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客户表!$A$1:$AQ$9803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M9434" i="1" l="1"/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G201" i="2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8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8" i="1"/>
  <c r="AA7357" i="1"/>
  <c r="AA7356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8" i="1"/>
  <c r="AA5017" i="1"/>
  <c r="AA5016" i="1"/>
  <c r="AA5015" i="1"/>
  <c r="AA5014" i="1"/>
  <c r="AA5013" i="1"/>
  <c r="AA5012" i="1"/>
  <c r="AA5011" i="1"/>
  <c r="AA5010" i="1"/>
  <c r="AA5009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P234" i="2"/>
  <c r="R234" i="2" s="1"/>
  <c r="S234" i="2" s="1"/>
  <c r="T234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8" i="1"/>
  <c r="AC9788" i="1" s="1"/>
  <c r="Y9788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U9766" i="1"/>
  <c r="AC9766" i="1" s="1"/>
  <c r="Y9766" i="1" s="1"/>
  <c r="U9765" i="1"/>
  <c r="AC9765" i="1" s="1"/>
  <c r="Y9765" i="1" s="1"/>
  <c r="U9764" i="1"/>
  <c r="AC9764" i="1" s="1"/>
  <c r="Y9764" i="1" s="1"/>
  <c r="U9763" i="1"/>
  <c r="AC9763" i="1" s="1"/>
  <c r="Y9763" i="1" s="1"/>
  <c r="U9762" i="1"/>
  <c r="AC9762" i="1" s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V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V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V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O9435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W9343" i="1"/>
  <c r="Y9343" i="1" s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V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W8914" i="1"/>
  <c r="Y8914" i="1" s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W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231" i="1" l="1"/>
  <c r="U2194" i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Y2459" i="1" s="1"/>
  <c r="W2460" i="1"/>
  <c r="Y2460" i="1" s="1"/>
  <c r="W2461" i="1"/>
  <c r="Y2461" i="1" s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P109" i="2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6" i="2"/>
  <c r="R166" i="2" s="1"/>
  <c r="S166" i="2" s="1"/>
  <c r="T166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U7369" i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8" i="1"/>
  <c r="Y7358" i="1" s="1"/>
  <c r="U7358" i="1"/>
  <c r="AC7357" i="1"/>
  <c r="Y7357" i="1" s="1"/>
  <c r="U7357" i="1"/>
  <c r="AC7356" i="1"/>
  <c r="Y7356" i="1" s="1"/>
  <c r="U7356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U7349" i="1"/>
  <c r="AC7348" i="1"/>
  <c r="Y7348" i="1" s="1"/>
  <c r="U7348" i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E6945" i="1"/>
  <c r="AC6944" i="1"/>
  <c r="V6944" i="1"/>
  <c r="E6944" i="1"/>
  <c r="AC6943" i="1"/>
  <c r="V6943" i="1"/>
  <c r="E6943" i="1"/>
  <c r="AC6942" i="1"/>
  <c r="V6942" i="1"/>
  <c r="AC6941" i="1"/>
  <c r="V6941" i="1"/>
  <c r="E6941" i="1"/>
  <c r="AC6940" i="1"/>
  <c r="V6940" i="1"/>
  <c r="AC6939" i="1"/>
  <c r="V6939" i="1"/>
  <c r="AC6938" i="1"/>
  <c r="V6938" i="1"/>
  <c r="E6938" i="1"/>
  <c r="AC6937" i="1"/>
  <c r="V6937" i="1"/>
  <c r="AC6936" i="1"/>
  <c r="V6936" i="1"/>
  <c r="E6936" i="1"/>
  <c r="AC6935" i="1"/>
  <c r="V6935" i="1"/>
  <c r="AC6934" i="1"/>
  <c r="V6934" i="1"/>
  <c r="E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AB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E6462" i="1"/>
  <c r="AC6461" i="1"/>
  <c r="V6461" i="1"/>
  <c r="AC6460" i="1"/>
  <c r="V6460" i="1"/>
  <c r="AC6459" i="1"/>
  <c r="V6459" i="1"/>
  <c r="E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8" i="1"/>
  <c r="Y5018" i="1" s="1"/>
  <c r="U5018" i="1"/>
  <c r="AC5017" i="1"/>
  <c r="Y5017" i="1" s="1"/>
  <c r="U5017" i="1"/>
  <c r="AC5016" i="1"/>
  <c r="Y5016" i="1" s="1"/>
  <c r="U5016" i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11" i="1"/>
  <c r="Y5011" i="1" s="1"/>
  <c r="U5011" i="1"/>
  <c r="AC5010" i="1"/>
  <c r="Y5010" i="1" s="1"/>
  <c r="U5010" i="1"/>
  <c r="AC5009" i="1"/>
  <c r="Y5009" i="1" s="1"/>
  <c r="U5009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U5004" i="1"/>
  <c r="AC5003" i="1"/>
  <c r="Y5003" i="1" s="1"/>
  <c r="U5003" i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Y4996" i="1" s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AB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AB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AB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61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R39" i="2"/>
  <c r="S39" i="2" s="1"/>
  <c r="T39" i="2" s="1"/>
  <c r="P72" i="2"/>
  <c r="P71" i="2"/>
  <c r="R71" i="2" s="1"/>
  <c r="S71" i="2" s="1"/>
  <c r="T71" i="2" s="1"/>
  <c r="P27" i="2"/>
  <c r="P162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X2462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51" i="1"/>
  <c r="X2547" i="1"/>
  <c r="X2463" i="1"/>
  <c r="X2459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R109" i="2"/>
  <c r="S109" i="2" s="1"/>
  <c r="T10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X2464" i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62" i="2"/>
  <c r="S162" i="2" s="1"/>
  <c r="T162" i="2" s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P76" i="2" l="1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X6239" i="1"/>
  <c r="AA6239" i="1" s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X3939" i="1"/>
  <c r="AA3939" i="1" s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50" i="2"/>
  <c r="S50" i="2" s="1"/>
  <c r="T50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<sst xmlns="http://schemas.openxmlformats.org/spreadsheetml/2006/main" count="143315" uniqueCount="5122">
  <si>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</si>
  <si>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</si>
  <si>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</si>
  <si>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</si>
  <si>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</si>
  <si>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</si>
  <si>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</si>
  <si>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</si>
  <si>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</si>
  <si>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</si>
  <si>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</si>
  <si>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</si>
  <si>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</si>
  <si>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</si>
  <si>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</si>
  <si>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</si>
  <si>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</si>
  <si>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</si>
  <si>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</si>
  <si>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</si>
  <si>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</si>
  <si>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</si>
  <si>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</si>
  <si>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</si>
  <si>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</si>
  <si>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</si>
  <si>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</si>
  <si>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</si>
  <si>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</si>
  <si>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</si>
  <si>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</si>
  <si>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</si>
  <si>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</si>
  <si>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</si>
  <si>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</si>
  <si>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</si>
  <si>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</si>
  <si>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</si>
  <si>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</si>
  <si>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</si>
  <si>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</si>
  <si>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</si>
  <si>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</si>
  <si>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</si>
  <si>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</si>
  <si>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</si>
  <si>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</si>
  <si>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</si>
  <si>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</si>
  <si>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</si>
  <si>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</si>
  <si>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</si>
  <si>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</si>
  <si>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</si>
  <si>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</si>
  <si>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</si>
  <si>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</si>
  <si>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</si>
  <si>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</si>
  <si>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</si>
  <si>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</si>
  <si>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</si>
  <si>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</si>
  <si>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</si>
  <si>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</si>
  <si>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</si>
  <si>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</si>
  <si>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</si>
  <si>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</si>
  <si>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</si>
  <si>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</si>
  <si>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</si>
  <si>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</si>
  <si>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</si>
  <si>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</si>
  <si>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</si>
  <si>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</si>
  <si>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</si>
  <si>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</si>
  <si>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</si>
  <si>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</si>
  <si>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</si>
  <si>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</si>
  <si>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</si>
  <si>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</si>
  <si>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</si>
  <si>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</si>
  <si>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</si>
  <si>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</si>
  <si>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</si>
  <si>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</si>
  <si>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</si>
  <si>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</si>
  <si>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</si>
  <si>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</si>
  <si>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</si>
  <si>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</si>
  <si>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</si>
  <si>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</si>
  <si>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</si>
  <si>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</si>
  <si>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</si>
  <si>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</si>
  <si>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</si>
  <si>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</si>
  <si>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</si>
  <si>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</si>
  <si>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</si>
  <si>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</si>
  <si>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</si>
  <si>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</si>
  <si>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</si>
  <si>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</si>
  <si>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</si>
  <si>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</si>
  <si>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</si>
  <si>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</si>
  <si>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</si>
  <si>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</si>
  <si>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</si>
  <si>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</si>
  <si>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</si>
  <si>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</si>
  <si>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</si>
  <si>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</si>
  <si>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</si>
  <si>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</si>
  <si>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</si>
  <si>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</si>
  <si>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</si>
  <si>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</si>
  <si>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</si>
  <si>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</si>
  <si>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</si>
  <si>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</si>
  <si>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</si>
  <si>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</si>
  <si>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</si>
  <si>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</si>
  <si>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</si>
  <si>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</si>
  <si>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</si>
  <si>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</si>
  <si>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</si>
  <si>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</si>
  <si>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</si>
  <si>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</si>
  <si>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</si>
  <si>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</si>
  <si>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</si>
  <si>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</si>
  <si>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</si>
  <si>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</si>
  <si>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</si>
  <si>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</si>
  <si>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</si>
  <si>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</si>
  <si>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</si>
  <si>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</si>
  <si>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</si>
  <si>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</si>
  <si>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</si>
  <si>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</si>
  <si>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</si>
  <si>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</si>
  <si>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</si>
  <si>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</si>
  <si>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</si>
  <si>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</si>
  <si>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</si>
  <si>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</si>
  <si>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</si>
  <si>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</si>
  <si>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</si>
  <si>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</si>
  <si>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</si>
  <si>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</si>
  <si>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</si>
  <si>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</si>
  <si>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</si>
  <si>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</si>
  <si>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</si>
  <si>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</si>
  <si>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</si>
  <si>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</si>
  <si>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</si>
  <si>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</si>
  <si>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</si>
  <si>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</si>
  <si>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</si>
  <si>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</si>
  <si>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</si>
  <si>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</si>
  <si>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</si>
  <si>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</si>
  <si>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</si>
  <si>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</si>
  <si>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</si>
  <si>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</si>
  <si>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</si>
  <si>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</si>
  <si>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</si>
  <si>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</si>
  <si>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</si>
  <si>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</si>
  <si>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</si>
  <si>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</si>
  <si>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</si>
  <si>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</si>
  <si>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</si>
  <si>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</si>
  <si>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</si>
  <si>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</si>
  <si>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</si>
  <si>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</si>
  <si>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</si>
  <si>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</si>
  <si>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</si>
  <si>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</si>
  <si>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</si>
  <si>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</si>
  <si>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</si>
  <si>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</si>
  <si>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</si>
  <si>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</si>
  <si>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</si>
  <si>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</si>
  <si>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</si>
  <si>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</si>
  <si>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</si>
  <si>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</si>
  <si>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</si>
  <si>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</si>
  <si>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</si>
  <si>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</si>
  <si>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</si>
  <si>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</si>
  <si>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</si>
  <si>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</si>
  <si>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</si>
  <si>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</si>
  <si>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</si>
  <si>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</si>
  <si>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</si>
  <si>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</si>
  <si>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</si>
  <si>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</si>
  <si>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</si>
  <si>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</si>
  <si>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</si>
  <si>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</si>
  <si>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</si>
  <si>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</si>
  <si>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</si>
  <si>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</si>
  <si>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</si>
  <si>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</si>
  <si>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</si>
  <si>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</si>
  <si>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</si>
  <si>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</si>
  <si>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</si>
  <si>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</si>
  <si>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</si>
  <si>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</si>
  <si>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</si>
  <si>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</si>
  <si>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</si>
  <si>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</si>
  <si>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</si>
  <si>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</si>
  <si>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</si>
  <si>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</si>
  <si>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</si>
  <si>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</si>
  <si>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</si>
  <si>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</si>
  <si>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</si>
  <si>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</si>
  <si>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</si>
  <si>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</si>
  <si>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</si>
  <si>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</si>
  <si>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</si>
  <si>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</si>
  <si>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</si>
  <si>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</si>
  <si>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</si>
  <si>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</si>
  <si>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</si>
  <si>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</si>
  <si>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</si>
  <si>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</si>
  <si>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</si>
  <si>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</si>
  <si>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</si>
  <si>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</si>
  <si>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</si>
  <si>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</si>
  <si>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</si>
  <si>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</si>
  <si>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</si>
  <si>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</si>
  <si>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</si>
  <si>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</si>
  <si>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</si>
  <si>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</si>
  <si>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</si>
  <si>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</si>
  <si>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</si>
  <si>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</si>
  <si>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</si>
  <si>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</si>
  <si>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</si>
  <si>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</si>
  <si>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</si>
  <si>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</si>
  <si>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</si>
  <si>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</si>
  <si>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</si>
  <si>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</si>
  <si>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</si>
  <si>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</si>
  <si>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</si>
  <si>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</si>
  <si>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</si>
  <si>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</si>
  <si>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</si>
  <si>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</si>
  <si>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</si>
  <si>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</si>
  <si>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</si>
  <si>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</si>
  <si>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</si>
  <si>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</si>
  <si>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</si>
  <si>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</si>
  <si>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</si>
  <si>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</si>
  <si>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</si>
  <si>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</si>
  <si>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</si>
  <si>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</si>
  <si>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</si>
  <si>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</si>
  <si>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</si>
  <si>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</si>
  <si>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</si>
  <si>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</si>
  <si>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</si>
  <si>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</si>
  <si>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</si>
  <si>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</si>
  <si>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</si>
  <si>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</si>
  <si>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</si>
  <si>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</si>
  <si>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</si>
  <si>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</si>
  <si>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</si>
  <si>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</si>
  <si>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</si>
  <si>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</si>
  <si>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</si>
  <si>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</si>
  <si>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</si>
  <si>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</si>
  <si>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</si>
  <si>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</si>
  <si>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</si>
  <si>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</si>
  <si>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</si>
  <si>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</si>
  <si>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</si>
  <si>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</si>
  <si>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</si>
  <si>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</si>
  <si>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</si>
  <si>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</si>
  <si>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</si>
  <si>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</si>
  <si>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</si>
  <si>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</si>
  <si>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</si>
  <si>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</si>
  <si>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</si>
  <si>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</si>
  <si>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</si>
  <si>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</si>
  <si>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</si>
  <si>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</si>
  <si>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</si>
  <si>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</si>
  <si>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</si>
  <si>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</si>
  <si>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</si>
  <si>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</si>
  <si>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</si>
  <si>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</si>
  <si>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</si>
  <si>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</si>
  <si>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</si>
  <si>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</si>
  <si>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</si>
  <si>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</si>
  <si>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</si>
  <si>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</si>
  <si>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</si>
  <si>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</si>
  <si>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</si>
  <si>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</si>
  <si>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</si>
  <si>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</si>
  <si>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</si>
  <si>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</si>
  <si>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</si>
  <si>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</si>
  <si>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</si>
  <si>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</si>
  <si>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</si>
  <si>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</si>
  <si>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</si>
  <si>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</si>
  <si>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</si>
  <si>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</si>
  <si>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</si>
  <si>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</si>
  <si>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</si>
  <si>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</si>
  <si>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</si>
  <si>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</si>
  <si>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</si>
  <si>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</si>
  <si>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</si>
  <si>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</si>
  <si>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</si>
  <si>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</si>
  <si>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</si>
  <si>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</si>
  <si>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</si>
  <si>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</si>
  <si>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</si>
  <si>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</si>
  <si>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</si>
  <si>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</si>
  <si>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</si>
  <si>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</si>
  <si>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</si>
  <si>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</si>
  <si>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</si>
  <si>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</si>
  <si>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</si>
  <si>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</si>
  <si>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</si>
  <si>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</si>
  <si>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</si>
  <si>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</si>
  <si>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</si>
  <si>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</si>
  <si>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</si>
  <si>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</si>
  <si>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</si>
  <si>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</si>
  <si>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</si>
  <si>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</si>
  <si>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</si>
  <si>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</si>
  <si>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</si>
  <si>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</si>
  <si>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</si>
  <si>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</si>
  <si>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</si>
  <si>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</si>
  <si>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</si>
  <si>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</si>
  <si>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</si>
  <si>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</si>
  <si>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</si>
  <si>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</si>
  <si>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</si>
  <si>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</si>
  <si>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</si>
  <si>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</si>
  <si>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</si>
  <si>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</si>
  <si>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</si>
  <si>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</si>
  <si>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</si>
  <si>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</si>
  <si>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</si>
  <si>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</si>
  <si>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</si>
  <si>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</si>
  <si>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</si>
  <si>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</si>
  <si>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</si>
  <si>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</si>
  <si>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</si>
  <si>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</si>
  <si>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</si>
  <si>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</si>
  <si>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</si>
  <si>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</si>
  <si>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</si>
  <si>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</si>
  <si>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</si>
  <si>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</si>
  <si>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</si>
  <si>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</si>
  <si>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</si>
  <si>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</si>
  <si>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</si>
  <si>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</si>
  <si>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</si>
  <si>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</si>
  <si>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</si>
  <si>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</si>
  <si>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</si>
  <si>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</si>
  <si>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</si>
  <si>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</si>
  <si>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</si>
  <si>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</si>
  <si>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</si>
  <si>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</si>
  <si>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</si>
  <si>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</si>
  <si>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</si>
  <si>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</si>
  <si>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</si>
  <si>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</si>
  <si>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</si>
  <si>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</si>
  <si>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</si>
  <si>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</si>
  <si>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</si>
  <si>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</si>
  <si>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</si>
  <si>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</si>
  <si>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</si>
  <si>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</si>
  <si>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</si>
  <si>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</si>
  <si>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</si>
  <si>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</si>
  <si>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</si>
  <si>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</si>
  <si>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</si>
  <si>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</si>
  <si>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</si>
  <si>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</si>
  <si>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</si>
  <si>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</si>
  <si>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</si>
  <si>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</si>
  <si>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</si>
  <si>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</si>
  <si>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</si>
  <si>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</si>
  <si>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</si>
  <si>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</si>
  <si>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</si>
  <si>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</si>
  <si>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</si>
  <si>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</si>
  <si>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</si>
  <si>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</si>
  <si>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</si>
  <si>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</si>
  <si>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</si>
  <si>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</si>
  <si>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</si>
  <si>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</si>
  <si>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</si>
  <si>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</si>
  <si>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</si>
  <si>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</si>
  <si>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</si>
  <si>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</si>
  <si>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</si>
  <si>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</si>
  <si>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</si>
  <si>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</si>
  <si>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</si>
  <si>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</si>
  <si>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</si>
  <si>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</si>
  <si>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</si>
  <si>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</si>
  <si>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</si>
  <si>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</si>
  <si>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</si>
  <si>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</si>
  <si>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</si>
  <si>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</si>
  <si>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</si>
  <si>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</si>
  <si>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</si>
  <si>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</si>
  <si>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</si>
  <si>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</si>
  <si>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</si>
  <si>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</si>
  <si>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</si>
  <si>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</si>
  <si>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</si>
  <si>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</si>
  <si>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</si>
  <si>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</si>
  <si>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</si>
  <si>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</si>
  <si>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</si>
  <si>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</si>
  <si>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</si>
  <si>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</si>
  <si>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</si>
  <si>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</si>
  <si>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</si>
  <si>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</si>
  <si>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</si>
  <si>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</si>
  <si>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</si>
  <si>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</si>
  <si>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</si>
  <si>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</si>
  <si>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</si>
  <si>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</si>
  <si>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</si>
  <si>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</si>
  <si>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</si>
  <si>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</si>
  <si>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</si>
  <si>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</si>
  <si>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</si>
  <si>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</si>
  <si>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</si>
  <si>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</si>
  <si>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</si>
  <si>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</si>
  <si>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</si>
  <si>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</si>
  <si>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</si>
  <si>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</si>
  <si>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</si>
  <si>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</si>
  <si>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</si>
  <si>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</si>
  <si>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</si>
  <si>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</si>
  <si>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</si>
  <si>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</si>
  <si>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</si>
  <si>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</si>
  <si>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</si>
  <si>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</si>
  <si>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</si>
  <si>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</si>
  <si>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</si>
  <si>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</si>
  <si>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</si>
  <si>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</si>
  <si>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</si>
  <si>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</si>
  <si>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</si>
  <si>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</si>
  <si>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</si>
  <si>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</si>
  <si>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</si>
  <si>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</si>
  <si>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</si>
  <si>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</si>
  <si>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</si>
  <si>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</si>
  <si>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</si>
  <si>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</si>
  <si>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</si>
  <si>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</si>
  <si>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</si>
  <si>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</si>
  <si>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</si>
  <si>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</si>
  <si>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</si>
  <si>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</si>
  <si>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</si>
  <si>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</si>
  <si>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</si>
  <si>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</si>
  <si>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</si>
  <si>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</si>
  <si>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</si>
  <si>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</si>
  <si>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</si>
  <si>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</si>
  <si>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</si>
  <si>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</si>
  <si>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</si>
  <si>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</si>
  <si>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</si>
  <si>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</si>
  <si>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</si>
  <si>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</si>
  <si>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</si>
  <si>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</si>
  <si>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</si>
  <si>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</si>
  <si>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</si>
  <si>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</si>
  <si>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</si>
  <si>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</si>
  <si>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</si>
  <si>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</si>
  <si>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</si>
  <si>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</si>
  <si>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</si>
  <si>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</si>
  <si>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</si>
  <si>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</si>
  <si>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</si>
  <si>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</si>
  <si>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</si>
  <si>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</si>
  <si>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</si>
  <si>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</si>
  <si>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</si>
  <si>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</si>
  <si>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</si>
  <si>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</si>
  <si>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</si>
  <si>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</si>
  <si>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</si>
  <si>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</si>
  <si>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</si>
  <si>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</si>
  <si>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</si>
  <si>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</si>
  <si>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</si>
  <si>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</si>
  <si>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</si>
  <si>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</si>
  <si>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</si>
  <si>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</si>
  <si>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</si>
  <si>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</si>
  <si>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</si>
  <si>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</si>
  <si>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</si>
  <si>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</si>
  <si>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</si>
  <si>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</si>
  <si>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</si>
  <si>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</si>
  <si>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</si>
  <si>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</si>
  <si>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</si>
  <si>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</si>
  <si>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</si>
  <si>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</si>
  <si>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</si>
  <si>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</si>
  <si>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</si>
  <si>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</si>
  <si>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</si>
  <si>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</si>
  <si>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</si>
  <si>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</si>
  <si>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</si>
  <si>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</si>
  <si>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</si>
  <si>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</si>
  <si>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</si>
  <si>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</si>
  <si>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</si>
  <si>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</si>
  <si>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</si>
  <si>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</si>
  <si>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</si>
  <si>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</si>
  <si>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</si>
  <si>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</si>
  <si>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</si>
  <si>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</si>
  <si>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</si>
  <si>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</si>
  <si>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</si>
  <si>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</si>
  <si>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</si>
  <si>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</si>
  <si>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</si>
  <si>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</si>
  <si>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</si>
  <si>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</si>
  <si>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</si>
  <si>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</si>
  <si>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</si>
  <si>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</si>
  <si>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</si>
  <si>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</si>
  <si>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</si>
  <si>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</si>
  <si>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</si>
  <si>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</si>
  <si>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</si>
  <si>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</si>
  <si>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</si>
  <si>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</si>
  <si>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</si>
  <si>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</si>
  <si>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</si>
  <si>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</si>
  <si>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</si>
  <si>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</si>
  <si>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</si>
  <si>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</si>
  <si>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</si>
  <si>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</si>
  <si>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</si>
  <si>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</si>
  <si>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</si>
  <si>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</si>
  <si>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</si>
  <si>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</si>
  <si>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</si>
  <si>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</si>
  <si>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</si>
  <si>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</si>
  <si>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</si>
  <si>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</si>
  <si>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</si>
  <si>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</si>
  <si>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</si>
  <si>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</si>
  <si>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</si>
  <si>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</si>
  <si>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</si>
  <si>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</si>
  <si>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</si>
  <si>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</si>
  <si>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</si>
  <si>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</si>
  <si>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</si>
  <si>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</si>
  <si>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</si>
  <si>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</si>
  <si>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</si>
  <si>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</si>
  <si>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</si>
  <si>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</si>
  <si>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</si>
  <si>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</si>
  <si>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</si>
  <si>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</si>
  <si>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</si>
  <si>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</si>
  <si>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</si>
  <si>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</si>
  <si>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</si>
  <si>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</si>
  <si>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</si>
  <si>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</si>
  <si>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</si>
  <si>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</si>
  <si>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</si>
  <si>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</si>
  <si>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</si>
  <si>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</si>
  <si>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</si>
  <si>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</si>
  <si>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</si>
  <si>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</si>
  <si>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</si>
  <si>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</si>
  <si>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</si>
  <si>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</si>
  <si>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</si>
  <si>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</si>
  <si>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</si>
  <si>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</si>
  <si>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</si>
  <si>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</si>
  <si>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</si>
  <si>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</si>
  <si>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</si>
  <si>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</si>
  <si>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</si>
  <si>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</si>
  <si>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</si>
  <si>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</si>
  <si>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</si>
  <si>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</si>
  <si>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</si>
  <si>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</si>
  <si>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</si>
  <si>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</si>
  <si>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</si>
  <si>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</si>
  <si>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</si>
  <si>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</si>
  <si>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</si>
  <si>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</si>
  <si>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</si>
  <si>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</si>
  <si>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</si>
  <si>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</si>
  <si>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</si>
  <si>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</si>
  <si>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</si>
  <si>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</si>
  <si>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</si>
  <si>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</si>
  <si>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</si>
  <si>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</si>
  <si>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</si>
  <si>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</si>
  <si>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</si>
  <si>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</si>
  <si>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</si>
  <si>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</si>
  <si>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</si>
  <si>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</si>
  <si>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</si>
  <si>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</si>
  <si>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</si>
  <si>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</si>
  <si>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</si>
  <si>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</si>
  <si>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</si>
  <si>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</si>
  <si>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</si>
  <si>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</si>
  <si>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</si>
  <si>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</si>
  <si>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</si>
  <si>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</si>
  <si>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</si>
  <si>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</si>
  <si>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</si>
  <si>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</si>
  <si>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</si>
  <si>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</si>
  <si>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</si>
  <si>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</si>
  <si>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</si>
  <si>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</si>
  <si>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</si>
  <si>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</si>
  <si>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</si>
  <si>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</si>
  <si>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</si>
  <si>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</si>
  <si>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</si>
  <si>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</si>
  <si>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</si>
  <si>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</si>
  <si>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</si>
  <si>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</si>
  <si>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</si>
  <si>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</si>
  <si>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</si>
  <si>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</si>
  <si>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</si>
  <si>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</si>
  <si>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</si>
  <si>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</si>
  <si>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</si>
  <si>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</si>
  <si>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</si>
  <si>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</si>
  <si>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</si>
  <si>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</si>
  <si>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</si>
  <si>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</si>
  <si>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</si>
  <si>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</si>
  <si>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</si>
  <si>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</si>
  <si>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</si>
  <si>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</si>
  <si>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</si>
  <si>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</si>
  <si>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</si>
  <si>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</si>
  <si>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</si>
  <si>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</si>
  <si>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</si>
  <si>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</si>
  <si>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</si>
  <si>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</si>
  <si>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</si>
  <si>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</si>
  <si>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</si>
  <si>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</si>
  <si>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</si>
  <si>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</si>
  <si>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</si>
  <si>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</si>
  <si>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</si>
  <si>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</si>
  <si>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</si>
  <si>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</si>
  <si>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</si>
  <si>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</si>
  <si>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</si>
  <si>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</si>
  <si>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</si>
  <si>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</si>
  <si>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</si>
  <si>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</si>
  <si>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</si>
  <si>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</si>
  <si>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</si>
  <si>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</si>
  <si>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</si>
  <si>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</si>
  <si>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</si>
  <si>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</si>
  <si>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</si>
  <si>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</si>
  <si>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</si>
  <si>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</si>
  <si>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</si>
  <si>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</si>
  <si>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</si>
  <si>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</si>
  <si>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</si>
  <si>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</si>
  <si>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</si>
  <si>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</si>
  <si>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</si>
  <si>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</si>
  <si>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</si>
  <si>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</si>
  <si>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</si>
  <si>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</si>
  <si>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</si>
  <si>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</si>
  <si>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</si>
  <si>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</si>
  <si>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</si>
  <si>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</si>
  <si>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</si>
  <si>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</si>
  <si>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</si>
  <si>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</si>
  <si>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</si>
  <si>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</si>
  <si>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</si>
  <si>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</si>
  <si>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</si>
  <si>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</si>
  <si>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</si>
  <si>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</si>
  <si>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</si>
  <si>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</si>
  <si>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</si>
  <si>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</si>
  <si>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</si>
  <si>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</si>
  <si>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</si>
  <si>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</si>
  <si>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</si>
  <si>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</si>
  <si>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</si>
  <si>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</si>
  <si>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</si>
  <si>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</si>
  <si>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</si>
  <si>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</si>
  <si>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</si>
  <si>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</si>
  <si>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</si>
  <si>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</si>
  <si>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</si>
  <si>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</si>
  <si>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</si>
  <si>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</si>
  <si>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</si>
  <si>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</si>
  <si>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</si>
  <si>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</si>
  <si>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</si>
  <si>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</si>
  <si>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</si>
  <si>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</si>
  <si>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</si>
  <si>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</si>
  <si>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</si>
  <si>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</si>
  <si>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</si>
  <si>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</si>
  <si>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</si>
  <si>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</si>
  <si>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</si>
  <si>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</si>
  <si>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</si>
  <si>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</si>
  <si>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</si>
  <si>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</si>
  <si>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</si>
  <si>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</si>
  <si>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</si>
  <si>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</si>
  <si>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</si>
  <si>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</si>
  <si>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</si>
  <si>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</si>
  <si>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</si>
  <si>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</si>
  <si>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</si>
  <si>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</si>
  <si>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</si>
  <si>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</si>
  <si>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</si>
  <si>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</si>
  <si>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</si>
  <si>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</si>
  <si>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</si>
  <si>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</si>
  <si>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</si>
  <si>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</si>
  <si>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</si>
  <si>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</si>
  <si>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</si>
  <si>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</si>
  <si>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</si>
  <si>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</si>
  <si>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</si>
  <si>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</si>
  <si>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</si>
  <si>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</si>
  <si>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</si>
  <si>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</si>
  <si>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</si>
  <si>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</si>
  <si>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</si>
  <si>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</si>
  <si>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</si>
  <si>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</si>
  <si>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</si>
  <si>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</si>
  <si>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</si>
  <si>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</si>
  <si>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</si>
  <si>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</si>
  <si>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</si>
  <si>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</si>
  <si>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</si>
  <si>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</si>
  <si>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</si>
  <si>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</si>
  <si>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</si>
  <si>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</si>
  <si>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</si>
  <si>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</si>
  <si>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</si>
  <si>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</si>
  <si>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</si>
  <si>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</si>
  <si>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</si>
  <si>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</si>
  <si>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</si>
  <si>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</si>
  <si>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</si>
  <si>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</si>
  <si>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</si>
  <si>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</si>
  <si>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</si>
  <si>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</si>
  <si>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</si>
  <si>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</si>
  <si>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</si>
  <si>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</si>
  <si>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</si>
  <si>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</si>
  <si>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</si>
  <si>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</si>
  <si>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</si>
  <si>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</si>
  <si>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</si>
  <si>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</si>
  <si>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</si>
  <si>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</si>
  <si>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</si>
  <si>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</si>
  <si>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</si>
  <si>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</si>
  <si>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</si>
  <si>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</si>
  <si>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</si>
  <si>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</si>
  <si>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</si>
  <si>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</si>
  <si>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</si>
  <si>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</si>
  <si>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</si>
  <si>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</si>
  <si>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</si>
  <si>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</si>
  <si>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</si>
  <si>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</si>
  <si>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</si>
  <si>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</si>
  <si>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</si>
  <si>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</si>
  <si>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</si>
  <si>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</si>
  <si>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</si>
  <si>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</si>
  <si>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</si>
  <si>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</si>
  <si>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</si>
  <si>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</si>
  <si>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</si>
  <si>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</si>
  <si>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</si>
  <si>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</si>
  <si>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</si>
  <si>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</si>
  <si>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</si>
  <si>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</si>
  <si>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</si>
  <si>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</si>
  <si>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</si>
  <si>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</si>
  <si>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</si>
  <si>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</si>
  <si>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</si>
  <si>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</si>
  <si>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</si>
  <si>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</si>
  <si>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</si>
  <si>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</si>
  <si>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</si>
  <si>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</si>
  <si>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</si>
  <si>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</si>
  <si>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</si>
  <si>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</si>
  <si>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</si>
  <si>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</si>
  <si>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</si>
  <si>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</si>
  <si>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</si>
  <si>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</si>
  <si>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</si>
  <si>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</si>
  <si>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</si>
  <si>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</si>
  <si>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</si>
  <si>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</si>
  <si>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</si>
  <si>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</si>
  <si>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</si>
  <si>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</si>
  <si>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</si>
  <si>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</si>
  <si>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</si>
  <si>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</si>
  <si>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</si>
  <si>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</si>
  <si>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</si>
  <si>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</si>
  <si>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</si>
  <si>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</si>
  <si>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</si>
  <si>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</si>
  <si>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</si>
  <si>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</si>
  <si>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</si>
  <si>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</si>
  <si>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</si>
  <si>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</si>
  <si>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</si>
  <si>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</si>
  <si>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</si>
  <si>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</si>
  <si>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</si>
  <si>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</si>
  <si>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</si>
  <si>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</si>
  <si>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</si>
  <si>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</si>
  <si>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</si>
  <si>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</si>
  <si>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</si>
  <si>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</si>
  <si>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</si>
  <si>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</si>
  <si>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</si>
  <si>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</si>
  <si>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</si>
  <si>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</si>
  <si>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</si>
  <si>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</si>
  <si>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</si>
  <si>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</si>
  <si>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</si>
  <si>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</si>
  <si>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</si>
  <si>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</si>
  <si>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</si>
  <si>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</si>
  <si>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</si>
  <si>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</si>
  <si>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</si>
  <si>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</si>
  <si>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</si>
  <si>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</si>
  <si>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</si>
  <si>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</si>
  <si>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</si>
  <si>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</si>
  <si>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</si>
  <si>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</si>
  <si>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</si>
  <si>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</si>
  <si>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</si>
  <si>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</si>
  <si>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</si>
  <si>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</si>
  <si>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</si>
  <si>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</si>
  <si>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</si>
  <si>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</si>
  <si>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</si>
  <si>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</si>
  <si>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</si>
  <si>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</si>
  <si>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</si>
  <si>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</si>
  <si>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</si>
  <si>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</si>
  <si>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</si>
  <si>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</si>
  <si>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</si>
  <si>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</si>
  <si>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</si>
  <si>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</si>
  <si>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</si>
  <si>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</si>
  <si>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</si>
  <si>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</si>
  <si>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</si>
  <si>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</si>
  <si>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</si>
  <si>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</si>
  <si>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</si>
  <si>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</si>
  <si>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</si>
  <si>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</si>
  <si>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</si>
  <si>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</si>
  <si>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</si>
  <si>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</si>
  <si>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</si>
  <si>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</si>
  <si>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</si>
  <si>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</si>
  <si>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</si>
  <si>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</si>
  <si>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</si>
  <si>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</si>
  <si>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</si>
  <si>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</si>
  <si>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</si>
  <si>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</si>
  <si>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</si>
  <si>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</si>
  <si>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</si>
  <si>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</si>
  <si>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</si>
  <si>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</si>
  <si>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</si>
  <si>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</si>
  <si>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</si>
  <si>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</si>
  <si>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</si>
  <si>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</si>
  <si>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</si>
  <si>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</si>
  <si>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</si>
  <si>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</si>
  <si>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</si>
  <si>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</si>
  <si>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</si>
  <si>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</si>
  <si>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</si>
  <si>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</si>
  <si>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</si>
  <si>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</si>
  <si>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</si>
  <si>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</si>
  <si>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</si>
  <si>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</si>
  <si>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</si>
  <si>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</si>
  <si>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</si>
  <si>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</si>
  <si>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</si>
  <si>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</si>
  <si>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</si>
  <si>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</si>
  <si>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</si>
  <si>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</si>
  <si>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</si>
  <si>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</si>
  <si>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</si>
  <si>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</si>
  <si>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</si>
  <si>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</si>
  <si>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</si>
  <si>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</si>
  <si>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</si>
  <si>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</si>
  <si>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</si>
  <si>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</si>
  <si>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</si>
  <si>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</si>
  <si>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</si>
  <si>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</si>
  <si>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</si>
  <si>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</si>
  <si>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</si>
  <si>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</si>
  <si>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</si>
  <si>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</si>
  <si>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</si>
  <si>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</si>
  <si>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</si>
  <si>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</si>
  <si>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</si>
  <si>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</si>
  <si>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</si>
  <si>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</si>
  <si>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</si>
  <si>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</si>
  <si>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</si>
  <si>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</si>
  <si>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</si>
  <si>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</si>
  <si>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</si>
  <si>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</si>
  <si>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</si>
  <si>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</si>
  <si>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</si>
  <si>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</si>
  <si>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</si>
  <si>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</si>
  <si>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</si>
  <si>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</si>
  <si>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</si>
  <si>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</si>
  <si>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</si>
  <si>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</si>
  <si>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</si>
  <si>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</si>
  <si>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</si>
  <si>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</si>
  <si>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</si>
  <si>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</si>
  <si>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</si>
  <si>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</si>
  <si>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</si>
  <si>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</si>
  <si>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</si>
  <si>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</si>
  <si>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</si>
  <si>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</si>
  <si>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</si>
  <si>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</si>
  <si>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</si>
  <si>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</si>
  <si>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</si>
  <si>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</si>
  <si>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</si>
  <si>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</si>
  <si>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</si>
  <si>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</si>
  <si>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</si>
  <si>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</si>
  <si>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</si>
  <si>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</si>
  <si>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</si>
  <si>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</si>
  <si>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</si>
  <si>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</si>
  <si>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</si>
  <si>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</si>
  <si>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</si>
  <si>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</si>
  <si>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</si>
  <si>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</si>
  <si>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</si>
  <si>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</si>
  <si>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</si>
  <si>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</si>
  <si>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</si>
  <si>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</si>
  <si>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</si>
  <si>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</si>
  <si>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</si>
  <si>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</si>
  <si>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</si>
  <si>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</si>
  <si>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</si>
  <si>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</si>
  <si>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</si>
  <si>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</si>
  <si>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</si>
  <si>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</si>
  <si>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</si>
  <si>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</si>
  <si>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</si>
  <si>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</si>
  <si>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</si>
  <si>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</si>
  <si>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</si>
  <si>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</si>
  <si>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</si>
  <si>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</si>
  <si>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</si>
  <si>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</si>
  <si>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</si>
  <si>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</si>
  <si>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</si>
  <si>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</si>
  <si>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</si>
  <si>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</si>
  <si>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</si>
  <si>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</si>
  <si>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</si>
  <si>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</si>
  <si>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</si>
  <si>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</si>
  <si>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</si>
  <si>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</si>
  <si>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</si>
  <si>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</si>
  <si>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</si>
  <si>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</si>
  <si>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</si>
  <si>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</si>
  <si>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</si>
  <si>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</si>
  <si>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</si>
  <si>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</si>
  <si>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</si>
  <si>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</si>
  <si>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</si>
  <si>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</si>
  <si>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</si>
  <si>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</si>
  <si>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</si>
  <si>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</si>
  <si>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</si>
  <si>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</si>
  <si>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</si>
  <si>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</si>
  <si>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</si>
  <si>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</si>
  <si>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</si>
  <si>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</si>
  <si>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</si>
  <si>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</si>
  <si>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</si>
  <si>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</si>
  <si>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</si>
  <si>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</si>
  <si>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</si>
  <si>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</si>
  <si>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</si>
  <si>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</si>
  <si>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</si>
  <si>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</si>
  <si>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</si>
  <si>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</si>
  <si>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</si>
  <si>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</si>
  <si>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</si>
  <si>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</si>
  <si>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</si>
  <si>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</si>
  <si>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</si>
  <si>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</si>
  <si>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</si>
  <si>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</si>
  <si>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</si>
  <si>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</si>
  <si>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</si>
  <si>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</si>
  <si>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</si>
  <si>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</si>
  <si>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</si>
  <si>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</si>
  <si>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</si>
  <si>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</si>
  <si>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</si>
  <si>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</si>
  <si>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</si>
  <si>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</si>
  <si>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</si>
  <si>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</si>
  <si>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</si>
  <si>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</si>
  <si>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</si>
  <si>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</si>
  <si>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</si>
  <si>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</si>
  <si>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</si>
  <si>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</si>
  <si>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</si>
  <si>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</si>
  <si>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</si>
  <si>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</si>
  <si>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</si>
  <si>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</si>
  <si>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</si>
  <si>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</si>
  <si>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</si>
  <si>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</si>
  <si>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</si>
  <si>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</si>
  <si>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</si>
  <si>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</si>
  <si>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</si>
  <si>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</si>
  <si>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</si>
  <si>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</si>
  <si>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</si>
  <si>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</si>
  <si>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</si>
  <si>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</si>
  <si>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</si>
  <si>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</si>
  <si>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</si>
  <si>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</si>
  <si>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</si>
  <si>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</si>
  <si>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</si>
  <si>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</si>
  <si>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</si>
  <si>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</si>
  <si>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</si>
  <si>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</si>
  <si>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</si>
  <si>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</si>
  <si>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</si>
  <si>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</si>
  <si>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</si>
  <si>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</si>
  <si>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</si>
  <si>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</si>
  <si>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</si>
  <si>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</si>
  <si>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</si>
  <si>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</si>
  <si>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</si>
  <si>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</si>
  <si>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</si>
  <si>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</si>
  <si>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</si>
  <si>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</si>
  <si>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</si>
  <si>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</si>
  <si>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</si>
  <si>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</si>
  <si>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</si>
  <si>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</si>
  <si>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</si>
  <si>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</si>
  <si>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</si>
  <si>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</si>
  <si>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</si>
  <si>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</si>
  <si>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</si>
  <si>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</si>
  <si>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</si>
  <si>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</si>
  <si>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</si>
  <si>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</si>
  <si>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</si>
  <si>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</si>
  <si>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</si>
  <si>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</si>
  <si>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</si>
  <si>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</si>
  <si>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</si>
  <si>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</si>
  <si>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</si>
  <si>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</si>
  <si>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</si>
  <si>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</si>
  <si>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</si>
  <si>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</si>
  <si>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</si>
  <si>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</si>
  <si>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</si>
  <si>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</si>
  <si>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</si>
  <si>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</si>
  <si>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</si>
  <si>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</si>
  <si>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</si>
  <si>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</si>
  <si>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</si>
  <si>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</si>
  <si>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</si>
  <si>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</si>
  <si>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</si>
  <si>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</si>
  <si>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</si>
  <si>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</si>
  <si>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</si>
  <si>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</si>
  <si>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</si>
  <si>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</si>
  <si>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</si>
  <si>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</si>
  <si>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</si>
  <si>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</si>
  <si>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</si>
  <si>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</si>
  <si>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</si>
  <si>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</si>
  <si>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</si>
  <si>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</si>
  <si>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</si>
  <si>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</si>
  <si>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</si>
  <si>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</si>
  <si>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</si>
  <si>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</si>
  <si>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</si>
  <si>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</si>
  <si>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</si>
  <si>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</si>
  <si>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</si>
  <si>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</si>
  <si>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</si>
  <si>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</si>
  <si>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</si>
  <si>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</si>
  <si>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</si>
  <si>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</si>
  <si>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</si>
  <si>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</si>
  <si>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</si>
  <si>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</si>
  <si>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</si>
  <si>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</si>
  <si>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</si>
  <si>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</si>
  <si>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</si>
  <si>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</si>
  <si>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</si>
  <si>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</si>
  <si>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</si>
  <si>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</si>
  <si>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</si>
  <si>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</si>
  <si>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</si>
  <si>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</si>
  <si>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</si>
  <si>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</si>
  <si>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</si>
  <si>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</si>
  <si>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</si>
  <si>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</si>
  <si>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</si>
  <si>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</si>
  <si>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</si>
  <si>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</si>
  <si>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</si>
  <si>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</si>
  <si>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</si>
  <si>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</si>
  <si>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</si>
  <si>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</si>
  <si>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</si>
  <si>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</si>
  <si>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</si>
  <si>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</si>
  <si>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</si>
  <si>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</si>
  <si>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</si>
  <si>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</si>
  <si>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</si>
  <si>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</si>
  <si>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</si>
  <si>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</si>
  <si>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</si>
  <si>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</si>
  <si>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</si>
  <si>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</si>
  <si>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</si>
  <si>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</si>
  <si>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</si>
  <si>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</si>
  <si>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</si>
  <si>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</si>
  <si>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</si>
  <si>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</si>
  <si>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</si>
  <si>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</si>
  <si>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</si>
  <si>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</si>
  <si>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</si>
  <si>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</si>
  <si>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</si>
  <si>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</si>
  <si>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</si>
  <si>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</si>
  <si>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</si>
  <si>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</si>
  <si>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</si>
  <si>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</si>
  <si>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</si>
  <si>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</si>
  <si>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</si>
  <si>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</si>
  <si>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</si>
  <si>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</si>
  <si>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</si>
  <si>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</si>
  <si>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</si>
  <si>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</si>
  <si>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</si>
  <si>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</si>
  <si>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</si>
  <si>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</si>
  <si>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</si>
  <si>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</si>
  <si>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</si>
  <si>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</si>
  <si>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</si>
  <si>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</si>
  <si>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</si>
  <si>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</si>
  <si>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</si>
  <si>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</si>
  <si>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</si>
  <si>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</si>
  <si>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</si>
  <si>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</si>
  <si>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</si>
  <si>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</si>
  <si>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</si>
  <si>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</si>
  <si>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</si>
  <si>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</si>
  <si>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</si>
  <si>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</si>
  <si>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</si>
  <si>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</si>
  <si>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</si>
  <si>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</si>
  <si>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</si>
  <si>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</si>
  <si>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</si>
  <si>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</si>
  <si>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</si>
  <si>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</si>
  <si>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</si>
  <si>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</si>
  <si>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</si>
  <si>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</si>
  <si>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</si>
  <si>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</si>
  <si>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</si>
  <si>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</si>
  <si>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</si>
  <si>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</si>
  <si>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</si>
  <si>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</si>
  <si>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</si>
  <si>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</si>
  <si>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</si>
  <si>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</si>
  <si>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</si>
  <si>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</si>
  <si>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</si>
  <si>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</si>
  <si>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</si>
  <si>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</si>
  <si>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</si>
  <si>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</si>
  <si>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</si>
  <si>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</si>
  <si>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</si>
  <si>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</si>
  <si>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</si>
  <si>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</si>
  <si>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</si>
  <si>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</si>
  <si>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</si>
  <si>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</si>
  <si>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</si>
  <si>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</si>
  <si>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</si>
  <si>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</si>
  <si>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</si>
  <si>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</si>
  <si>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</si>
  <si>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</si>
  <si>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</si>
  <si>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</si>
  <si>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</si>
  <si>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</si>
  <si>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</si>
  <si>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</si>
  <si>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</si>
  <si>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</si>
  <si>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</si>
  <si>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</si>
  <si>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</si>
  <si>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</si>
  <si>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</si>
  <si>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</si>
  <si>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</si>
  <si>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</si>
  <si>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</si>
  <si>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</si>
  <si>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</si>
  <si>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</si>
  <si>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</si>
  <si>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</si>
  <si>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</si>
  <si>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</si>
  <si>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</si>
  <si>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</si>
  <si>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</si>
  <si>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</si>
  <si>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</si>
  <si>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</si>
  <si>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</si>
  <si>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</si>
  <si>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</si>
  <si>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</si>
  <si>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</si>
  <si>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</si>
  <si>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</si>
  <si>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</si>
  <si>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</si>
  <si>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</si>
  <si>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</si>
  <si>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</si>
  <si>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</si>
  <si>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</si>
  <si>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</si>
  <si>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</si>
  <si>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</si>
  <si>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</si>
  <si>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</si>
  <si>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</si>
  <si>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</si>
  <si>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</si>
  <si>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</si>
  <si>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</si>
  <si>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</si>
  <si>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</si>
  <si>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</si>
  <si>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</si>
  <si>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</si>
  <si>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</si>
  <si>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</si>
  <si>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</si>
  <si>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</si>
  <si>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</si>
  <si>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</si>
  <si>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</si>
  <si>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</si>
  <si>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</si>
  <si>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</si>
  <si>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</si>
  <si>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</si>
  <si>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</si>
  <si>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</si>
  <si>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</si>
  <si>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</si>
  <si>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</si>
  <si>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</si>
  <si>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</si>
  <si>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</si>
  <si>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</si>
  <si>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</si>
  <si>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</si>
  <si>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</si>
  <si>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</si>
  <si>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</si>
  <si>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</si>
  <si>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</si>
  <si>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</si>
  <si>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</si>
  <si>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</si>
  <si>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</si>
  <si>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</si>
  <si>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</si>
  <si>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</si>
  <si>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</si>
  <si>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</si>
  <si>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</si>
  <si>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</si>
  <si>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</si>
  <si>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</si>
  <si>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</si>
  <si>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</si>
  <si>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</si>
  <si>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</si>
  <si>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</si>
  <si>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</si>
  <si>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</si>
  <si>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</si>
  <si>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</si>
  <si>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</si>
  <si>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</si>
  <si>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</si>
  <si>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</si>
  <si>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</si>
  <si>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</si>
  <si>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</si>
  <si>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</si>
  <si>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</si>
  <si>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</si>
  <si>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</si>
  <si>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</si>
  <si>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</si>
  <si>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</si>
  <si>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</si>
  <si>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</si>
  <si>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</si>
  <si>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</si>
  <si>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</si>
  <si>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</si>
  <si>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</si>
  <si>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</si>
  <si>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</si>
  <si>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</si>
  <si>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</si>
  <si>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</si>
  <si>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</si>
  <si>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</si>
  <si>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</si>
  <si>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</si>
  <si>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</si>
  <si>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</si>
  <si>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</si>
  <si>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</si>
  <si>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</si>
  <si>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</si>
  <si>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</si>
  <si>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</si>
  <si>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</si>
  <si>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</si>
  <si>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</si>
  <si>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</si>
  <si>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</si>
  <si>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</si>
  <si>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</si>
  <si>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</si>
  <si>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</si>
  <si>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</si>
  <si>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</si>
  <si>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</si>
  <si>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</si>
  <si>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</si>
  <si>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</si>
  <si>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</si>
  <si>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</si>
  <si>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</si>
  <si>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</si>
  <si>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</si>
  <si>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</si>
  <si>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</si>
  <si>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</si>
  <si>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</si>
  <si>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</si>
  <si>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</si>
  <si>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</si>
  <si>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</si>
  <si>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</si>
  <si>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</si>
  <si>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</si>
  <si>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</si>
  <si>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</si>
  <si>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</si>
  <si>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</si>
  <si>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</si>
  <si>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</si>
  <si>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</si>
  <si>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</si>
  <si>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</si>
  <si>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</si>
  <si>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</si>
  <si>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</si>
  <si>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</si>
  <si>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</si>
  <si>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</si>
  <si>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</si>
  <si>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</si>
  <si>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</si>
  <si>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</si>
  <si>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</si>
  <si>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</si>
  <si>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</si>
  <si>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</si>
  <si>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</si>
  <si>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</si>
  <si>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</si>
  <si>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</si>
  <si>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</si>
  <si>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</si>
  <si>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</si>
  <si>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</si>
  <si>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</si>
  <si>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</si>
  <si>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</si>
  <si>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</si>
  <si>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</si>
  <si>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</si>
  <si>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</si>
  <si>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</si>
  <si>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</si>
  <si>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</si>
  <si>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</si>
  <si>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</si>
  <si>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</si>
  <si>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</si>
  <si>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</si>
  <si>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</si>
  <si>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</si>
  <si>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</si>
  <si>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</si>
  <si>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</si>
  <si>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</si>
  <si>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</si>
  <si>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</si>
  <si>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</si>
  <si>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</si>
  <si>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</si>
  <si>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</si>
  <si>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</si>
  <si>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</si>
  <si>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</si>
  <si>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</si>
  <si>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</si>
  <si>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</si>
  <si>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</si>
  <si>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</si>
  <si>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</si>
  <si>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</si>
  <si>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</si>
  <si>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</si>
  <si>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</si>
  <si>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</si>
  <si>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</si>
  <si>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</si>
  <si>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</si>
  <si>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</si>
  <si>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</si>
  <si>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</si>
  <si>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</si>
  <si>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</si>
  <si>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</si>
  <si>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</si>
  <si>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</si>
  <si>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</si>
  <si>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</si>
  <si>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</si>
  <si>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</si>
  <si>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</si>
  <si>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</si>
  <si>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</si>
  <si>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</si>
  <si>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</si>
  <si>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</si>
  <si>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</si>
  <si>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</si>
  <si>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</si>
  <si>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</si>
  <si>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</si>
  <si>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</si>
  <si>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</si>
  <si>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</si>
  <si>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</si>
  <si>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</si>
  <si>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</si>
  <si>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</si>
  <si>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</si>
  <si>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</si>
  <si>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</si>
  <si>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</si>
  <si>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</si>
  <si>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</si>
  <si>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</si>
  <si>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</si>
  <si>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</si>
  <si>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</si>
  <si>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</si>
  <si>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</si>
  <si>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</si>
  <si>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</si>
  <si>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</si>
  <si>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</si>
  <si>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</si>
  <si>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</si>
  <si>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</si>
  <si>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</si>
  <si>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</si>
  <si>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</si>
  <si>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</si>
  <si>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</si>
  <si>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</si>
  <si>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</si>
  <si>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</si>
  <si>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</si>
  <si>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</si>
  <si>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</si>
  <si>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</si>
  <si>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</si>
  <si>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</si>
  <si>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</si>
  <si>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</si>
  <si>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</si>
  <si>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</si>
  <si>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</si>
  <si>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</si>
  <si>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</si>
  <si>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</si>
  <si>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</si>
  <si>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</si>
  <si>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</si>
  <si>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</si>
  <si>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</si>
  <si>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</si>
  <si>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</si>
  <si>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</si>
  <si>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</si>
  <si>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</si>
  <si>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</si>
  <si>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</si>
  <si>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</si>
  <si>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</si>
  <si>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</si>
  <si>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</si>
  <si>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</si>
  <si>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</si>
  <si>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</si>
  <si>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</si>
  <si>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</si>
  <si>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</si>
  <si>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</si>
  <si>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</si>
  <si>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</si>
  <si>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</si>
  <si>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</si>
  <si>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</si>
  <si>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</si>
  <si>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</si>
  <si>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</si>
  <si>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</si>
  <si>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</si>
  <si>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</si>
  <si>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</si>
  <si>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</si>
  <si>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</si>
  <si>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</si>
  <si>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</si>
  <si>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</si>
  <si>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</si>
  <si>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</si>
  <si>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</si>
  <si>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</si>
  <si>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</si>
  <si>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</si>
  <si>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</si>
  <si>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</si>
  <si>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</si>
  <si>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</si>
  <si>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</si>
  <si>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</si>
  <si>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</si>
  <si>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</si>
  <si>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</si>
  <si>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</si>
  <si>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</si>
  <si>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</si>
  <si>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</si>
  <si>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</si>
  <si>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</si>
  <si>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</si>
  <si>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</si>
  <si>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</si>
  <si>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</si>
  <si>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</si>
  <si>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</si>
  <si>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</si>
  <si>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</si>
  <si>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</si>
  <si>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</si>
  <si>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</si>
  <si>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</si>
  <si>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</si>
  <si>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</si>
  <si>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</si>
  <si>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</si>
  <si>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</si>
  <si>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</si>
  <si>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</si>
  <si>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</si>
  <si>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</si>
  <si>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</si>
  <si>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</si>
  <si>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</si>
  <si>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</si>
  <si>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</si>
  <si>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</si>
  <si>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</si>
  <si>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</si>
  <si>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</si>
  <si>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</si>
  <si>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</si>
  <si>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</si>
  <si>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</si>
  <si>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</si>
  <si>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</si>
  <si>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</si>
  <si>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</si>
  <si>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</si>
  <si>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</si>
  <si>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</si>
  <si>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</si>
  <si>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</si>
  <si>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</si>
  <si>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</si>
  <si>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</si>
  <si>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</si>
  <si>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</si>
  <si>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</si>
  <si>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</si>
  <si>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</si>
  <si>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</si>
  <si>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</si>
  <si>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</si>
  <si>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</si>
  <si>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</si>
  <si>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</si>
  <si>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</si>
  <si>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</si>
  <si>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</si>
  <si>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</si>
  <si>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</si>
  <si>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</si>
  <si>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</si>
  <si>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</si>
  <si>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</si>
  <si>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</si>
  <si>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</si>
  <si>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</si>
  <si>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</si>
  <si>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</si>
  <si>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</si>
  <si>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</si>
  <si>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</si>
  <si>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</si>
  <si>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</si>
  <si>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</si>
  <si>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</si>
  <si>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</si>
  <si>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</si>
  <si>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</si>
  <si>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</si>
  <si>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</si>
  <si>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</si>
  <si>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</si>
  <si>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</si>
  <si>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</si>
  <si>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</si>
  <si>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</si>
  <si>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</si>
  <si>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</si>
  <si>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</si>
  <si>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</si>
  <si>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</si>
  <si>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</si>
  <si>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</si>
  <si>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</si>
  <si>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</si>
  <si>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</si>
  <si>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</si>
  <si>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</si>
  <si>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</si>
  <si>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</si>
  <si>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</si>
  <si>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</si>
  <si>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</si>
  <si>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</si>
  <si>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</si>
  <si>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</si>
  <si>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</si>
  <si>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</si>
  <si>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</si>
  <si>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</si>
  <si>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</si>
  <si>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</si>
  <si>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</si>
  <si>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</si>
  <si>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</si>
  <si>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</si>
  <si>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</si>
  <si>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</si>
  <si>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</si>
  <si>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</si>
  <si>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</si>
  <si>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</si>
  <si>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</si>
  <si>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</si>
  <si>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</si>
  <si>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</si>
  <si>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</si>
  <si>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</si>
  <si>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</si>
  <si>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</si>
  <si>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</si>
  <si>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</si>
  <si>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</si>
  <si>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</si>
  <si>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</si>
  <si>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</si>
  <si>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</si>
  <si>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</si>
  <si>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</si>
  <si>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</si>
  <si>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</si>
  <si>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</si>
  <si>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</si>
  <si>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</si>
  <si>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</si>
  <si>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</si>
  <si>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</si>
  <si>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</si>
  <si>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</si>
  <si>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</si>
  <si>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</si>
  <si>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</si>
  <si>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</si>
  <si>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</si>
  <si>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</si>
  <si>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</si>
  <si>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</si>
  <si>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</si>
  <si>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</si>
  <si>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</si>
  <si>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</si>
  <si>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</si>
  <si>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</si>
  <si>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</si>
  <si>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</si>
  <si>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</si>
  <si>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</si>
  <si>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</si>
  <si>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</si>
  <si>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</si>
  <si>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</si>
  <si>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</si>
  <si>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</si>
  <si>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</si>
  <si>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</si>
  <si>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</si>
  <si>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</si>
  <si>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</si>
  <si>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</si>
  <si>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</si>
  <si>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</si>
  <si>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</si>
  <si>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</si>
  <si>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</si>
  <si>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</si>
  <si>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</si>
  <si>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</si>
  <si>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</si>
  <si>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</si>
  <si>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</si>
  <si>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</si>
  <si>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</si>
  <si>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</si>
  <si>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</si>
  <si>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</si>
  <si>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</si>
  <si>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</si>
  <si>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</si>
  <si>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</si>
  <si>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</si>
  <si>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</si>
  <si>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</si>
  <si>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</si>
  <si>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</si>
  <si>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</si>
  <si>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</si>
  <si>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</si>
  <si>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</si>
  <si>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</si>
  <si>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</si>
  <si>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</si>
  <si>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</si>
  <si>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</si>
  <si>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</si>
  <si>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</si>
  <si>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</si>
  <si>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</si>
  <si>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</si>
  <si>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</si>
  <si>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</si>
  <si>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</si>
  <si>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</si>
  <si>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</si>
  <si>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</si>
  <si>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</si>
  <si>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</si>
  <si>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</si>
  <si>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</si>
  <si>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</si>
  <si>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</si>
  <si>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</si>
  <si>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</si>
  <si>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</si>
  <si>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</si>
  <si>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</si>
  <si>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</si>
  <si>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</si>
  <si>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</si>
  <si>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</si>
  <si>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</si>
  <si>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</si>
  <si>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</si>
  <si>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</si>
  <si>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</si>
  <si>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</si>
  <si>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</si>
  <si>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</si>
  <si>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</si>
  <si>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</si>
  <si>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</si>
  <si>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</si>
  <si>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</si>
  <si>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</si>
  <si>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</si>
  <si>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</si>
  <si>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</si>
  <si>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</si>
  <si>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</si>
  <si>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</si>
  <si>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</si>
  <si>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</si>
  <si>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</si>
  <si>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</si>
  <si>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</si>
  <si>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</si>
  <si>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</si>
  <si>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</si>
  <si>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</si>
  <si>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</si>
  <si>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</si>
  <si>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</si>
  <si>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</si>
  <si>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</si>
  <si>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</si>
  <si>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</si>
  <si>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</si>
  <si>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</si>
  <si>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</si>
  <si>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</si>
  <si>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</si>
  <si>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</si>
  <si>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</si>
  <si>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</si>
  <si>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</si>
  <si>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</si>
  <si>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</si>
  <si>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</si>
  <si>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</si>
  <si>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</si>
  <si>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</si>
  <si>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</si>
  <si>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</si>
  <si>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</si>
  <si>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</si>
  <si>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</si>
  <si>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</si>
  <si>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</si>
  <si>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</si>
  <si>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</si>
  <si>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</si>
  <si>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</si>
  <si>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</si>
  <si>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</si>
  <si>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</si>
  <si>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</si>
  <si>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</si>
  <si>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</si>
  <si>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</si>
  <si>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</si>
  <si>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</si>
  <si>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</si>
  <si>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</si>
  <si>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</si>
  <si>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</si>
  <si>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</si>
  <si>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</si>
  <si>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</si>
  <si>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</si>
  <si>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</si>
  <si>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</si>
  <si>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</si>
  <si>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</si>
  <si>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</si>
  <si>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</si>
  <si>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</si>
  <si>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</si>
  <si>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</si>
  <si>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</si>
  <si>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</si>
  <si>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</si>
  <si>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</si>
  <si>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</si>
  <si>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</si>
  <si>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</si>
  <si>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</si>
  <si>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</si>
  <si>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</si>
  <si>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</si>
  <si>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</si>
  <si>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</si>
  <si>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</si>
  <si>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</si>
  <si>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</si>
  <si>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</si>
  <si>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</si>
  <si>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</si>
  <si>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</si>
  <si>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</si>
  <si>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</si>
  <si>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</si>
  <si>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</si>
  <si>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</si>
  <si>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</si>
  <si>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</si>
  <si>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</si>
  <si>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</si>
  <si>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</si>
  <si>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</si>
  <si>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</si>
  <si>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</si>
  <si>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</si>
  <si>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</si>
  <si>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</si>
  <si>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</si>
  <si>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</si>
  <si>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</si>
  <si>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</si>
  <si>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</si>
  <si>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</si>
  <si>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</si>
  <si>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</si>
  <si>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</si>
  <si>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</si>
  <si>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</si>
  <si>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</si>
  <si>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</si>
  <si>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</si>
  <si>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</si>
  <si>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</si>
  <si>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</si>
  <si>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</si>
  <si>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</si>
  <si>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</si>
  <si>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</si>
  <si>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</si>
  <si>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</si>
  <si>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</si>
  <si>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</si>
  <si>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</si>
  <si>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</si>
  <si>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</si>
  <si>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</si>
  <si>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</si>
  <si>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</si>
  <si>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</si>
  <si>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</si>
  <si>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</si>
  <si>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</si>
  <si>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</si>
  <si>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</si>
  <si>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</si>
  <si>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</si>
  <si>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</si>
  <si>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</si>
  <si>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</si>
  <si>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</si>
  <si>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</si>
  <si>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</si>
  <si>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</si>
  <si>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</si>
  <si>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</si>
  <si>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</si>
  <si>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</si>
  <si>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</si>
  <si>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</si>
  <si>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</si>
  <si>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</si>
  <si>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</si>
  <si>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</si>
  <si>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</si>
  <si>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</si>
  <si>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</si>
  <si>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</si>
  <si>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</si>
  <si>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</si>
  <si>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</si>
  <si>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</si>
  <si>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</si>
  <si>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</si>
  <si>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</si>
  <si>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</si>
  <si>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</si>
  <si>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</si>
  <si>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</si>
  <si>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</si>
  <si>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</si>
  <si>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</si>
  <si>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</si>
  <si>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</si>
  <si>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</si>
  <si>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</si>
  <si>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</si>
  <si>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</si>
  <si>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</si>
  <si>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</si>
  <si>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</si>
  <si>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</si>
  <si>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</si>
  <si>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</si>
  <si>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</si>
  <si>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</si>
  <si>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</si>
  <si>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</si>
  <si>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</si>
  <si>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</si>
  <si>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</si>
  <si>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</si>
  <si>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</si>
  <si>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</si>
  <si>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</si>
  <si>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</si>
  <si>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</si>
  <si>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</si>
  <si>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</si>
  <si>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</si>
  <si>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</si>
  <si>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</si>
  <si>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</si>
  <si>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</si>
  <si>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</si>
  <si>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</si>
  <si>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</si>
  <si>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</si>
  <si>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</si>
  <si>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</si>
  <si>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</si>
  <si>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</si>
  <si>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</si>
  <si>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</si>
  <si>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</si>
  <si>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</si>
  <si>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</si>
  <si>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</si>
  <si>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</si>
  <si>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</si>
  <si>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</si>
  <si>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</si>
  <si>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</si>
  <si>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</si>
  <si>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</si>
  <si>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</si>
  <si>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</si>
  <si>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</si>
  <si>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</si>
  <si>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</si>
  <si>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</si>
  <si>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</si>
  <si>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</si>
  <si>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</si>
  <si>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</si>
  <si>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</si>
  <si>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</si>
  <si>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</si>
  <si>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</si>
  <si>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</si>
  <si>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</si>
  <si>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</si>
  <si>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</si>
  <si>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</si>
  <si>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</si>
  <si>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</si>
  <si>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</si>
  <si>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</si>
  <si>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</si>
  <si>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</si>
  <si>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</si>
  <si>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</si>
  <si>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</si>
  <si>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</si>
  <si>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</si>
  <si>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</si>
  <si>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</si>
  <si>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</si>
  <si>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</si>
  <si>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</si>
  <si>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</si>
  <si>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</si>
  <si>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</si>
  <si>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</si>
  <si>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</si>
  <si>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</si>
  <si>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</si>
  <si>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</si>
  <si>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</si>
  <si>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</si>
  <si>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</si>
  <si>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</si>
  <si>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</si>
  <si>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</si>
  <si>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</si>
  <si>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</si>
  <si>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</si>
  <si>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</si>
  <si>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</si>
  <si>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</si>
  <si>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</si>
  <si>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</si>
  <si>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</si>
  <si>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</si>
  <si>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</si>
  <si>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</si>
  <si>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</si>
  <si>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</si>
  <si>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</si>
  <si>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</si>
  <si>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</si>
  <si>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</si>
  <si>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</si>
  <si>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</si>
  <si>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</si>
  <si>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</si>
  <si>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</si>
  <si>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</si>
  <si>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</si>
  <si>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</si>
  <si>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</si>
  <si>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</si>
  <si>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</si>
  <si>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</si>
  <si>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</si>
  <si>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</si>
  <si>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</si>
  <si>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</si>
  <si>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</si>
  <si>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</si>
  <si>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</si>
  <si>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</si>
  <si>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</si>
  <si>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</si>
  <si>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</si>
  <si>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</si>
  <si>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</si>
  <si>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</si>
  <si>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</si>
  <si>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</si>
  <si>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</si>
  <si>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</si>
  <si>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</si>
  <si>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</si>
  <si>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</si>
  <si>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</si>
  <si>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</si>
  <si>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</si>
  <si>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</si>
  <si>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</si>
  <si>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</si>
  <si>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</si>
  <si>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</si>
  <si>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</si>
  <si>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</si>
  <si>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</si>
  <si>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</si>
  <si>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</si>
  <si>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</si>
  <si>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</si>
  <si>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</si>
  <si>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</si>
  <si>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</si>
  <si>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</si>
  <si>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</si>
  <si>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</si>
  <si>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</si>
  <si>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</si>
  <si>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</si>
  <si>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</si>
  <si>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</si>
  <si>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</si>
  <si>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</si>
  <si>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</si>
  <si>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</si>
  <si>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</si>
  <si>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</si>
  <si>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</si>
  <si>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</si>
  <si>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</si>
  <si>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</si>
  <si>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</si>
  <si>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</si>
  <si>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</si>
  <si>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</si>
  <si>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</si>
  <si>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</si>
  <si>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</si>
  <si>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</si>
  <si>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</si>
  <si>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</si>
  <si>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</si>
  <si>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</si>
  <si>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</si>
  <si>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</si>
  <si>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</si>
  <si>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</si>
  <si>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</si>
  <si>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</si>
  <si>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</si>
  <si>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</si>
  <si>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</si>
  <si>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</si>
  <si>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</si>
  <si>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</si>
  <si>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</si>
  <si>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</si>
  <si>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</si>
  <si>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</si>
  <si>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</si>
  <si>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</si>
  <si>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</si>
  <si>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</si>
  <si>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</si>
  <si>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</si>
  <si>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</si>
  <si>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</si>
  <si>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</si>
  <si>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</si>
  <si>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</si>
  <si>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</si>
  <si>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</si>
  <si>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</si>
  <si>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</si>
  <si>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</si>
  <si>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</si>
  <si>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</si>
  <si>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</si>
  <si>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</si>
  <si>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</si>
  <si>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</si>
  <si>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</si>
  <si>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</si>
  <si>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</si>
  <si>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</si>
  <si>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</si>
  <si>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</si>
  <si>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</si>
  <si>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</si>
  <si>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</si>
  <si>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</si>
  <si>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</si>
  <si>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</si>
  <si>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</si>
  <si>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</si>
  <si>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</si>
  <si>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</si>
  <si>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</si>
  <si>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</si>
  <si>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</si>
  <si>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</si>
  <si>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</si>
  <si>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</si>
  <si>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</si>
  <si>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</si>
  <si>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</si>
  <si>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</si>
  <si>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</si>
  <si>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</si>
  <si>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</si>
  <si>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</si>
  <si>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</si>
  <si>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</si>
  <si>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</si>
  <si>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</si>
  <si>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</si>
  <si>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</si>
  <si>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</si>
  <si>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</si>
  <si>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</si>
  <si>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</si>
  <si>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</si>
  <si>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</si>
  <si>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</si>
  <si>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</si>
  <si>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</si>
  <si>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</si>
  <si>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</si>
  <si>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</si>
  <si>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</si>
  <si>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</si>
  <si>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</si>
  <si>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</si>
  <si>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</si>
  <si>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</si>
  <si>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</si>
  <si>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</si>
  <si>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</si>
  <si>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</si>
  <si>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</si>
  <si>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</si>
  <si>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</si>
  <si>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</si>
  <si>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</si>
  <si>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</si>
  <si>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</si>
  <si>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</si>
  <si>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</si>
  <si>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</si>
  <si>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</si>
  <si>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</si>
  <si>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</si>
  <si>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</si>
  <si>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</si>
  <si>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</si>
  <si>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</si>
  <si>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</si>
  <si>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</si>
  <si>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</si>
  <si>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</si>
  <si>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</si>
  <si>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</si>
  <si>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</si>
  <si>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</si>
  <si>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</si>
  <si>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</si>
  <si>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</si>
  <si>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</si>
  <si>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</si>
  <si>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</si>
  <si>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</si>
  <si>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</si>
  <si>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</si>
  <si>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</si>
  <si>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</si>
  <si>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</si>
  <si>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</si>
  <si>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</si>
  <si>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</si>
  <si>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</si>
  <si>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</si>
  <si>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</si>
  <si>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</si>
  <si>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</si>
  <si>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</si>
  <si>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</si>
  <si>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</si>
  <si>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</si>
  <si>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</si>
  <si>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</si>
  <si>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</si>
  <si>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</si>
  <si>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</si>
  <si>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</si>
  <si>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</si>
  <si>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</si>
  <si>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</si>
  <si>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</si>
  <si>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</si>
  <si>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</si>
  <si>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</si>
  <si>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</si>
  <si>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</si>
  <si>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</si>
  <si>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</si>
  <si>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</si>
  <si>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</si>
  <si>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</si>
  <si>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</si>
  <si>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</si>
  <si>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</si>
  <si>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</si>
  <si>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</si>
  <si>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</si>
  <si>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</si>
  <si>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</si>
  <si>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</si>
  <si>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</si>
  <si>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</si>
  <si>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</si>
  <si>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</si>
  <si>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</si>
  <si>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</si>
  <si>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</si>
  <si>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</si>
  <si>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</si>
  <si>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</si>
  <si>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</si>
  <si>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</si>
  <si>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</si>
  <si>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</si>
  <si>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</si>
  <si>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</si>
  <si>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</si>
  <si>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</si>
  <si>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</si>
  <si>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</si>
  <si>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</si>
  <si>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</si>
  <si>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</si>
  <si>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</si>
  <si>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</si>
  <si>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</si>
  <si>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</si>
  <si>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</si>
  <si>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</si>
  <si>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</si>
  <si>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</si>
  <si>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</si>
  <si>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</si>
  <si>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</si>
  <si>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</si>
  <si>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</si>
  <si>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</si>
  <si>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</si>
  <si>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</si>
  <si>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</si>
  <si>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</si>
  <si>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</si>
  <si>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</si>
  <si>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</si>
  <si>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</si>
  <si>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</si>
  <si>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</si>
  <si>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</si>
  <si>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</si>
  <si>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</si>
  <si>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</si>
  <si>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</si>
  <si>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</si>
  <si>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</si>
  <si>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</si>
  <si>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</si>
  <si>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</si>
  <si>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</si>
  <si>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</si>
  <si>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</si>
  <si>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</si>
  <si>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</si>
  <si>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</si>
  <si>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</si>
  <si>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</si>
  <si>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</si>
  <si>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</si>
  <si>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</si>
  <si>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</si>
  <si>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</si>
  <si>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</si>
  <si>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</si>
  <si>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</si>
  <si>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</si>
  <si>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</si>
  <si>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</si>
  <si>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</si>
  <si>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</si>
  <si>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</si>
  <si>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</si>
  <si>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</si>
  <si>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</si>
  <si>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</si>
  <si>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</si>
  <si>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</si>
  <si>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</si>
  <si>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</si>
  <si>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</si>
  <si>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</si>
  <si>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</si>
  <si>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</si>
  <si>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</si>
  <si>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</si>
  <si>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</si>
  <si>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</si>
  <si>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</si>
  <si>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</si>
  <si>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</si>
  <si>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</si>
  <si>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</si>
  <si>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</si>
  <si>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</si>
  <si>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</si>
  <si>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</si>
  <si>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</si>
  <si>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</si>
  <si>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</si>
  <si>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</si>
  <si>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</si>
  <si>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</si>
  <si>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</si>
  <si>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</si>
  <si>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</si>
  <si>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</si>
  <si>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</si>
  <si>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</si>
  <si>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</si>
  <si>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</si>
  <si>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</si>
  <si>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</si>
  <si>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</si>
  <si>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</si>
  <si>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</si>
  <si>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</si>
  <si>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</si>
  <si>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</si>
  <si>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</si>
  <si>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</si>
  <si>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</si>
  <si>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</si>
  <si>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</si>
  <si>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</si>
  <si>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</si>
  <si>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</si>
  <si>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</si>
  <si>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</si>
  <si>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</si>
  <si>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</si>
  <si>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</si>
  <si>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</si>
  <si>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</si>
  <si>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</si>
  <si>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</si>
  <si>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</si>
  <si>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</si>
  <si>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</si>
  <si>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</si>
  <si>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</si>
  <si>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</si>
  <si>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</si>
  <si>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</si>
  <si>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</si>
  <si>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</si>
  <si>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</si>
  <si>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</si>
  <si>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</si>
  <si>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</si>
  <si>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</si>
  <si>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</si>
  <si>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</si>
  <si>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</si>
  <si>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</si>
  <si>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</si>
  <si>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</si>
  <si>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</si>
  <si>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</si>
  <si>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</si>
  <si>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</si>
  <si>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</si>
  <si>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</si>
  <si>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</si>
  <si>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</si>
  <si>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</si>
  <si>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</si>
  <si>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</si>
  <si>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</si>
  <si>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</si>
  <si>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</si>
  <si>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</si>
  <si>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</si>
  <si>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</si>
  <si>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</si>
  <si>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</si>
  <si>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</si>
  <si>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</si>
  <si>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</si>
  <si>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</si>
  <si>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</si>
  <si>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</si>
  <si>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</si>
  <si>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</si>
  <si>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</si>
  <si>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</si>
  <si>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</si>
  <si>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</si>
  <si>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</si>
  <si>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</si>
  <si>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</si>
  <si>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</si>
  <si>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</si>
  <si>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</si>
  <si>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</si>
  <si>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</si>
  <si>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</si>
  <si>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</si>
  <si>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</si>
  <si>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</si>
  <si>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</si>
  <si>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</si>
  <si>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</si>
  <si>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</si>
  <si>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</si>
  <si>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</si>
  <si>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</si>
  <si>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</si>
  <si>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</si>
  <si>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</si>
  <si>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</si>
  <si>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</si>
  <si>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</si>
  <si>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</si>
  <si>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</si>
  <si>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</si>
  <si>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</si>
  <si>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</si>
  <si>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</si>
  <si>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</si>
  <si>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</si>
  <si>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</si>
  <si>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</si>
  <si>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</si>
  <si>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</si>
  <si>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</si>
  <si>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</si>
  <si>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</si>
  <si>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</si>
  <si>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</si>
  <si>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</si>
  <si>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</si>
  <si>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</si>
  <si>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</si>
  <si>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</si>
  <si>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</si>
  <si>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</si>
  <si>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</si>
  <si>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</si>
  <si>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</si>
  <si>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</si>
  <si>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</si>
  <si>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</si>
  <si>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</si>
  <si>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</si>
  <si>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</si>
  <si>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</si>
  <si>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</si>
  <si>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</si>
  <si>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</si>
  <si>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</si>
  <si>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</si>
  <si>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</si>
  <si>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</si>
  <si>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</si>
  <si>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</si>
  <si>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</si>
  <si>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</si>
  <si>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</si>
  <si>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</si>
  <si>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</si>
  <si>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</si>
  <si>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</si>
  <si>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</si>
  <si>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</si>
  <si>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</si>
  <si>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</si>
  <si>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</si>
  <si>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</si>
  <si>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</si>
  <si>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</si>
  <si>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</si>
  <si>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</si>
  <si>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</si>
  <si>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</si>
  <si>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</si>
  <si>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</si>
  <si>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</si>
  <si>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</si>
  <si>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</si>
  <si>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</si>
  <si>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</si>
  <si>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</si>
  <si>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</si>
  <si>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</si>
  <si>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</si>
  <si>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</si>
  <si>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</si>
  <si>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</si>
  <si>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</si>
  <si>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</si>
  <si>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</si>
  <si>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</si>
  <si>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</si>
  <si>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</si>
  <si>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</si>
  <si>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</si>
  <si>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</si>
  <si>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</si>
  <si>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</si>
  <si>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</si>
  <si>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</si>
  <si>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</si>
  <si>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</si>
  <si>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</si>
  <si>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</si>
  <si>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</si>
  <si>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</si>
  <si>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</si>
  <si>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</si>
  <si>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</si>
  <si>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</si>
  <si>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</si>
  <si>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</si>
  <si>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</si>
  <si>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</si>
  <si>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</si>
  <si>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</si>
  <si>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</si>
  <si>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</si>
  <si>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</si>
  <si>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</si>
  <si>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</si>
  <si>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</si>
  <si>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</si>
  <si>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</si>
  <si>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</si>
  <si>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</si>
  <si>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</si>
  <si>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</si>
  <si>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</si>
  <si>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</si>
  <si>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</si>
  <si>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</si>
  <si>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</si>
  <si>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</si>
  <si>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</si>
  <si>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</si>
  <si>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</si>
  <si>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</si>
  <si>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</si>
  <si>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</si>
  <si>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</si>
  <si>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</si>
  <si>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</si>
  <si>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</si>
  <si>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</si>
  <si>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</si>
  <si>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</si>
  <si>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</si>
  <si>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</si>
  <si>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</si>
  <si>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</si>
  <si>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</si>
  <si>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</si>
  <si>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</si>
  <si>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</si>
  <si>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</si>
  <si>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</si>
  <si>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</si>
  <si>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</si>
  <si>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</si>
  <si>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</si>
  <si>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</si>
  <si>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</si>
  <si>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</si>
  <si>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</si>
  <si>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</si>
  <si>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</si>
  <si>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</si>
  <si>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</si>
  <si>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</si>
  <si>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</si>
  <si>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</si>
  <si>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</si>
  <si>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</si>
  <si>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</si>
  <si>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</si>
  <si>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</si>
  <si>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</si>
  <si>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</si>
  <si>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</si>
  <si>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</si>
  <si>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</si>
  <si>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</si>
  <si>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</si>
  <si>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</si>
  <si>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</si>
  <si>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</si>
  <si>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</si>
  <si>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</si>
  <si>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</si>
  <si>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</si>
  <si>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</si>
  <si>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</si>
  <si>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</si>
  <si>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</si>
  <si>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</si>
  <si>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</si>
  <si>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</si>
  <si>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</si>
  <si>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</si>
  <si>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</si>
  <si>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</si>
  <si>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</si>
  <si>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</si>
  <si>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</si>
  <si>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</si>
  <si>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</si>
  <si>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</si>
  <si>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</si>
  <si>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</si>
  <si>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</si>
  <si>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</si>
  <si>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</si>
  <si>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</si>
  <si>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</si>
  <si>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</si>
  <si>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</si>
  <si>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</si>
  <si>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</si>
  <si>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</si>
  <si>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</si>
  <si>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</si>
  <si>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</si>
  <si>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</si>
  <si>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</si>
  <si>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</si>
  <si>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</si>
  <si>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</si>
  <si>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</si>
  <si>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</si>
  <si>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</si>
  <si>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</si>
  <si>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</si>
  <si>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</si>
  <si>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</si>
  <si>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</si>
  <si>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</si>
  <si>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</si>
  <si>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</si>
  <si>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</si>
  <si>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</si>
  <si>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</si>
  <si>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</si>
  <si>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</si>
  <si>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</si>
  <si>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</si>
  <si>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</si>
  <si>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</si>
  <si>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</si>
  <si>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</si>
  <si>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</si>
  <si>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</si>
  <si>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</si>
  <si>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</si>
  <si>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</si>
  <si>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</si>
  <si>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</si>
  <si>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</si>
  <si>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</si>
  <si>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</si>
  <si>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</si>
  <si>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</si>
  <si>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</si>
  <si>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</si>
  <si>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</si>
  <si>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</si>
  <si>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</si>
  <si>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</si>
  <si>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</si>
  <si>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</si>
  <si>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</si>
  <si>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</si>
  <si>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</si>
  <si>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</si>
  <si>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</si>
  <si>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</si>
  <si>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</si>
  <si>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</si>
  <si>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</si>
  <si>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</si>
  <si>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</si>
  <si>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</si>
  <si>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</si>
  <si>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</si>
  <si>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</si>
  <si>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</si>
  <si>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</si>
  <si>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</si>
  <si>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</si>
  <si>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</si>
  <si>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</si>
  <si>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</si>
  <si>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</si>
  <si>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</si>
  <si>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</si>
  <si>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</si>
  <si>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</si>
  <si>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</si>
  <si>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</si>
  <si>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</si>
  <si>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</si>
  <si>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</si>
  <si>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</si>
  <si>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</si>
  <si>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</si>
  <si>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</si>
  <si>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</si>
  <si>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</si>
  <si>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</si>
  <si>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</si>
  <si>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</si>
  <si>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</si>
  <si>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</si>
  <si>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</si>
  <si>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</si>
  <si>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</si>
  <si>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</si>
  <si>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</si>
  <si>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</si>
  <si>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</si>
  <si>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</si>
  <si>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</si>
  <si>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</si>
  <si>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</si>
  <si>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</si>
  <si>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</si>
  <si>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</si>
  <si>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</si>
  <si>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</si>
  <si>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</si>
  <si>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</si>
  <si>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</si>
  <si>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</si>
  <si>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</si>
  <si>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</si>
  <si>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</si>
  <si>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</si>
  <si>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</si>
  <si>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</si>
  <si>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</si>
  <si>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</si>
  <si>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</si>
  <si>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</si>
  <si>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</si>
  <si>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</si>
  <si>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</si>
  <si>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</si>
  <si>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</si>
  <si>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</si>
  <si>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</si>
  <si>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</si>
  <si>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</si>
  <si>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</si>
  <si>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</si>
  <si>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</si>
  <si>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</si>
  <si>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</si>
  <si>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</si>
  <si>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</si>
  <si>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</si>
  <si>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</si>
  <si>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</si>
  <si>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</si>
  <si>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</si>
  <si>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</si>
  <si>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</si>
  <si>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</si>
  <si>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</si>
  <si>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</si>
  <si>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</si>
  <si>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</si>
  <si>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</si>
  <si>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</si>
  <si>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</si>
  <si>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</si>
  <si>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</si>
  <si>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</si>
  <si>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</si>
  <si>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</si>
  <si>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</si>
  <si>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</si>
  <si>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</si>
  <si>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</si>
  <si>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</si>
  <si>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</si>
  <si>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</si>
  <si>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</si>
  <si>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</si>
  <si>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</si>
  <si>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</si>
  <si>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</si>
  <si>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</si>
  <si>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</si>
  <si>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</si>
  <si>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</si>
  <si>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</si>
  <si>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</si>
  <si>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</si>
  <si>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</si>
  <si>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</si>
  <si>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</si>
  <si>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</si>
  <si>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</si>
  <si>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</si>
  <si>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</si>
  <si>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</si>
  <si>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</si>
  <si>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</si>
  <si>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</si>
  <si>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</si>
  <si>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</si>
  <si>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</si>
  <si>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</si>
  <si>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</si>
  <si>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</si>
  <si>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</si>
  <si>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</si>
  <si>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</si>
  <si>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</si>
  <si>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</si>
  <si>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</si>
  <si>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</si>
  <si>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</si>
  <si>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</si>
  <si>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</si>
  <si>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</si>
  <si>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</si>
  <si>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</si>
  <si>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</si>
  <si>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</si>
  <si>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</si>
  <si>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</si>
  <si>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</si>
  <si>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</si>
  <si>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</si>
  <si>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</si>
  <si>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</si>
  <si>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</si>
  <si>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</si>
  <si>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</si>
  <si>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</si>
  <si>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</si>
  <si>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</si>
  <si>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</si>
  <si>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</si>
  <si>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</si>
  <si>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</si>
  <si>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</si>
  <si>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</si>
  <si>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</si>
  <si>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</si>
  <si>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</si>
  <si>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</si>
  <si>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</si>
  <si>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</si>
  <si>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</si>
  <si>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</si>
  <si>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</si>
  <si>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</si>
  <si>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</si>
  <si>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</si>
  <si>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</si>
  <si>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</si>
  <si>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</si>
  <si>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</si>
  <si>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</si>
  <si>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</si>
  <si>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</si>
  <si>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</si>
  <si>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</si>
  <si>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</si>
  <si>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</si>
  <si>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</si>
  <si>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</si>
  <si>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</si>
  <si>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</si>
  <si>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</si>
  <si>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</si>
  <si>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</si>
  <si>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</si>
  <si>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</si>
  <si>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</si>
  <si>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</si>
  <si>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</si>
  <si>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</si>
  <si>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</si>
  <si>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</si>
  <si>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</si>
  <si>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</si>
  <si>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</si>
  <si>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</si>
  <si>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</si>
  <si>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</si>
  <si>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</si>
  <si>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</si>
  <si>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</si>
  <si>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</si>
  <si>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</si>
  <si>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</si>
  <si>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</si>
  <si>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</si>
  <si>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</si>
  <si>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</si>
  <si>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</si>
  <si>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</si>
  <si>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</si>
  <si>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</si>
  <si>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</si>
  <si>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</si>
  <si>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</si>
  <si>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</si>
  <si>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</si>
  <si>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</si>
  <si>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</si>
  <si>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</si>
  <si>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</si>
  <si>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</si>
  <si>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</si>
  <si>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</si>
  <si>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</si>
  <si>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</si>
  <si>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</si>
  <si>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</si>
  <si>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</si>
  <si>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</si>
  <si>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</si>
  <si>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</si>
  <si>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</si>
  <si>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</si>
  <si>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</si>
  <si>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</si>
  <si>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</si>
  <si>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</si>
  <si>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</si>
  <si>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</si>
  <si>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</si>
  <si>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</si>
  <si>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</si>
  <si>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</si>
  <si>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</si>
  <si>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</si>
  <si>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</si>
  <si>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</si>
  <si>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</si>
  <si>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</si>
  <si>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</si>
  <si>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</si>
  <si>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</si>
  <si>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</si>
  <si>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</si>
  <si>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</si>
  <si>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</si>
  <si>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</si>
  <si>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</si>
  <si>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</si>
  <si>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</si>
  <si>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</si>
  <si>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</si>
  <si>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</si>
  <si>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</si>
  <si>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</si>
  <si>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</si>
  <si>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</si>
  <si>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</si>
  <si>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</si>
  <si>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</si>
  <si>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</si>
  <si>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</si>
  <si>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</si>
  <si>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</si>
  <si>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</si>
  <si>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</si>
  <si>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</si>
  <si>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</si>
  <si>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</si>
  <si>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</si>
  <si>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</si>
  <si>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</si>
  <si>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</si>
  <si>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</si>
  <si>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</si>
  <si>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</si>
  <si>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</si>
  <si>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</si>
  <si>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</si>
  <si>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</si>
  <si>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</si>
  <si>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</si>
  <si>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</si>
  <si>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</si>
  <si>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</si>
  <si>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</si>
  <si>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</si>
  <si>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</si>
  <si>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</si>
  <si>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</si>
  <si>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</si>
  <si>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</si>
  <si>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</si>
  <si>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</si>
  <si>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</si>
  <si>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</si>
  <si>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</si>
  <si>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</si>
  <si>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</si>
  <si>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</si>
  <si>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</si>
  <si>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</si>
  <si>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</si>
  <si>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</si>
  <si>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</si>
  <si>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</si>
  <si>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</si>
  <si>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</si>
  <si>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</si>
  <si>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</si>
  <si>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</si>
  <si>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</si>
  <si>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</si>
  <si>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</si>
  <si>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</si>
  <si>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</si>
  <si>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</si>
  <si>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</si>
  <si>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</si>
  <si>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</si>
  <si>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</si>
  <si>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</si>
  <si>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</si>
  <si>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</si>
  <si>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</si>
  <si>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</si>
  <si>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</si>
  <si>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</si>
  <si>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</si>
  <si>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</si>
  <si>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</si>
  <si>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</si>
  <si>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</si>
  <si>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</si>
  <si>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</si>
  <si>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</si>
  <si>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</si>
  <si>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</si>
  <si>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</si>
  <si>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</si>
  <si>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</si>
  <si>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</si>
  <si>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</si>
  <si>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</si>
  <si>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</si>
  <si>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</si>
  <si>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</si>
  <si>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</si>
  <si>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</si>
  <si>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</si>
  <si>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</si>
  <si>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</si>
  <si>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</si>
  <si>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</si>
  <si>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</si>
  <si>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</si>
  <si>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</si>
  <si>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</si>
  <si>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</si>
  <si>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</si>
  <si>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</si>
  <si>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</si>
  <si>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</si>
  <si>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</si>
  <si>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</si>
  <si>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</si>
  <si>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</si>
  <si>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</si>
  <si>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</si>
  <si>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</si>
  <si>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</si>
  <si>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</si>
  <si>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</si>
  <si>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</si>
  <si>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</si>
  <si>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</si>
  <si>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</si>
  <si>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</si>
  <si>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</si>
  <si>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</si>
  <si>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</si>
  <si>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</si>
  <si>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</si>
  <si>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</si>
  <si>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</si>
  <si>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</si>
  <si>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</si>
  <si>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</si>
  <si>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</si>
  <si>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</si>
  <si>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</si>
  <si>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</si>
  <si>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</si>
  <si>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</si>
  <si>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</si>
  <si>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</si>
  <si>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</si>
  <si>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</si>
  <si>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</si>
  <si>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</si>
  <si>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</si>
  <si>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</si>
  <si>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</si>
  <si>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</si>
  <si>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</si>
  <si>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</si>
  <si>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</si>
  <si>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</si>
  <si>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</si>
  <si>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</si>
  <si>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</si>
  <si>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</si>
  <si>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</si>
  <si>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</si>
  <si>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</si>
  <si>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</si>
  <si>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</si>
  <si>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</si>
  <si>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</si>
  <si>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</si>
  <si>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</si>
  <si>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</si>
  <si>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</si>
  <si>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</si>
  <si>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</si>
  <si>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</si>
  <si>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</si>
  <si>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</si>
  <si>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</si>
  <si>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</si>
  <si>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</si>
  <si>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</si>
  <si>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</si>
  <si>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</si>
  <si>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</si>
  <si>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</si>
  <si>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</si>
  <si>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</si>
  <si>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</si>
  <si>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</si>
  <si>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</si>
  <si>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</si>
  <si>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</si>
  <si>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</si>
  <si>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</si>
  <si>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</si>
  <si>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</si>
  <si>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</si>
  <si>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</si>
  <si>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</si>
  <si>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</si>
  <si>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</si>
  <si>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</si>
  <si>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</si>
  <si>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</si>
  <si>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</si>
  <si>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</si>
  <si>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</si>
  <si>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</si>
  <si>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</si>
  <si>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</si>
  <si>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</si>
  <si>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</si>
  <si>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</si>
  <si>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</si>
  <si>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</si>
  <si>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</si>
  <si>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</si>
  <si>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</si>
  <si>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</si>
  <si>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</si>
  <si>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</si>
  <si>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</si>
  <si>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</si>
  <si>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</si>
  <si>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</si>
  <si>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</si>
  <si>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</si>
  <si>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</si>
  <si>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</si>
  <si>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</si>
  <si>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</si>
  <si>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</si>
  <si>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</si>
  <si>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</si>
  <si>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</si>
  <si>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</si>
  <si>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</si>
  <si>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</si>
  <si>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</si>
  <si>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</si>
  <si>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</si>
  <si>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</si>
  <si>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</si>
  <si>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</si>
  <si>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</si>
  <si>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</si>
  <si>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</si>
  <si>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</si>
  <si>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</si>
  <si>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</si>
  <si>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</si>
  <si>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</si>
  <si>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</si>
  <si>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</si>
  <si>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</si>
  <si>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</si>
  <si>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</si>
  <si>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</si>
  <si>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</si>
  <si>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</si>
  <si>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</si>
  <si>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</si>
  <si>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</si>
  <si>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</si>
  <si>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</si>
  <si>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</si>
  <si>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</si>
  <si>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</si>
  <si>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</si>
  <si>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</si>
  <si>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</si>
  <si>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</si>
  <si>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</si>
  <si>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</si>
  <si>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</si>
  <si>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</si>
  <si>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</si>
  <si>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</si>
  <si>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</si>
  <si>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</si>
  <si>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</si>
  <si>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</si>
  <si>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</si>
  <si>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</si>
  <si>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</si>
  <si>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</si>
  <si>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</si>
  <si>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</si>
  <si>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</si>
  <si>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</si>
  <si>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</si>
  <si>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</si>
  <si>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</si>
  <si>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</si>
  <si>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</si>
  <si>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</si>
  <si>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</si>
  <si>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</si>
  <si>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</si>
  <si>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</si>
  <si>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</si>
  <si>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</si>
  <si>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</si>
  <si>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</si>
  <si>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</si>
  <si>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</si>
  <si>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</si>
  <si>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</si>
  <si>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</si>
  <si>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</si>
  <si>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</si>
  <si>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</si>
  <si>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</si>
  <si>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</si>
  <si>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</si>
  <si>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</si>
  <si>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</si>
  <si>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</si>
  <si>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</si>
  <si>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</si>
  <si>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</si>
  <si>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</si>
  <si>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</si>
  <si>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</si>
  <si>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</si>
  <si>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</si>
  <si>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</si>
  <si>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</si>
  <si>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</si>
  <si>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</si>
  <si>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</si>
  <si>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</si>
  <si>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</si>
  <si>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</si>
  <si>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</si>
  <si>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</si>
  <si>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</si>
  <si>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</si>
  <si>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</si>
  <si>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</si>
  <si>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</si>
  <si>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</si>
  <si>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</si>
  <si>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</si>
  <si>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</si>
  <si>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</si>
  <si>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</si>
  <si>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</si>
  <si>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</si>
  <si>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</si>
  <si>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</si>
  <si>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</si>
  <si>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</si>
  <si>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</si>
  <si>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</si>
  <si>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</si>
  <si>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</si>
  <si>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</si>
  <si>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</si>
  <si>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</si>
  <si>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</si>
  <si>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</si>
  <si>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</si>
  <si>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</si>
  <si>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</si>
  <si>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</si>
  <si>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</si>
  <si>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</si>
  <si>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</si>
  <si>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</si>
  <si>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</si>
  <si>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</si>
  <si>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</si>
  <si>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</si>
  <si>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</si>
  <si>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</si>
  <si>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</si>
  <si>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</si>
  <si>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</si>
  <si>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</si>
  <si>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</si>
  <si>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</si>
  <si>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</si>
  <si>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</si>
  <si>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</si>
  <si>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</si>
  <si>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</si>
  <si>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</si>
  <si>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</si>
  <si>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</si>
  <si>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</si>
  <si>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</si>
  <si>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</si>
  <si>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</si>
  <si>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</si>
  <si>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</si>
  <si>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</si>
  <si>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</si>
  <si>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</si>
  <si>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</si>
  <si>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</si>
  <si>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</si>
  <si>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</si>
  <si>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</si>
  <si>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</si>
  <si>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</si>
  <si>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</si>
  <si>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</si>
  <si>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</si>
  <si>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</si>
  <si>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</si>
  <si>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</si>
  <si>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</si>
  <si>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</si>
  <si>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</si>
  <si>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</si>
  <si>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</si>
  <si>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</si>
  <si>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</si>
  <si>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</si>
  <si>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</si>
  <si>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</si>
  <si>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</si>
  <si>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</si>
  <si>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</si>
  <si>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</si>
  <si>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</si>
  <si>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</si>
  <si>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</si>
  <si>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</si>
  <si>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</si>
  <si>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</si>
  <si>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</si>
  <si>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</si>
  <si>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</si>
  <si>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</si>
  <si>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</si>
  <si>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</si>
  <si>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</si>
  <si>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</si>
  <si>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</si>
  <si>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</si>
  <si>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</si>
  <si>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</si>
  <si>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</si>
  <si>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</si>
  <si>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</si>
  <si>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</si>
  <si>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</si>
  <si>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</si>
  <si>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</si>
  <si>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</si>
  <si>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</si>
  <si>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</si>
  <si>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</si>
  <si>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</si>
  <si>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</si>
  <si>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</si>
  <si>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</si>
  <si>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</si>
  <si>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</si>
  <si>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</si>
  <si>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</si>
  <si>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</si>
  <si>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</si>
  <si>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</si>
  <si>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</si>
  <si>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</si>
  <si>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</si>
  <si>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</si>
  <si>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</si>
  <si>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</si>
  <si>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</si>
  <si>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</si>
  <si>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</si>
  <si>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</si>
  <si>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</si>
  <si>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</si>
  <si>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</si>
  <si>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</si>
  <si>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</si>
  <si>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</si>
  <si>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</si>
  <si>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</si>
  <si>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</si>
  <si>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</si>
  <si>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</si>
  <si>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</si>
  <si>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</si>
  <si>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</si>
  <si>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</si>
  <si>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</si>
  <si>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</si>
  <si>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</si>
  <si>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</si>
  <si>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</si>
  <si>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</si>
  <si>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</si>
  <si>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</si>
  <si>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</si>
  <si>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</si>
  <si>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</si>
  <si>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</si>
  <si>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</si>
  <si>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</si>
  <si>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</si>
  <si>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</si>
  <si>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</si>
  <si>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</si>
  <si>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</si>
  <si>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</si>
  <si>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</si>
  <si>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</si>
  <si>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</si>
  <si>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</si>
  <si>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</si>
  <si>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</si>
  <si>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</si>
  <si>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</si>
  <si>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</si>
  <si>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</si>
  <si>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</si>
  <si>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</si>
  <si>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</si>
  <si>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</si>
  <si>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</si>
  <si>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</si>
  <si>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</si>
  <si>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</si>
  <si>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</si>
  <si>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</si>
  <si>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</si>
  <si>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</si>
  <si>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</si>
  <si>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</si>
  <si>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</si>
  <si>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</si>
  <si>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</si>
  <si>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</si>
  <si>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</si>
  <si>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</si>
  <si>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</si>
  <si>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</si>
  <si>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</si>
  <si>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</si>
  <si>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</si>
  <si>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</si>
  <si>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</si>
  <si>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</si>
  <si>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</si>
  <si>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</si>
  <si>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</si>
  <si>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</si>
  <si>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</si>
  <si>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</si>
  <si>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</si>
  <si>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</si>
  <si>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</si>
  <si>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</si>
  <si>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</si>
  <si>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</si>
  <si>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</si>
  <si>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</si>
  <si>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</si>
  <si>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</si>
  <si>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</si>
  <si>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</si>
  <si>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</si>
  <si>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</si>
  <si>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</si>
  <si>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</si>
  <si>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</si>
  <si>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</si>
  <si>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</si>
  <si>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</si>
  <si>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</si>
  <si>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</si>
  <si>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</si>
  <si>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</si>
  <si>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</si>
  <si>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</si>
  <si>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</si>
  <si>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</si>
  <si>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</si>
  <si>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</si>
  <si>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</si>
  <si>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</si>
  <si>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</si>
  <si>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</si>
  <si>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</si>
  <si>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</si>
  <si>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</si>
  <si>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</si>
  <si>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</si>
  <si>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</si>
  <si>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</si>
  <si>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</si>
  <si>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</si>
  <si>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</si>
  <si>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</si>
  <si>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</si>
  <si>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</si>
  <si>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</si>
  <si>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</si>
  <si>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</si>
  <si>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</si>
  <si>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</si>
  <si>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</si>
  <si>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</si>
  <si>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</si>
  <si>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</si>
  <si>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</si>
  <si>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</si>
  <si>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</si>
  <si>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</si>
  <si>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</si>
  <si>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</si>
  <si>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</si>
  <si>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</si>
  <si>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</si>
  <si>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</si>
  <si>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</si>
  <si>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</si>
  <si>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</si>
  <si>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</si>
  <si>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</si>
  <si>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</si>
  <si>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</si>
  <si>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</si>
  <si>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</si>
  <si>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</si>
  <si>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</si>
  <si>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</si>
  <si>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</si>
  <si>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</si>
  <si>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返货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</si>
  <si>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</si>
  <si>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</si>
  <si>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</si>
  <si>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</si>
  <si>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</si>
  <si>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</si>
  <si>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</si>
  <si>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</si>
  <si>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</si>
  <si>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</si>
  <si>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</si>
  <si>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</si>
  <si>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</si>
  <si>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</si>
  <si>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</si>
  <si>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</si>
  <si>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</si>
  <si>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</si>
  <si>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</si>
  <si>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</si>
  <si>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</si>
  <si>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</si>
  <si>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</si>
  <si>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</si>
  <si>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</si>
  <si>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</si>
  <si>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</si>
  <si>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</si>
  <si>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</si>
  <si>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</si>
  <si>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</si>
  <si>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</si>
  <si>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</si>
  <si>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</si>
  <si>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</si>
  <si>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</si>
  <si>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</si>
  <si>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</si>
  <si>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</si>
  <si>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</si>
  <si>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</si>
  <si>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</si>
  <si>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</si>
  <si>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</si>
  <si>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</si>
  <si>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</si>
  <si>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</si>
  <si>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</si>
  <si>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</si>
  <si>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</si>
  <si>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</si>
  <si>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</si>
  <si>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</si>
  <si>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</si>
  <si>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</si>
  <si>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</si>
  <si>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</si>
  <si>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</si>
  <si>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</si>
  <si>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</si>
  <si>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</si>
  <si>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</si>
  <si>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</si>
  <si>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</si>
  <si>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</si>
  <si>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</si>
  <si>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</si>
  <si>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</si>
  <si>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</si>
  <si>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</si>
  <si>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</si>
  <si>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</si>
  <si>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</si>
  <si>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</si>
  <si>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</si>
  <si>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</si>
  <si>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</si>
  <si>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</si>
  <si>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</si>
  <si>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</si>
  <si>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</si>
  <si>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</si>
  <si>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</si>
  <si>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</si>
  <si>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</si>
  <si>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</si>
  <si>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</si>
  <si>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</si>
  <si>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</si>
  <si>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</si>
  <si>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</si>
  <si>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</si>
  <si>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</si>
  <si>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</si>
  <si>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</si>
  <si>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</si>
  <si>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</si>
  <si>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</si>
  <si>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</si>
  <si>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</si>
  <si>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</si>
  <si>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</si>
  <si>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</si>
  <si>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</si>
  <si>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</si>
  <si>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</si>
  <si>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</si>
  <si>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</si>
  <si>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</si>
  <si>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</si>
  <si>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</si>
  <si>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</si>
  <si>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</si>
  <si>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</si>
  <si>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</si>
  <si>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</si>
  <si>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</si>
  <si>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</si>
  <si>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</si>
  <si>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</si>
  <si>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</si>
  <si>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</si>
  <si>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</si>
  <si>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</si>
  <si>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</si>
  <si>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</si>
  <si>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</si>
  <si>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</si>
  <si>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</si>
  <si>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</si>
  <si>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</si>
  <si>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</si>
  <si>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</si>
  <si>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</si>
  <si>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</si>
  <si>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</si>
  <si>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</si>
  <si>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</si>
  <si>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</si>
  <si>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</si>
  <si>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</si>
  <si>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</si>
  <si>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</si>
  <si>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</si>
  <si>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</si>
  <si>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</si>
  <si>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</si>
  <si>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</si>
  <si>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</si>
  <si>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</si>
  <si>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</si>
  <si>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</si>
  <si>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</si>
  <si>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</si>
  <si>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</si>
  <si>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</si>
  <si>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</si>
  <si>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</si>
  <si>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</si>
  <si>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</si>
  <si>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</si>
  <si>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</si>
  <si>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</si>
  <si>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</si>
  <si>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</si>
  <si>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</si>
  <si>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</si>
  <si>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</si>
  <si>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</si>
  <si>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</si>
  <si>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</si>
  <si>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</si>
  <si>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</si>
  <si>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</si>
  <si>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</si>
  <si>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</si>
  <si>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</si>
  <si>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</si>
  <si>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</si>
  <si>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</si>
  <si>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</si>
  <si>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</si>
  <si>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</si>
  <si>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</si>
  <si>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</si>
  <si>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</si>
  <si>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</si>
  <si>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</si>
  <si>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</si>
  <si>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</si>
  <si>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</si>
  <si>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</si>
  <si>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</si>
  <si>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</si>
  <si>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</si>
  <si>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</si>
  <si>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</si>
  <si>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</si>
  <si>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</si>
  <si>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</si>
  <si>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</si>
  <si>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</si>
  <si>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</si>
  <si>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</si>
  <si>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</si>
  <si>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</si>
  <si>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</si>
  <si>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</si>
  <si>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</si>
  <si>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</si>
  <si>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</si>
  <si>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</si>
  <si>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</si>
  <si>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</si>
  <si>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</si>
  <si>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</si>
  <si>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</si>
  <si>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</si>
  <si>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</si>
  <si>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</si>
  <si>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</si>
  <si>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</si>
  <si>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</si>
  <si>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</si>
  <si>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</si>
  <si>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</si>
  <si>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</si>
  <si>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</si>
  <si>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</si>
  <si>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</si>
  <si>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</si>
  <si>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</si>
  <si>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</si>
  <si>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</si>
  <si>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</si>
  <si>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</si>
  <si>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</si>
  <si>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</si>
  <si>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</si>
  <si>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</si>
  <si>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</si>
  <si>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</si>
  <si>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</si>
  <si>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</si>
  <si>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</si>
  <si>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</si>
  <si>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</si>
  <si>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</si>
  <si>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</si>
  <si>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</si>
  <si>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</si>
  <si>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</si>
  <si>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</si>
  <si>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</si>
  <si>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</si>
  <si>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</si>
  <si>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</si>
  <si>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</si>
  <si>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</si>
  <si>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</si>
  <si>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</si>
  <si>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</si>
  <si>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</si>
  <si>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</si>
  <si>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</si>
  <si>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</si>
  <si>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</si>
  <si>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</si>
  <si>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</si>
  <si>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</si>
  <si>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</si>
  <si>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</si>
  <si>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</si>
  <si>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</si>
  <si>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</si>
  <si>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</si>
  <si>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</si>
  <si>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</si>
  <si>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</si>
  <si>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</si>
  <si>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</si>
  <si>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</si>
  <si>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</si>
  <si>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</si>
  <si>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</si>
  <si>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</si>
  <si>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</si>
  <si>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</si>
  <si>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</si>
  <si>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</si>
  <si>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</si>
  <si>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</si>
  <si>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</si>
  <si>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</si>
  <si>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</si>
  <si>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</si>
  <si>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</si>
  <si>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</si>
  <si>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</si>
  <si>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</si>
  <si>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</si>
  <si>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</si>
  <si>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</si>
  <si>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</si>
  <si>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</si>
  <si>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</si>
  <si>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</si>
  <si>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</si>
  <si>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</si>
  <si>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</si>
  <si>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</si>
  <si>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</si>
  <si>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</si>
  <si>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</si>
  <si>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</si>
  <si>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</si>
  <si>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</si>
  <si>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</si>
  <si>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</si>
  <si>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</si>
  <si>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</si>
  <si>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</si>
  <si>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</si>
  <si>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</si>
  <si>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</si>
  <si>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</si>
  <si>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</si>
  <si>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</si>
  <si>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</si>
  <si>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</si>
  <si>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</si>
  <si>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</si>
  <si>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</si>
  <si>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</si>
  <si>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</si>
  <si>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</si>
  <si>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</si>
  <si>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</si>
  <si>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</si>
  <si>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</si>
  <si>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</si>
  <si>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</si>
  <si>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</si>
  <si>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</si>
  <si>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</si>
  <si>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</si>
  <si>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</si>
  <si>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</si>
  <si>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</si>
  <si>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</si>
  <si>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</si>
  <si>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</si>
  <si>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</si>
  <si>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</si>
  <si>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</si>
  <si>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</si>
  <si>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</si>
  <si>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</si>
  <si>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</si>
  <si>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</si>
  <si>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</si>
  <si>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</si>
  <si>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</si>
  <si>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</si>
  <si>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</si>
  <si>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</si>
  <si>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</si>
  <si>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</si>
  <si>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</si>
  <si>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</si>
  <si>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</si>
  <si>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</si>
  <si>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</si>
  <si>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</si>
  <si>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</si>
  <si>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</si>
  <si>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</si>
  <si>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</si>
  <si>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</si>
  <si>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深圳游禧科技有限公司</t>
    <phoneticPr fontId="10" type="noConversion"/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</si>
  <si>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</si>
  <si>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</si>
  <si>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</si>
  <si>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</si>
  <si>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</si>
  <si>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</si>
  <si>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</si>
  <si>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</si>
  <si>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</si>
  <si>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</si>
  <si>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</si>
  <si>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</si>
  <si>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</si>
  <si>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</si>
  <si>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</si>
  <si>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</si>
  <si>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</si>
  <si>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</si>
  <si>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</si>
  <si>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</si>
  <si>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</si>
  <si>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</si>
  <si>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</si>
  <si>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</si>
  <si>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</si>
  <si>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</si>
  <si>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</si>
  <si>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</si>
  <si>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</si>
  <si>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</si>
  <si>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</si>
  <si>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</si>
  <si>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</si>
  <si>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</si>
  <si>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</si>
  <si>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</si>
  <si>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</si>
  <si>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</si>
  <si>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</si>
  <si>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</si>
  <si>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</si>
  <si>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</si>
  <si>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</si>
  <si>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</si>
  <si>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</si>
  <si>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</si>
  <si>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</si>
  <si>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</si>
  <si>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</si>
  <si>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</si>
  <si>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</si>
  <si>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</si>
  <si>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</si>
  <si>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</si>
  <si>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</si>
  <si>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</si>
  <si>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</si>
  <si>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</si>
  <si>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</si>
  <si>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</si>
  <si>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</si>
  <si>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</si>
  <si>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</si>
  <si>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</si>
  <si>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</si>
  <si>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</si>
  <si>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</si>
  <si>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</si>
  <si>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</si>
  <si>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</si>
  <si>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</si>
  <si>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</si>
  <si>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</si>
  <si>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</si>
  <si>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</si>
  <si>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</si>
  <si>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</si>
  <si>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</si>
  <si>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</si>
  <si>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</si>
  <si>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</si>
  <si>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</si>
  <si>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</si>
  <si>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</si>
  <si>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</si>
  <si>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</si>
  <si>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</si>
  <si>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</si>
  <si>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</si>
  <si>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</si>
  <si>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</si>
  <si>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O2tingshu123</t>
    <phoneticPr fontId="10" type="noConversion"/>
  </si>
  <si>
    <t>带0.4期初转入</t>
    <phoneticPr fontId="10" type="noConversion"/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</si>
  <si>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</si>
  <si>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</si>
  <si>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</si>
  <si>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</si>
  <si>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</si>
  <si>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</si>
  <si>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</si>
  <si>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</si>
  <si>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</si>
  <si>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</si>
  <si>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</si>
  <si>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</si>
  <si>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</si>
  <si>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</si>
  <si>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</si>
  <si>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</si>
  <si>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</si>
  <si>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</si>
  <si>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</si>
  <si>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</si>
  <si>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</si>
  <si>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</si>
  <si>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</si>
  <si>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</si>
  <si>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</si>
  <si>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</si>
  <si>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</si>
  <si>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</si>
  <si>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</si>
  <si>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</si>
  <si>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</si>
  <si>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</si>
  <si>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</si>
  <si>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</si>
  <si>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</si>
  <si>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</si>
  <si>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</si>
  <si>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</si>
  <si>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北京万友映力科技有限公司</t>
    <phoneticPr fontId="8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</si>
  <si>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</si>
  <si>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</si>
  <si>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</si>
  <si>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</si>
  <si>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</si>
  <si>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</si>
  <si>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</si>
  <si>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</si>
  <si>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</si>
  <si>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</si>
  <si>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</si>
  <si>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</si>
  <si>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</si>
  <si>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</si>
  <si>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</si>
  <si>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</si>
  <si>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</si>
  <si>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</si>
  <si>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</si>
  <si>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</si>
  <si>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</si>
  <si>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</si>
  <si>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</si>
  <si>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</si>
  <si>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</si>
  <si>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</si>
  <si>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</si>
  <si>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</si>
  <si>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</si>
  <si>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</si>
  <si>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</si>
  <si>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</si>
  <si>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</si>
  <si>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</si>
  <si>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</si>
  <si>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</si>
  <si>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</si>
  <si>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</si>
  <si>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</si>
  <si>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</si>
  <si>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</si>
  <si>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</si>
  <si>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</si>
  <si>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</si>
  <si>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</si>
  <si>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</si>
  <si>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</si>
  <si>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</si>
  <si>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</si>
  <si>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</si>
  <si>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</si>
  <si>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</si>
  <si>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</si>
  <si>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</si>
  <si>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</si>
  <si>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</si>
  <si>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</si>
  <si>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</si>
  <si>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</si>
  <si>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</si>
  <si>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</si>
  <si>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</si>
  <si>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</si>
  <si>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</si>
  <si>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</si>
  <si>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</si>
  <si>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</si>
  <si>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</si>
  <si>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</si>
  <si>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</si>
  <si>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</si>
  <si>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</si>
  <si>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</si>
  <si>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</si>
  <si>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</si>
  <si>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</si>
  <si>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</si>
  <si>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</si>
  <si>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</si>
  <si>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</si>
  <si>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</si>
  <si>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</si>
  <si>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</si>
  <si>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</si>
  <si>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</si>
  <si>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</si>
  <si>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</si>
  <si>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</si>
  <si>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</si>
  <si>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</si>
  <si>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</si>
  <si>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</si>
  <si>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</si>
  <si>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</si>
  <si>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</si>
  <si>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</si>
  <si>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</si>
  <si>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</si>
  <si>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</si>
  <si>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</si>
  <si>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</si>
  <si>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</si>
  <si>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</si>
  <si>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</si>
  <si>
    <t>媒体补量金额：77604.66元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</si>
</sst>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29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39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ownloads/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Q9804"/>
  <sheetViews>
    <sheetView tabSelected="1" topLeftCell="H1" zoomScaleNormal="100" workbookViewId="0">
      <pane ySplit="1" topLeftCell="A2" activePane="bottomLeft" state="frozen"/>
      <selection pane="bottomLeft" activeCell="S3034" sqref="S3034"/>
    </sheetView>
  </sheetViews>
  <sheetFormatPr defaultColWidth="9" defaultRowHeight="13.5"/>
  <cols>
    <col min="1" max="1" width="9.875" bestFit="1" customWidth="1"/>
    <col min="2" max="3" width="9" customWidth="1"/>
    <col min="4" max="4" width="5.875" customWidth="1"/>
    <col min="5" max="5" width="10.875" customWidth="1"/>
    <col min="6" max="6" width="18.875" customWidth="1"/>
    <col min="7" max="7" width="21" customWidth="1"/>
    <col min="8" max="8" width="20.25" style="264" customWidth="1"/>
    <col min="9" max="9" width="6.5" customWidth="1"/>
    <col min="10" max="10" width="12.625" style="118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625" style="91" customWidth="1"/>
    <col min="24" max="24" width="11.5" style="91" customWidth="1"/>
    <col min="25" max="25" width="12.625" customWidth="1"/>
    <col min="26" max="26" width="13.375" customWidth="1"/>
    <col min="27" max="27" width="12.625" style="9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8.37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4463</v>
      </c>
      <c r="Z1" s="112" t="s">
        <v>5105</v>
      </c>
      <c r="AA1" s="90" t="s">
        <v>4460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4524</v>
      </c>
      <c r="AK1" s="228" t="s">
        <v>4525</v>
      </c>
      <c r="AL1" s="228" t="s">
        <v>4526</v>
      </c>
      <c r="AM1" s="228" t="s">
        <v>4527</v>
      </c>
      <c r="AN1" s="228" t="s">
        <v>4528</v>
      </c>
      <c r="AO1" s="228" t="s">
        <v>4529</v>
      </c>
      <c r="AP1" s="151" t="s">
        <v>4456</v>
      </c>
      <c r="AQ1" s="252" t="s">
        <v>5109</v>
      </c>
    </row>
    <row r="2" spans="1:43" ht="14.25" hidden="1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3321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hidden="1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hidden="1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hidden="1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hidden="1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hidden="1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hidden="1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hidden="1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hidden="1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3321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hidden="1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hidden="1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hidden="1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hidden="1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hidden="1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hidden="1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3321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hidden="1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3321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hidden="1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3321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hidden="1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3321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hidden="1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3321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hidden="1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3321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hidden="1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3321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hidden="1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3321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hidden="1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3321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hidden="1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3321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hidden="1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3321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hidden="1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3321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hidden="1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3321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hidden="1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3321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hidden="1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3321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hidden="1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3321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hidden="1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3321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hidden="1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hidden="1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hidden="1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3321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hidden="1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3321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hidden="1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3321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hidden="1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3321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hidden="1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3321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hidden="1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3321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hidden="1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3321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hidden="1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3321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hidden="1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3321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hidden="1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hidden="1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hidden="1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hidden="1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hidden="1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hidden="1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3321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hidden="1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3321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hidden="1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3321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hidden="1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hidden="1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3321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hidden="1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3321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hidden="1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3321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hidden="1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3321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hidden="1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3321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hidden="1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3321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hidden="1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3321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hidden="1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3321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hidden="1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3321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hidden="1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3321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hidden="1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3321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hidden="1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3321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hidden="1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3321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hidden="1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hidden="1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hidden="1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hidden="1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hidden="1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hidden="1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hidden="1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hidden="1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hidden="1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3321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hidden="1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3321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hidden="1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3321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hidden="1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hidden="1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3321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hidden="1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3321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hidden="1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hidden="1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hidden="1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hidden="1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3321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hidden="1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3321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hidden="1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3321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hidden="1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3321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hidden="1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3321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hidden="1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3321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hidden="1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3321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hidden="1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3321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hidden="1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hidden="1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hidden="1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hidden="1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3321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hidden="1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3321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hidden="1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3321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hidden="1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3321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hidden="1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hidden="1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4506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hidden="1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hidden="1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hidden="1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hidden="1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3306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hidden="1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3306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hidden="1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3306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hidden="1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3306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hidden="1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hidden="1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hidden="1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hidden="1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3321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hidden="1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3321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hidden="1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hidden="1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hidden="1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3321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hidden="1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3321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hidden="1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3321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hidden="1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hidden="1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3321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hidden="1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hidden="1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hidden="1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hidden="1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hidden="1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hidden="1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3321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hidden="1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3321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hidden="1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hidden="1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hidden="1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hidden="1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hidden="1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hidden="1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hidden="1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hidden="1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hidden="1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3321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hidden="1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3321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hidden="1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hidden="1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hidden="1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hidden="1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hidden="1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3309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hidden="1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3321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hidden="1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hidden="1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hidden="1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3321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hidden="1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3321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hidden="1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hidden="1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hidden="1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hidden="1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3321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hidden="1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3321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hidden="1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3321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hidden="1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3321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hidden="1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3321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hidden="1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3321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hidden="1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3321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hidden="1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3321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hidden="1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3321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hidden="1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3321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hidden="1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3321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hidden="1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hidden="1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3321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hidden="1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hidden="1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3321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hidden="1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hidden="1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hidden="1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hidden="1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3321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hidden="1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3321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hidden="1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hidden="1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hidden="1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hidden="1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3321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hidden="1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hidden="1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80</v>
      </c>
      <c r="P174" s="4">
        <v>0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5.47</v>
      </c>
      <c r="X174" s="8"/>
      <c r="Y174" s="7">
        <f t="shared" si="19"/>
        <v>0</v>
      </c>
      <c r="Z174" s="7"/>
      <c r="AA174" s="8">
        <f t="shared" si="22"/>
        <v>5.47</v>
      </c>
      <c r="AB174" s="7">
        <f t="shared" si="20"/>
        <v>0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hidden="1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2" t="s">
        <v>80</v>
      </c>
      <c r="P175" s="4">
        <v>0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748526.99</v>
      </c>
      <c r="X175" s="8"/>
      <c r="Y175" s="7">
        <f t="shared" si="19"/>
        <v>0</v>
      </c>
      <c r="Z175" s="7"/>
      <c r="AA175" s="8">
        <f t="shared" si="22"/>
        <v>748526.99</v>
      </c>
      <c r="AB175" s="7">
        <f t="shared" si="20"/>
        <v>0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hidden="1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3321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hidden="1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hidden="1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hidden="1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hidden="1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hidden="1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3321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hidden="1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3321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hidden="1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3632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hidden="1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hidden="1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hidden="1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3321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hidden="1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3321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hidden="1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hidden="1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hidden="1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3321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hidden="1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3321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hidden="1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3321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hidden="1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3321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hidden="1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3321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hidden="1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3321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hidden="1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3321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hidden="1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hidden="1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hidden="1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hidden="1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hidden="1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hidden="1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hidden="1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3632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hidden="1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3321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hidden="1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3321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hidden="1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3321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hidden="1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hidden="1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hidden="1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hidden="1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hidden="1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hidden="1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hidden="1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hidden="1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hidden="1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3640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hidden="1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hidden="1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hidden="1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3321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hidden="1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3321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hidden="1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3321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hidden="1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3321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hidden="1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hidden="1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hidden="1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hidden="1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hidden="1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hidden="1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hidden="1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3321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hidden="1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hidden="1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hidden="1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hidden="1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hidden="1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hidden="1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hidden="1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3321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3986.61</v>
      </c>
      <c r="T236" s="6">
        <v>1000</v>
      </c>
      <c r="U236" s="7">
        <v>2714.4</v>
      </c>
      <c r="V236" s="7">
        <f t="shared" si="27"/>
        <v>2272.2100000000005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hidden="1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hidden="1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hidden="1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3321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hidden="1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3321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hidden="1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hidden="1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hidden="1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4501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hidden="1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hidden="1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hidden="1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hidden="1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hidden="1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hidden="1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3321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hidden="1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3321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hidden="1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3321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hidden="1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3321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hidden="1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3321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hidden="1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hidden="1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3321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hidden="1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hidden="1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hidden="1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3321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hidden="1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3321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hidden="1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3321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hidden="1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hidden="1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hidden="1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hidden="1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hidden="1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3321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hidden="1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hidden="1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hidden="1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hidden="1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hidden="1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hidden="1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hidden="1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4501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hidden="1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4501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hidden="1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hidden="1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hidden="1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3321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hidden="1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hidden="1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hidden="1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hidden="1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hidden="1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3321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hidden="1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3321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hidden="1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3321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hidden="1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3321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hidden="1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3321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hidden="1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3321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hidden="1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3321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hidden="1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3321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hidden="1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3321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hidden="1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3321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hidden="1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3321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hidden="1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3321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hidden="1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3321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hidden="1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hidden="1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hidden="1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0.05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40439.190476190473</v>
      </c>
      <c r="X296" s="8"/>
      <c r="Y296" s="7">
        <f t="shared" si="31"/>
        <v>0</v>
      </c>
      <c r="Z296" s="7"/>
      <c r="AA296" s="8">
        <f t="shared" si="37"/>
        <v>40439.190476190473</v>
      </c>
      <c r="AB296" s="7">
        <f t="shared" si="33"/>
        <v>2021.959523809528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hidden="1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80</v>
      </c>
      <c r="P297" s="3">
        <v>0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40991.35</v>
      </c>
      <c r="X297" s="8"/>
      <c r="Y297" s="7">
        <f t="shared" si="31"/>
        <v>40991.35</v>
      </c>
      <c r="Z297" s="7"/>
      <c r="AA297" s="8">
        <f t="shared" si="37"/>
        <v>40991.35</v>
      </c>
      <c r="AB297" s="7">
        <f t="shared" si="33"/>
        <v>0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hidden="1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hidden="1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41</v>
      </c>
      <c r="P299" s="3">
        <v>0.05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6517.723809523809</v>
      </c>
      <c r="X299" s="8"/>
      <c r="Y299" s="7">
        <f t="shared" si="31"/>
        <v>0</v>
      </c>
      <c r="Z299" s="7"/>
      <c r="AA299" s="8">
        <f t="shared" si="37"/>
        <v>6517.723809523809</v>
      </c>
      <c r="AB299" s="7">
        <f t="shared" si="33"/>
        <v>325.88619047619068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hidden="1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hidden="1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80</v>
      </c>
      <c r="P301" s="3">
        <v>0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57901.19</v>
      </c>
      <c r="X301" s="8"/>
      <c r="Y301" s="7">
        <f t="shared" si="31"/>
        <v>57901.19</v>
      </c>
      <c r="Z301" s="7"/>
      <c r="AA301" s="8">
        <f t="shared" si="37"/>
        <v>57901.19</v>
      </c>
      <c r="AB301" s="7">
        <f t="shared" si="33"/>
        <v>0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hidden="1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hidden="1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hidden="1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hidden="1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hidden="1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hidden="1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hidden="1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hidden="1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hidden="1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hidden="1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hidden="1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3321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hidden="1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3321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hidden="1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3321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hidden="1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3321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hidden="1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3321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hidden="1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3321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hidden="1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hidden="1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hidden="1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2" t="s">
        <v>80</v>
      </c>
      <c r="P320" s="3">
        <v>0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hidden="1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2" t="s">
        <v>80</v>
      </c>
      <c r="P321" s="3">
        <v>0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85838.39</v>
      </c>
      <c r="X321" s="8"/>
      <c r="Y321" s="7">
        <f t="shared" si="31"/>
        <v>0</v>
      </c>
      <c r="Z321" s="7"/>
      <c r="AA321" s="8">
        <f t="shared" si="37"/>
        <v>85838.39</v>
      </c>
      <c r="AB321" s="7">
        <f t="shared" si="33"/>
        <v>0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hidden="1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hidden="1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hidden="1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hidden="1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3321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hidden="1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3321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hidden="1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hidden="1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hidden="1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hidden="1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3321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hidden="1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3321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hidden="1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hidden="1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hidden="1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hidden="1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hidden="1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hidden="1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hidden="1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hidden="1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4501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hidden="1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hidden="1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hidden="1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hidden="1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3321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hidden="1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hidden="1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3321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hidden="1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hidden="1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hidden="1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hidden="1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4512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4513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hidden="1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4512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4513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hidden="1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hidden="1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hidden="1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hidden="1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hidden="1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3321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hidden="1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3321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hidden="1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3321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hidden="1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3321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hidden="1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hidden="1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3321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hidden="1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3321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hidden="1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3321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hidden="1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3321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hidden="1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3321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hidden="1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hidden="1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hidden="1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3321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hidden="1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3321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hidden="1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3321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hidden="1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3321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hidden="1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3321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hidden="1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3321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hidden="1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hidden="1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hidden="1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3321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hidden="1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hidden="1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hidden="1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hidden="1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3321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hidden="1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hidden="1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3321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hidden="1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3321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hidden="1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3321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hidden="1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3321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hidden="1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hidden="1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hidden="1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hidden="1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hidden="1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hidden="1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hidden="1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hidden="1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3321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hidden="1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3321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hidden="1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3321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hidden="1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3321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hidden="1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hidden="1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3321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hidden="1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3321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hidden="1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3321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hidden="1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hidden="1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hidden="1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hidden="1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hidden="1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hidden="1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hidden="1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hidden="1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hidden="1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hidden="1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hidden="1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hidden="1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hidden="1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hidden="1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hidden="1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hidden="1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hidden="1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hidden="1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hidden="1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3321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hidden="1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3321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hidden="1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hidden="1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hidden="1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hidden="1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3321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hidden="1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3321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hidden="1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3321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hidden="1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3321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hidden="1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3321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hidden="1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hidden="1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3321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hidden="1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3321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hidden="1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hidden="1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3321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hidden="1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hidden="1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hidden="1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hidden="1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hidden="1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hidden="1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hidden="1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hidden="1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4501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hidden="1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4501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hidden="1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hidden="1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hidden="1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hidden="1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3321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hidden="1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3321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hidden="1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3321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hidden="1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3321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hidden="1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4501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hidden="1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hidden="1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hidden="1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3321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hidden="1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3321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hidden="1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3321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hidden="1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3321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hidden="1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hidden="1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3321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hidden="1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3321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hidden="1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3321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hidden="1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hidden="1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hidden="1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hidden="1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hidden="1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3321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hidden="1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hidden="1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3321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hidden="1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3321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hidden="1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hidden="1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4501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hidden="1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3321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hidden="1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3321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hidden="1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3321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hidden="1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3321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hidden="1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3321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hidden="1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3321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hidden="1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hidden="1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hidden="1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3321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hidden="1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3321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hidden="1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hidden="1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hidden="1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3321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hidden="1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3321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hidden="1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3321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hidden="1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hidden="1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hidden="1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hidden="1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3321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hidden="1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hidden="1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hidden="1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hidden="1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hidden="1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3321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hidden="1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hidden="1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hidden="1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3321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hidden="1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3321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hidden="1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3321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hidden="1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3321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hidden="1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3321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hidden="1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3321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hidden="1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3321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hidden="1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3321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hidden="1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3321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hidden="1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3321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hidden="1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3321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hidden="1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3321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hidden="1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3321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hidden="1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3321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hidden="1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3321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hidden="1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3321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hidden="1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3321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hidden="1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3321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hidden="1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3321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hidden="1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3321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hidden="1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3321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hidden="1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3321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hidden="1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3321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hidden="1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3321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hidden="1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3321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hidden="1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3321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hidden="1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3321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hidden="1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3321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hidden="1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3321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hidden="1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3321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hidden="1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3321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hidden="1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3321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hidden="1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3321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hidden="1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3321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hidden="1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3321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hidden="1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3321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hidden="1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3321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hidden="1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3321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hidden="1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3321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hidden="1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3321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hidden="1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3321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hidden="1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3321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hidden="1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3321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hidden="1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3321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hidden="1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3321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hidden="1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3321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hidden="1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3321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hidden="1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3321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hidden="1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3321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hidden="1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3321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hidden="1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3321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hidden="1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3321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hidden="1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3321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hidden="1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3321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hidden="1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3321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hidden="1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hidden="1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3321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hidden="1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3321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hidden="1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hidden="1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hidden="1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hidden="1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3321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hidden="1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3321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hidden="1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3321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hidden="1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3321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hidden="1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3321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hidden="1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3321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hidden="1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hidden="1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hidden="1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3321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hidden="1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3321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hidden="1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3321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hidden="1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3321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hidden="1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3321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hidden="1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hidden="1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3321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hidden="1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3321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hidden="1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hidden="1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hidden="1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hidden="1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hidden="1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hidden="1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hidden="1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hidden="1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3321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hidden="1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hidden="1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hidden="1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3321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hidden="1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3321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hidden="1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3321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hidden="1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3321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hidden="1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hidden="1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hidden="1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hidden="1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hidden="1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hidden="1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hidden="1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hidden="1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3321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hidden="1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3321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hidden="1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hidden="1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hidden="1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hidden="1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hidden="1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hidden="1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3321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hidden="1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hidden="1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3321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hidden="1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3321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hidden="1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3321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hidden="1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3321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hidden="1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3321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hidden="1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3321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hidden="1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3321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hidden="1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3321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hidden="1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hidden="1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hidden="1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3321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hidden="1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3321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hidden="1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3321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hidden="1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3321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hidden="1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3321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hidden="1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hidden="1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hidden="1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hidden="1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4501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hidden="1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hidden="1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hidden="1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hidden="1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hidden="1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hidden="1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3321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hidden="1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3321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hidden="1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hidden="1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hidden="1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hidden="1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hidden="1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hidden="1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hidden="1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hidden="1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3321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hidden="1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3321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hidden="1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hidden="1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hidden="1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hidden="1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hidden="1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hidden="1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hidden="1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3321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hidden="1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hidden="1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3321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hidden="1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hidden="1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hidden="1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hidden="1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hidden="1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4867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hidden="1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4867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hidden="1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3321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hidden="1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3321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hidden="1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3321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hidden="1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3321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hidden="1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hidden="1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3321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hidden="1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hidden="1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3321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hidden="1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hidden="1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hidden="1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3321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hidden="1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hidden="1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hidden="1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hidden="1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hidden="1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3321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hidden="1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3321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hidden="1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3321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hidden="1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hidden="1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hidden="1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hidden="1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hidden="1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hidden="1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hidden="1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hidden="1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hidden="1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hidden="1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hidden="1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3321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hidden="1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3321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hidden="1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3321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hidden="1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3321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hidden="1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hidden="1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hidden="1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hidden="1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3321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hidden="1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hidden="1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hidden="1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hidden="1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3321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hidden="1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3321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hidden="1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hidden="1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hidden="1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3321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hidden="1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3321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hidden="1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hidden="1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hidden="1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hidden="1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hidden="1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hidden="1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3321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hidden="1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hidden="1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hidden="1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hidden="1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hidden="1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hidden="1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hidden="1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hidden="1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hidden="1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3321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hidden="1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3321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hidden="1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hidden="1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3321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hidden="1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3321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hidden="1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3321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hidden="1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hidden="1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3321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hidden="1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3321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hidden="1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3321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hidden="1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3321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hidden="1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3321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hidden="1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hidden="1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hidden="1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hidden="1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hidden="1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hidden="1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3321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hidden="1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3321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hidden="1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3321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hidden="1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3321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hidden="1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3321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hidden="1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hidden="1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hidden="1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hidden="1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hidden="1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hidden="1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hidden="1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hidden="1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hidden="1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hidden="1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hidden="1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hidden="1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4501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hidden="1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3321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hidden="1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hidden="1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hidden="1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hidden="1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3321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hidden="1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hidden="1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hidden="1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hidden="1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hidden="1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hidden="1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hidden="1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hidden="1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hidden="1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3321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hidden="1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hidden="1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hidden="1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hidden="1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hidden="1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hidden="1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3321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hidden="1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hidden="1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hidden="1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hidden="1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hidden="1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hidden="1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hidden="1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3321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hidden="1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hidden="1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3321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hidden="1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hidden="1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3321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hidden="1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hidden="1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hidden="1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hidden="1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hidden="1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3321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hidden="1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3321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hidden="1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hidden="1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hidden="1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hidden="1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hidden="1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3321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hidden="1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3321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hidden="1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3321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hidden="1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hidden="1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hidden="1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hidden="1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hidden="1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hidden="1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hidden="1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4507</v>
      </c>
      <c r="P796" s="4">
        <v>0.03</v>
      </c>
      <c r="Q796" s="120" t="s">
        <v>63</v>
      </c>
      <c r="R796" s="5" t="s">
        <v>4493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hidden="1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4507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hidden="1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hidden="1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hidden="1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hidden="1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4505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hidden="1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hidden="1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4487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hidden="1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hidden="1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hidden="1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hidden="1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hidden="1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hidden="1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hidden="1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2" t="s">
        <v>1149</v>
      </c>
      <c r="F810" s="2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hidden="1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2" t="s">
        <v>1149</v>
      </c>
      <c r="F811" s="2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hidden="1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2" t="s">
        <v>1149</v>
      </c>
      <c r="F812" s="2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hidden="1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hidden="1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hidden="1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hidden="1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hidden="1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hidden="1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hidden="1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hidden="1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4492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hidden="1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hidden="1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4485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hidden="1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4496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hidden="1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3321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hidden="1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hidden="1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hidden="1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hidden="1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hidden="1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hidden="1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hidden="1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3310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hidden="1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hidden="1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hidden="1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hidden="1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hidden="1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hidden="1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hidden="1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hidden="1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hidden="1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hidden="1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hidden="1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hidden="1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hidden="1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3321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hidden="1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hidden="1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hidden="1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hidden="1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hidden="1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hidden="1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3321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hidden="1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3321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hidden="1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3321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hidden="1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hidden="1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hidden="1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hidden="1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3321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hidden="1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hidden="1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3321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hidden="1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3321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hidden="1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4501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hidden="1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4501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hidden="1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4501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hidden="1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4501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hidden="1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3321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hidden="1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3321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hidden="1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hidden="1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hidden="1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hidden="1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3321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hidden="1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hidden="1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hidden="1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hidden="1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hidden="1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3321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hidden="1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hidden="1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hidden="1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hidden="1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hidden="1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3321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hidden="1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hidden="1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hidden="1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hidden="1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3321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hidden="1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3321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hidden="1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hidden="1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hidden="1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hidden="1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3321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hidden="1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3321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hidden="1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3321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hidden="1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3321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hidden="1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3321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hidden="1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3321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hidden="1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hidden="1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3321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hidden="1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3321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hidden="1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hidden="1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hidden="1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3321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hidden="1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3321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hidden="1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hidden="1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hidden="1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hidden="1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hidden="1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hidden="1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hidden="1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hidden="1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3321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hidden="1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hidden="1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3321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hidden="1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3321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hidden="1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3321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hidden="1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3321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hidden="1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3321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hidden="1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3321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hidden="1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3321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hidden="1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3321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hidden="1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3321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hidden="1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3321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hidden="1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3321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hidden="1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3321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hidden="1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3321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hidden="1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3321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hidden="1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3321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hidden="1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3321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hidden="1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3321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hidden="1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3321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hidden="1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3321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hidden="1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3321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hidden="1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3321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hidden="1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3321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hidden="1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3321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hidden="1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3321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hidden="1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3321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hidden="1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3321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hidden="1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3321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hidden="1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3321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hidden="1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3321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hidden="1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3321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hidden="1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3321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hidden="1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3321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hidden="1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3321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hidden="1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3321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hidden="1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3321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hidden="1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3321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hidden="1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hidden="1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hidden="1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hidden="1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hidden="1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hidden="1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hidden="1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hidden="1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hidden="1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hidden="1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hidden="1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hidden="1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3310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hidden="1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hidden="1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hidden="1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hidden="1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hidden="1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hidden="1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hidden="1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hidden="1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hidden="1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hidden="1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hidden="1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3321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hidden="1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hidden="1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hidden="1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hidden="1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hidden="1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hidden="1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3321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hidden="1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4458</v>
      </c>
      <c r="G975" s="2" t="s">
        <v>4457</v>
      </c>
      <c r="H975" s="80" t="s">
        <v>36</v>
      </c>
      <c r="I975" s="2" t="s">
        <v>37</v>
      </c>
      <c r="J975" s="58" t="s">
        <v>3321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hidden="1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3321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hidden="1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3321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hidden="1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3321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hidden="1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hidden="1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3321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hidden="1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hidden="1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hidden="1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3321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hidden="1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3321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hidden="1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3306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hidden="1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3321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hidden="1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hidden="1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hidden="1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3321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hidden="1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hidden="1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hidden="1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hidden="1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3321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hidden="1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hidden="1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hidden="1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hidden="1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hidden="1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3321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hidden="1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4501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hidden="1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3321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hidden="1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3321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hidden="1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hidden="1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3321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hidden="1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3321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hidden="1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3321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hidden="1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hidden="1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3321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hidden="1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hidden="1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hidden="1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3321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hidden="1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3321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hidden="1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3321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hidden="1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3321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hidden="1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hidden="1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hidden="1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hidden="1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3321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hidden="1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3321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hidden="1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3321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hidden="1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hidden="1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3321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hidden="1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3321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hidden="1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3321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hidden="1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3321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hidden="1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hidden="1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3321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hidden="1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hidden="1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3321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hidden="1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3321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hidden="1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3618</v>
      </c>
      <c r="H1030" s="80" t="s">
        <v>36</v>
      </c>
      <c r="I1030" s="2" t="s">
        <v>37</v>
      </c>
      <c r="J1030" s="58" t="s">
        <v>3321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hidden="1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3321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hidden="1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hidden="1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hidden="1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hidden="1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hidden="1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hidden="1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hidden="1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1450</v>
      </c>
      <c r="F1038" s="250" t="s">
        <v>5102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1455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424.81450000000001</v>
      </c>
      <c r="Y1038" s="7">
        <f t="shared" si="124"/>
        <v>0</v>
      </c>
      <c r="Z1038" s="7"/>
      <c r="AA1038" s="8">
        <f t="shared" si="126"/>
        <v>8148.7145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hidden="1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1450</v>
      </c>
      <c r="F1039" s="250" t="s">
        <v>5103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1455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514.65149999999994</v>
      </c>
      <c r="Y1039" s="7">
        <f t="shared" si="124"/>
        <v>0</v>
      </c>
      <c r="Z1039" s="7"/>
      <c r="AA1039" s="8">
        <f t="shared" si="126"/>
        <v>9871.9514999999992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hidden="1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hidden="1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hidden="1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hidden="1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hidden="1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hidden="1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hidden="1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hidden="1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hidden="1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hidden="1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hidden="1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hidden="1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3321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hidden="1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3321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hidden="1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hidden="1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hidden="1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hidden="1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3321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hidden="1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hidden="1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hidden="1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hidden="1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3321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hidden="1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hidden="1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hidden="1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hidden="1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hidden="1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hidden="1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hidden="1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hidden="1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hidden="1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hidden="1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hidden="1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hidden="1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hidden="1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hidden="1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3321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hidden="1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3321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hidden="1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3321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hidden="1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3321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hidden="1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hidden="1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hidden="1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hidden="1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3321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hidden="1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3321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hidden="1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3321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hidden="1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hidden="1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hidden="1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3321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hidden="1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3321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hidden="1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3321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hidden="1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hidden="1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hidden="1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hidden="1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3321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hidden="1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3321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hidden="1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3321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hidden="1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5062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hidden="1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5062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hidden="1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5062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hidden="1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hidden="1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hidden="1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5062</v>
      </c>
      <c r="K1100" s="2" t="s">
        <v>32</v>
      </c>
      <c r="L1100" s="2" t="s">
        <v>63</v>
      </c>
      <c r="M1100" s="2"/>
      <c r="N1100" s="2" t="s">
        <v>57</v>
      </c>
      <c r="O1100" s="2" t="s">
        <v>80</v>
      </c>
      <c r="P1100" s="3">
        <v>0</v>
      </c>
      <c r="Q1100" s="115" t="s">
        <v>63</v>
      </c>
      <c r="R1100" s="5"/>
      <c r="S1100" s="6">
        <v>633975.02999999898</v>
      </c>
      <c r="T1100" s="6">
        <v>4858525</v>
      </c>
      <c r="U1100" s="7">
        <v>2996741.33</v>
      </c>
      <c r="V1100" s="7">
        <f t="shared" ref="V1100:V1123" si="136">S1100+T1100-U1100</f>
        <v>2495758.6999999993</v>
      </c>
      <c r="W1100" s="8">
        <f t="shared" si="130"/>
        <v>2996741.33</v>
      </c>
      <c r="X1100" s="8"/>
      <c r="Y1100" s="7">
        <f t="shared" si="134"/>
        <v>0</v>
      </c>
      <c r="Z1100" s="7"/>
      <c r="AA1100" s="8"/>
      <c r="AB1100" s="7">
        <f t="shared" si="135"/>
        <v>0</v>
      </c>
      <c r="AC1100" s="6">
        <v>2996741.33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hidden="1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5062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hidden="1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5062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hidden="1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5062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4480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hidden="1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5062</v>
      </c>
      <c r="K1104" s="2" t="s">
        <v>32</v>
      </c>
      <c r="L1104" s="77" t="s">
        <v>63</v>
      </c>
      <c r="M1104" s="2"/>
      <c r="N1104" s="77" t="s">
        <v>57</v>
      </c>
      <c r="O1104" s="143" t="s">
        <v>4515</v>
      </c>
      <c r="P1104" s="267">
        <v>0.02</v>
      </c>
      <c r="Q1104" s="136" t="s">
        <v>63</v>
      </c>
      <c r="R1104" s="71" t="s">
        <v>4480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hidden="1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5062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hidden="1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5062</v>
      </c>
      <c r="K1106" s="2" t="s">
        <v>32</v>
      </c>
      <c r="L1106" s="2" t="s">
        <v>63</v>
      </c>
      <c r="M1106" s="2"/>
      <c r="N1106" s="2" t="s">
        <v>57</v>
      </c>
      <c r="O1106" s="2" t="s">
        <v>80</v>
      </c>
      <c r="P1106" s="4">
        <v>0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1679760.68</v>
      </c>
      <c r="X1106" s="8"/>
      <c r="Y1106" s="7">
        <f t="shared" si="134"/>
        <v>0</v>
      </c>
      <c r="Z1106" s="7"/>
      <c r="AA1106" s="8"/>
      <c r="AB1106" s="7">
        <f t="shared" si="135"/>
        <v>0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hidden="1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5062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hidden="1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5062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hidden="1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5062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hidden="1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5062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hidden="1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5062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hidden="1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1531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5062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4480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hidden="1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1531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5062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4480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hidden="1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5062</v>
      </c>
      <c r="K1114" s="2" t="s">
        <v>32</v>
      </c>
      <c r="L1114" s="2" t="s">
        <v>63</v>
      </c>
      <c r="M1114" s="2"/>
      <c r="N1114" s="2" t="s">
        <v>57</v>
      </c>
      <c r="O1114" s="2" t="s">
        <v>80</v>
      </c>
      <c r="P1114" s="3">
        <v>0</v>
      </c>
      <c r="Q1114" s="115" t="s">
        <v>63</v>
      </c>
      <c r="R1114" s="5"/>
      <c r="S1114" s="6">
        <v>1025854.64</v>
      </c>
      <c r="T1114" s="6">
        <v>4241932.76</v>
      </c>
      <c r="U1114" s="7">
        <v>3688575.46</v>
      </c>
      <c r="V1114" s="7">
        <f t="shared" si="136"/>
        <v>1579211.9399999995</v>
      </c>
      <c r="W1114" s="8">
        <f t="shared" si="130"/>
        <v>3688575.46</v>
      </c>
      <c r="X1114" s="8"/>
      <c r="Y1114" s="7">
        <f t="shared" si="134"/>
        <v>0</v>
      </c>
      <c r="Z1114" s="7"/>
      <c r="AA1114" s="8"/>
      <c r="AB1114" s="7">
        <f t="shared" si="135"/>
        <v>0</v>
      </c>
      <c r="AC1114" s="6">
        <v>3688575.46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hidden="1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5062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hidden="1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5062</v>
      </c>
      <c r="K1116" s="2" t="s">
        <v>32</v>
      </c>
      <c r="L1116" s="2" t="s">
        <v>63</v>
      </c>
      <c r="M1116" s="2"/>
      <c r="N1116" s="2" t="s">
        <v>57</v>
      </c>
      <c r="O1116" s="2" t="s">
        <v>80</v>
      </c>
      <c r="P1116" s="4">
        <v>0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66229.23</v>
      </c>
      <c r="X1116" s="8"/>
      <c r="Y1116" s="7">
        <f t="shared" si="134"/>
        <v>0</v>
      </c>
      <c r="Z1116" s="7"/>
      <c r="AA1116" s="8"/>
      <c r="AB1116" s="7">
        <f t="shared" si="135"/>
        <v>0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hidden="1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5062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hidden="1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5062</v>
      </c>
      <c r="K1118" s="2" t="s">
        <v>32</v>
      </c>
      <c r="L1118" s="2" t="s">
        <v>63</v>
      </c>
      <c r="M1118" s="2"/>
      <c r="N1118" s="2" t="s">
        <v>57</v>
      </c>
      <c r="O1118" s="2" t="s">
        <v>80</v>
      </c>
      <c r="P1118" s="4">
        <v>0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435837.4</v>
      </c>
      <c r="X1118" s="8"/>
      <c r="Y1118" s="7">
        <f t="shared" si="134"/>
        <v>0</v>
      </c>
      <c r="Z1118" s="7"/>
      <c r="AA1118" s="8"/>
      <c r="AB1118" s="7">
        <f t="shared" si="135"/>
        <v>0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hidden="1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5062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hidden="1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3302</v>
      </c>
      <c r="G1120" s="2" t="s">
        <v>1536</v>
      </c>
      <c r="H1120" s="80" t="s">
        <v>60</v>
      </c>
      <c r="I1120" s="2" t="s">
        <v>61</v>
      </c>
      <c r="J1120" s="2" t="s">
        <v>5062</v>
      </c>
      <c r="K1120" s="2" t="s">
        <v>32</v>
      </c>
      <c r="L1120" s="2" t="s">
        <v>63</v>
      </c>
      <c r="M1120" s="2"/>
      <c r="N1120" s="2" t="s">
        <v>57</v>
      </c>
      <c r="O1120" s="58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hidden="1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5062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hidden="1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hidden="1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hidden="1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3990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hidden="1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3990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hidden="1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hidden="1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hidden="1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hidden="1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hidden="1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5062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hidden="1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5062</v>
      </c>
      <c r="K1131" s="2" t="s">
        <v>32</v>
      </c>
      <c r="L1131" s="2" t="s">
        <v>63</v>
      </c>
      <c r="M1131" s="2"/>
      <c r="N1131" s="2" t="s">
        <v>57</v>
      </c>
      <c r="O1131" s="2" t="s">
        <v>80</v>
      </c>
      <c r="P1131" s="3">
        <v>0</v>
      </c>
      <c r="Q1131" s="115" t="s">
        <v>63</v>
      </c>
      <c r="R1131" s="5"/>
      <c r="S1131" s="6">
        <v>638421.56999999995</v>
      </c>
      <c r="T1131" s="6">
        <v>2363862.9300000002</v>
      </c>
      <c r="U1131" s="7">
        <v>1715312.87</v>
      </c>
      <c r="V1131" s="7">
        <f t="shared" si="140"/>
        <v>1286971.6299999999</v>
      </c>
      <c r="W1131" s="8">
        <f t="shared" si="137"/>
        <v>1715312.87</v>
      </c>
      <c r="X1131" s="8"/>
      <c r="Y1131" s="7">
        <f t="shared" si="134"/>
        <v>0</v>
      </c>
      <c r="Z1131" s="7"/>
      <c r="AA1131" s="8"/>
      <c r="AB1131" s="7">
        <f t="shared" si="135"/>
        <v>0</v>
      </c>
      <c r="AC1131" s="6">
        <v>1715312.87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hidden="1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5062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hidden="1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5062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hidden="1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5062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hidden="1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5062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hidden="1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5062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hidden="1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5062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hidden="1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5062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hidden="1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hidden="1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hidden="1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1556</v>
      </c>
      <c r="F1141" s="2" t="s">
        <v>1557</v>
      </c>
      <c r="G1141" s="2" t="s">
        <v>1525</v>
      </c>
      <c r="H1141" s="80" t="s">
        <v>60</v>
      </c>
      <c r="I1141" s="2" t="s">
        <v>61</v>
      </c>
      <c r="J1141" s="2" t="s">
        <v>5062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4480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hidden="1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1558</v>
      </c>
      <c r="F1142" s="2" t="s">
        <v>1559</v>
      </c>
      <c r="G1142" s="2" t="s">
        <v>1525</v>
      </c>
      <c r="H1142" s="80" t="s">
        <v>60</v>
      </c>
      <c r="I1142" s="2" t="s">
        <v>61</v>
      </c>
      <c r="J1142" s="2" t="s">
        <v>5062</v>
      </c>
      <c r="K1142" s="2" t="s">
        <v>32</v>
      </c>
      <c r="L1142" s="2" t="s">
        <v>63</v>
      </c>
      <c r="M1142" s="2"/>
      <c r="N1142" s="2" t="s">
        <v>57</v>
      </c>
      <c r="O1142" s="2" t="s">
        <v>3643</v>
      </c>
      <c r="P1142" s="3">
        <v>0</v>
      </c>
      <c r="Q1142" s="115" t="s">
        <v>63</v>
      </c>
      <c r="R1142" s="71" t="s">
        <v>4480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hidden="1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1560</v>
      </c>
      <c r="F1143" s="2" t="s">
        <v>1561</v>
      </c>
      <c r="G1143" s="2" t="s">
        <v>1525</v>
      </c>
      <c r="H1143" s="80" t="s">
        <v>60</v>
      </c>
      <c r="I1143" s="2" t="s">
        <v>61</v>
      </c>
      <c r="J1143" s="2" t="s">
        <v>5062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4480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hidden="1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1562</v>
      </c>
      <c r="F1144" s="2" t="s">
        <v>1562</v>
      </c>
      <c r="G1144" s="2" t="s">
        <v>1562</v>
      </c>
      <c r="H1144" s="80" t="s">
        <v>60</v>
      </c>
      <c r="I1144" s="2" t="s">
        <v>61</v>
      </c>
      <c r="J1144" s="2" t="s">
        <v>5062</v>
      </c>
      <c r="K1144" s="2" t="s">
        <v>32</v>
      </c>
      <c r="L1144" s="2" t="s">
        <v>63</v>
      </c>
      <c r="M1144" s="2"/>
      <c r="N1144" s="2" t="s">
        <v>57</v>
      </c>
      <c r="O1144" s="2" t="s">
        <v>80</v>
      </c>
      <c r="P1144" s="3">
        <v>0</v>
      </c>
      <c r="Q1144" s="115" t="s">
        <v>63</v>
      </c>
      <c r="R1144" s="5"/>
      <c r="S1144" s="6">
        <v>499754.06</v>
      </c>
      <c r="T1144" s="6">
        <v>1807702.19</v>
      </c>
      <c r="U1144" s="7">
        <v>1680415.42</v>
      </c>
      <c r="V1144" s="7">
        <f t="shared" si="140"/>
        <v>627040.83000000007</v>
      </c>
      <c r="W1144" s="8">
        <f t="shared" si="137"/>
        <v>1680415.42</v>
      </c>
      <c r="X1144" s="8"/>
      <c r="Y1144" s="7">
        <f t="shared" si="134"/>
        <v>0</v>
      </c>
      <c r="Z1144" s="7"/>
      <c r="AA1144" s="8"/>
      <c r="AB1144" s="7">
        <f t="shared" si="135"/>
        <v>0</v>
      </c>
      <c r="AC1144" s="6">
        <v>1680415.42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hidden="1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1563</v>
      </c>
      <c r="F1145" s="2" t="s">
        <v>1564</v>
      </c>
      <c r="G1145" s="2" t="s">
        <v>1525</v>
      </c>
      <c r="H1145" s="80" t="s">
        <v>60</v>
      </c>
      <c r="I1145" s="2" t="s">
        <v>61</v>
      </c>
      <c r="J1145" s="2" t="s">
        <v>5062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4480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hidden="1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1565</v>
      </c>
      <c r="F1146" s="2" t="s">
        <v>1566</v>
      </c>
      <c r="G1146" s="2" t="s">
        <v>1525</v>
      </c>
      <c r="H1146" s="80" t="s">
        <v>60</v>
      </c>
      <c r="I1146" s="2" t="s">
        <v>61</v>
      </c>
      <c r="J1146" s="2" t="s">
        <v>5062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4480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hidden="1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1565</v>
      </c>
      <c r="F1147" s="2" t="s">
        <v>1565</v>
      </c>
      <c r="G1147" s="2" t="s">
        <v>1565</v>
      </c>
      <c r="H1147" s="80" t="s">
        <v>60</v>
      </c>
      <c r="I1147" s="2" t="s">
        <v>61</v>
      </c>
      <c r="J1147" s="2" t="s">
        <v>5062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hidden="1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1567</v>
      </c>
      <c r="F1148" s="2" t="s">
        <v>1568</v>
      </c>
      <c r="G1148" s="2" t="s">
        <v>1525</v>
      </c>
      <c r="H1148" s="80" t="s">
        <v>60</v>
      </c>
      <c r="I1148" s="2" t="s">
        <v>61</v>
      </c>
      <c r="J1148" s="2" t="s">
        <v>5062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4480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hidden="1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1567</v>
      </c>
      <c r="F1149" s="2" t="s">
        <v>1568</v>
      </c>
      <c r="G1149" s="2" t="s">
        <v>1525</v>
      </c>
      <c r="H1149" s="80" t="s">
        <v>60</v>
      </c>
      <c r="I1149" s="2" t="s">
        <v>61</v>
      </c>
      <c r="J1149" s="2" t="s">
        <v>5062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4480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hidden="1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2" t="s">
        <v>1569</v>
      </c>
      <c r="F1150" s="2" t="s">
        <v>1570</v>
      </c>
      <c r="G1150" s="2" t="s">
        <v>1525</v>
      </c>
      <c r="H1150" s="80" t="s">
        <v>60</v>
      </c>
      <c r="I1150" s="2" t="s">
        <v>61</v>
      </c>
      <c r="J1150" s="2" t="s">
        <v>5062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4480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hidden="1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2" t="s">
        <v>1569</v>
      </c>
      <c r="F1151" s="2" t="s">
        <v>1570</v>
      </c>
      <c r="G1151" s="2" t="s">
        <v>1525</v>
      </c>
      <c r="H1151" s="80" t="s">
        <v>60</v>
      </c>
      <c r="I1151" s="2" t="s">
        <v>61</v>
      </c>
      <c r="J1151" s="2" t="s">
        <v>5062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4480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hidden="1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1572</v>
      </c>
      <c r="G1152" s="77" t="s">
        <v>1525</v>
      </c>
      <c r="H1152" s="89" t="s">
        <v>60</v>
      </c>
      <c r="I1152" s="77" t="s">
        <v>61</v>
      </c>
      <c r="J1152" s="2" t="s">
        <v>5062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4480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hidden="1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1571</v>
      </c>
      <c r="F1153" s="2" t="s">
        <v>1571</v>
      </c>
      <c r="G1153" s="2" t="s">
        <v>1571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1573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hidden="1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1574</v>
      </c>
      <c r="F1154" s="2" t="s">
        <v>1574</v>
      </c>
      <c r="G1154" s="2" t="s">
        <v>1574</v>
      </c>
      <c r="H1154" s="80" t="s">
        <v>60</v>
      </c>
      <c r="I1154" s="2" t="s">
        <v>61</v>
      </c>
      <c r="J1154" s="2" t="s">
        <v>5062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hidden="1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1574</v>
      </c>
      <c r="F1155" s="2" t="s">
        <v>1574</v>
      </c>
      <c r="G1155" s="2" t="s">
        <v>1574</v>
      </c>
      <c r="H1155" s="80" t="s">
        <v>60</v>
      </c>
      <c r="I1155" s="2" t="s">
        <v>61</v>
      </c>
      <c r="J1155" s="2" t="s">
        <v>5062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hidden="1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1575</v>
      </c>
      <c r="F1156" s="2" t="s">
        <v>1575</v>
      </c>
      <c r="G1156" s="2" t="s">
        <v>1575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1576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hidden="1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1575</v>
      </c>
      <c r="F1157" s="2" t="s">
        <v>1575</v>
      </c>
      <c r="G1157" s="2" t="s">
        <v>1575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1577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hidden="1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1575</v>
      </c>
      <c r="F1158" s="2" t="s">
        <v>1575</v>
      </c>
      <c r="G1158" s="2" t="s">
        <v>1575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1577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hidden="1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3303</v>
      </c>
      <c r="G1159" s="2" t="s">
        <v>1536</v>
      </c>
      <c r="H1159" s="80" t="s">
        <v>60</v>
      </c>
      <c r="I1159" s="2" t="s">
        <v>61</v>
      </c>
      <c r="J1159" s="2" t="s">
        <v>5062</v>
      </c>
      <c r="K1159" s="2" t="s">
        <v>32</v>
      </c>
      <c r="L1159" s="2" t="s">
        <v>63</v>
      </c>
      <c r="M1159" s="2"/>
      <c r="N1159" s="2" t="s">
        <v>57</v>
      </c>
      <c r="O1159" s="2" t="s">
        <v>80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594206.01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594206.01</v>
      </c>
      <c r="AB1159" s="7">
        <f t="shared" si="142"/>
        <v>0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hidden="1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1578</v>
      </c>
      <c r="G1160" s="2" t="s">
        <v>1536</v>
      </c>
      <c r="H1160" s="80" t="s">
        <v>60</v>
      </c>
      <c r="I1160" s="2" t="s">
        <v>61</v>
      </c>
      <c r="J1160" s="2" t="s">
        <v>5062</v>
      </c>
      <c r="K1160" s="2" t="s">
        <v>32</v>
      </c>
      <c r="L1160" s="2" t="s">
        <v>63</v>
      </c>
      <c r="M1160" s="2"/>
      <c r="N1160" s="2" t="s">
        <v>57</v>
      </c>
      <c r="O1160" s="2" t="s">
        <v>80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23357951.069999997</v>
      </c>
      <c r="X1160" s="8"/>
      <c r="Y1160" s="7">
        <f t="shared" si="141"/>
        <v>23357951.069999997</v>
      </c>
      <c r="Z1160" s="270">
        <f t="shared" si="143"/>
        <v>0.03</v>
      </c>
      <c r="AA1160" s="8">
        <f t="shared" si="139"/>
        <v>23357951.069999997</v>
      </c>
      <c r="AB1160" s="7">
        <f t="shared" si="142"/>
        <v>0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hidden="1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1579</v>
      </c>
      <c r="F1161" s="2" t="s">
        <v>1580</v>
      </c>
      <c r="G1161" s="2" t="s">
        <v>1525</v>
      </c>
      <c r="H1161" s="80" t="s">
        <v>60</v>
      </c>
      <c r="I1161" s="2" t="s">
        <v>61</v>
      </c>
      <c r="J1161" s="2" t="s">
        <v>5062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4480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hidden="1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1579</v>
      </c>
      <c r="F1162" s="2" t="s">
        <v>1580</v>
      </c>
      <c r="G1162" s="2" t="s">
        <v>1525</v>
      </c>
      <c r="H1162" s="80" t="s">
        <v>60</v>
      </c>
      <c r="I1162" s="2" t="s">
        <v>61</v>
      </c>
      <c r="J1162" s="2" t="s">
        <v>5062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4480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hidden="1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3308</v>
      </c>
      <c r="G1163" s="2" t="s">
        <v>1525</v>
      </c>
      <c r="H1163" s="80" t="s">
        <v>60</v>
      </c>
      <c r="I1163" s="2" t="s">
        <v>61</v>
      </c>
      <c r="J1163" s="2" t="s">
        <v>5062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4480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hidden="1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1582</v>
      </c>
      <c r="G1164" s="2" t="s">
        <v>1525</v>
      </c>
      <c r="H1164" s="80" t="s">
        <v>60</v>
      </c>
      <c r="I1164" s="2" t="s">
        <v>61</v>
      </c>
      <c r="J1164" s="2" t="s">
        <v>5062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4480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hidden="1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1581</v>
      </c>
      <c r="F1165" s="2" t="s">
        <v>1583</v>
      </c>
      <c r="G1165" s="2" t="s">
        <v>1581</v>
      </c>
      <c r="H1165" s="80" t="s">
        <v>60</v>
      </c>
      <c r="I1165" s="2" t="s">
        <v>61</v>
      </c>
      <c r="J1165" s="2" t="s">
        <v>5062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hidden="1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1583</v>
      </c>
      <c r="F1166" s="2" t="s">
        <v>1583</v>
      </c>
      <c r="G1166" s="2" t="s">
        <v>1581</v>
      </c>
      <c r="H1166" s="80" t="s">
        <v>60</v>
      </c>
      <c r="I1166" s="2" t="s">
        <v>61</v>
      </c>
      <c r="J1166" s="2" t="s">
        <v>5062</v>
      </c>
      <c r="K1166" s="2" t="s">
        <v>32</v>
      </c>
      <c r="L1166" s="2" t="s">
        <v>63</v>
      </c>
      <c r="M1166" s="2"/>
      <c r="N1166" s="2" t="s">
        <v>57</v>
      </c>
      <c r="O1166" s="2" t="s">
        <v>5107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hidden="1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1537</v>
      </c>
      <c r="F1167" s="2" t="s">
        <v>1584</v>
      </c>
      <c r="G1167" s="2" t="s">
        <v>1525</v>
      </c>
      <c r="H1167" s="80" t="s">
        <v>60</v>
      </c>
      <c r="I1167" s="2" t="s">
        <v>61</v>
      </c>
      <c r="J1167" s="2" t="s">
        <v>5062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4480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hidden="1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1585</v>
      </c>
      <c r="F1168" s="2" t="s">
        <v>1586</v>
      </c>
      <c r="G1168" s="2" t="s">
        <v>1525</v>
      </c>
      <c r="H1168" s="80" t="s">
        <v>60</v>
      </c>
      <c r="I1168" s="2" t="s">
        <v>61</v>
      </c>
      <c r="J1168" s="2" t="s">
        <v>5062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4480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hidden="1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1585</v>
      </c>
      <c r="F1169" s="2" t="s">
        <v>1586</v>
      </c>
      <c r="G1169" s="2" t="s">
        <v>1525</v>
      </c>
      <c r="H1169" s="80" t="s">
        <v>60</v>
      </c>
      <c r="I1169" s="2" t="s">
        <v>61</v>
      </c>
      <c r="J1169" s="2" t="s">
        <v>5062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4480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hidden="1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1587</v>
      </c>
      <c r="F1170" s="2" t="s">
        <v>1588</v>
      </c>
      <c r="G1170" s="2" t="s">
        <v>1525</v>
      </c>
      <c r="H1170" s="80" t="s">
        <v>60</v>
      </c>
      <c r="I1170" s="2" t="s">
        <v>61</v>
      </c>
      <c r="J1170" s="2" t="s">
        <v>5062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4480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hidden="1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1587</v>
      </c>
      <c r="F1171" s="2" t="s">
        <v>1588</v>
      </c>
      <c r="G1171" s="2" t="s">
        <v>1525</v>
      </c>
      <c r="H1171" s="80" t="s">
        <v>60</v>
      </c>
      <c r="I1171" s="2" t="s">
        <v>61</v>
      </c>
      <c r="J1171" s="2" t="s">
        <v>5062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4480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hidden="1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2" t="s">
        <v>1589</v>
      </c>
      <c r="F1172" s="2" t="s">
        <v>1590</v>
      </c>
      <c r="G1172" s="2" t="s">
        <v>1525</v>
      </c>
      <c r="H1172" s="80" t="s">
        <v>60</v>
      </c>
      <c r="I1172" s="2" t="s">
        <v>61</v>
      </c>
      <c r="J1172" s="2" t="s">
        <v>5062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4480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hidden="1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1591</v>
      </c>
      <c r="F1173" s="2" t="s">
        <v>1591</v>
      </c>
      <c r="G1173" s="2" t="s">
        <v>1591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hidden="1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1591</v>
      </c>
      <c r="F1174" s="2" t="s">
        <v>1591</v>
      </c>
      <c r="G1174" s="2" t="s">
        <v>1591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hidden="1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1591</v>
      </c>
      <c r="F1175" s="2" t="s">
        <v>1591</v>
      </c>
      <c r="G1175" s="2" t="s">
        <v>1591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hidden="1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1591</v>
      </c>
      <c r="F1176" s="2" t="s">
        <v>1591</v>
      </c>
      <c r="G1176" s="2" t="s">
        <v>1591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hidden="1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1591</v>
      </c>
      <c r="F1177" s="2" t="s">
        <v>1591</v>
      </c>
      <c r="G1177" s="2" t="s">
        <v>1591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hidden="1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1592</v>
      </c>
      <c r="F1178" s="2" t="s">
        <v>1593</v>
      </c>
      <c r="G1178" s="2" t="s">
        <v>1525</v>
      </c>
      <c r="H1178" s="80" t="s">
        <v>60</v>
      </c>
      <c r="I1178" s="2" t="s">
        <v>61</v>
      </c>
      <c r="J1178" s="2" t="s">
        <v>5062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4480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hidden="1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1592</v>
      </c>
      <c r="F1179" s="2" t="s">
        <v>1592</v>
      </c>
      <c r="G1179" s="2" t="s">
        <v>1592</v>
      </c>
      <c r="H1179" s="80" t="s">
        <v>60</v>
      </c>
      <c r="I1179" s="2" t="s">
        <v>61</v>
      </c>
      <c r="J1179" s="2" t="s">
        <v>5062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hidden="1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1594</v>
      </c>
      <c r="F1180" s="2" t="s">
        <v>1594</v>
      </c>
      <c r="G1180" s="2" t="s">
        <v>1594</v>
      </c>
      <c r="H1180" s="80" t="s">
        <v>60</v>
      </c>
      <c r="I1180" s="2" t="s">
        <v>61</v>
      </c>
      <c r="J1180" s="2" t="s">
        <v>5062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hidden="1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1594</v>
      </c>
      <c r="F1181" s="2" t="s">
        <v>1594</v>
      </c>
      <c r="G1181" s="2" t="s">
        <v>1594</v>
      </c>
      <c r="H1181" s="80" t="s">
        <v>60</v>
      </c>
      <c r="I1181" s="2" t="s">
        <v>61</v>
      </c>
      <c r="J1181" s="2" t="s">
        <v>5062</v>
      </c>
      <c r="K1181" s="2" t="s">
        <v>32</v>
      </c>
      <c r="L1181" s="2" t="s">
        <v>63</v>
      </c>
      <c r="M1181" s="2"/>
      <c r="N1181" s="2" t="s">
        <v>57</v>
      </c>
      <c r="O1181" s="2" t="s">
        <v>80</v>
      </c>
      <c r="P1181" s="4">
        <v>0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6875603.8700000104</v>
      </c>
      <c r="X1181" s="8"/>
      <c r="Y1181" s="7">
        <f t="shared" si="141"/>
        <v>0</v>
      </c>
      <c r="Z1181" s="7"/>
      <c r="AA1181" s="8"/>
      <c r="AB1181" s="7">
        <f t="shared" si="142"/>
        <v>0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hidden="1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1595</v>
      </c>
      <c r="F1182" s="2" t="s">
        <v>1595</v>
      </c>
      <c r="G1182" s="2" t="s">
        <v>1595</v>
      </c>
      <c r="H1182" s="80" t="s">
        <v>60</v>
      </c>
      <c r="I1182" s="2" t="s">
        <v>61</v>
      </c>
      <c r="J1182" s="2" t="s">
        <v>5062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hidden="1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hidden="1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hidden="1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hidden="1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1596</v>
      </c>
      <c r="F1186" s="2" t="s">
        <v>1596</v>
      </c>
      <c r="G1186" s="2" t="s">
        <v>1596</v>
      </c>
      <c r="H1186" s="80" t="s">
        <v>60</v>
      </c>
      <c r="I1186" s="2" t="s">
        <v>61</v>
      </c>
      <c r="J1186" s="2" t="s">
        <v>5062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hidden="1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1597</v>
      </c>
      <c r="F1187" s="2" t="s">
        <v>1597</v>
      </c>
      <c r="G1187" s="2" t="s">
        <v>1597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1598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hidden="1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1597</v>
      </c>
      <c r="F1188" s="2" t="s">
        <v>1597</v>
      </c>
      <c r="G1188" s="2" t="s">
        <v>1597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1598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hidden="1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1597</v>
      </c>
      <c r="F1189" s="2" t="s">
        <v>1597</v>
      </c>
      <c r="G1189" s="2" t="s">
        <v>1597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1599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hidden="1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1597</v>
      </c>
      <c r="F1190" s="2" t="s">
        <v>1597</v>
      </c>
      <c r="G1190" s="2" t="s">
        <v>1597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hidden="1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1600</v>
      </c>
      <c r="F1191" s="2" t="s">
        <v>1600</v>
      </c>
      <c r="G1191" s="2" t="s">
        <v>1600</v>
      </c>
      <c r="H1191" s="80" t="s">
        <v>60</v>
      </c>
      <c r="I1191" s="2" t="s">
        <v>61</v>
      </c>
      <c r="J1191" s="2" t="s">
        <v>5062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hidden="1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1601</v>
      </c>
      <c r="F1192" s="2" t="s">
        <v>1602</v>
      </c>
      <c r="G1192" s="2" t="s">
        <v>1525</v>
      </c>
      <c r="H1192" s="80" t="s">
        <v>60</v>
      </c>
      <c r="I1192" s="2" t="s">
        <v>61</v>
      </c>
      <c r="J1192" s="2" t="s">
        <v>5062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4480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hidden="1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1603</v>
      </c>
      <c r="F1193" s="2" t="s">
        <v>1604</v>
      </c>
      <c r="G1193" s="2" t="s">
        <v>1603</v>
      </c>
      <c r="H1193" s="80" t="s">
        <v>60</v>
      </c>
      <c r="I1193" s="2" t="s">
        <v>61</v>
      </c>
      <c r="J1193" s="2" t="s">
        <v>5062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5012800</v>
      </c>
      <c r="U1193" s="7">
        <v>2645891.16</v>
      </c>
      <c r="V1193" s="7">
        <f t="shared" si="145"/>
        <v>3332969.9099999992</v>
      </c>
      <c r="W1193" s="8">
        <f t="shared" si="146"/>
        <v>2438609.3640552997</v>
      </c>
      <c r="X1193" s="8"/>
      <c r="Y1193" s="7">
        <f t="shared" si="141"/>
        <v>0</v>
      </c>
      <c r="Z1193" s="7"/>
      <c r="AA1193" s="8"/>
      <c r="AB1193" s="7">
        <f t="shared" si="142"/>
        <v>207281.79594470048</v>
      </c>
      <c r="AC1193" s="6">
        <v>2645891.16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hidden="1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1605</v>
      </c>
      <c r="F1194" s="2" t="s">
        <v>1605</v>
      </c>
      <c r="G1194" s="2" t="s">
        <v>1605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1606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hidden="1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1605</v>
      </c>
      <c r="F1195" s="2" t="s">
        <v>1605</v>
      </c>
      <c r="G1195" s="2" t="s">
        <v>1605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1606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hidden="1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1607</v>
      </c>
      <c r="F1196" s="2" t="s">
        <v>1607</v>
      </c>
      <c r="G1196" s="2" t="s">
        <v>1607</v>
      </c>
      <c r="H1196" s="80" t="s">
        <v>60</v>
      </c>
      <c r="I1196" s="2" t="s">
        <v>61</v>
      </c>
      <c r="J1196" s="2" t="s">
        <v>5062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hidden="1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1608</v>
      </c>
      <c r="F1197" s="2" t="s">
        <v>1608</v>
      </c>
      <c r="G1197" s="2" t="s">
        <v>1608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1608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hidden="1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1609</v>
      </c>
      <c r="F1198" s="2" t="s">
        <v>1609</v>
      </c>
      <c r="G1198" s="2" t="s">
        <v>1609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1610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hidden="1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1609</v>
      </c>
      <c r="F1199" s="2" t="s">
        <v>1609</v>
      </c>
      <c r="G1199" s="2" t="s">
        <v>1609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1610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hidden="1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1609</v>
      </c>
      <c r="F1200" s="2" t="s">
        <v>1609</v>
      </c>
      <c r="G1200" s="2" t="s">
        <v>1609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1611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hidden="1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1609</v>
      </c>
      <c r="F1201" s="2" t="s">
        <v>1609</v>
      </c>
      <c r="G1201" s="2" t="s">
        <v>1609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1612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hidden="1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1609</v>
      </c>
      <c r="F1202" s="2" t="s">
        <v>1609</v>
      </c>
      <c r="G1202" s="2" t="s">
        <v>1609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1613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hidden="1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1609</v>
      </c>
      <c r="F1203" s="2" t="s">
        <v>1609</v>
      </c>
      <c r="G1203" s="2" t="s">
        <v>1609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1614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hidden="1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1609</v>
      </c>
      <c r="F1204" s="2" t="s">
        <v>1609</v>
      </c>
      <c r="G1204" s="2" t="s">
        <v>1609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1615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hidden="1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1609</v>
      </c>
      <c r="F1205" s="2" t="s">
        <v>1609</v>
      </c>
      <c r="G1205" s="2" t="s">
        <v>1609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1616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hidden="1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1609</v>
      </c>
      <c r="F1206" s="2" t="s">
        <v>1609</v>
      </c>
      <c r="G1206" s="2" t="s">
        <v>1609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1616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hidden="1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1609</v>
      </c>
      <c r="F1207" s="2" t="s">
        <v>1609</v>
      </c>
      <c r="G1207" s="2" t="s">
        <v>1609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1617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hidden="1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1609</v>
      </c>
      <c r="F1208" s="2" t="s">
        <v>1609</v>
      </c>
      <c r="G1208" s="2" t="s">
        <v>1609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1617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hidden="1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1609</v>
      </c>
      <c r="F1209" s="2" t="s">
        <v>1609</v>
      </c>
      <c r="G1209" s="2" t="s">
        <v>1609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1618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hidden="1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1609</v>
      </c>
      <c r="F1210" s="2" t="s">
        <v>1609</v>
      </c>
      <c r="G1210" s="2" t="s">
        <v>1609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1618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hidden="1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1609</v>
      </c>
      <c r="F1211" s="2" t="s">
        <v>1609</v>
      </c>
      <c r="G1211" s="2" t="s">
        <v>1609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1619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hidden="1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1609</v>
      </c>
      <c r="F1212" s="2" t="s">
        <v>1609</v>
      </c>
      <c r="G1212" s="2" t="s">
        <v>1609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1620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hidden="1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1609</v>
      </c>
      <c r="F1213" s="2" t="s">
        <v>1609</v>
      </c>
      <c r="G1213" s="2" t="s">
        <v>1609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1620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hidden="1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1609</v>
      </c>
      <c r="F1214" s="2" t="s">
        <v>1609</v>
      </c>
      <c r="G1214" s="2" t="s">
        <v>1609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1621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hidden="1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1609</v>
      </c>
      <c r="F1215" s="2" t="s">
        <v>1609</v>
      </c>
      <c r="G1215" s="2" t="s">
        <v>1609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1621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hidden="1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1609</v>
      </c>
      <c r="F1216" s="2" t="s">
        <v>1609</v>
      </c>
      <c r="G1216" s="2" t="s">
        <v>1609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1622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hidden="1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1609</v>
      </c>
      <c r="F1217" s="2" t="s">
        <v>1609</v>
      </c>
      <c r="G1217" s="2" t="s">
        <v>1609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1622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hidden="1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1609</v>
      </c>
      <c r="F1218" s="2" t="s">
        <v>1609</v>
      </c>
      <c r="G1218" s="2" t="s">
        <v>1609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1623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hidden="1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1609</v>
      </c>
      <c r="F1219" s="2" t="s">
        <v>1609</v>
      </c>
      <c r="G1219" s="2" t="s">
        <v>1609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1624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hidden="1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1609</v>
      </c>
      <c r="F1220" s="2" t="s">
        <v>1609</v>
      </c>
      <c r="G1220" s="2" t="s">
        <v>1609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1624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hidden="1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1609</v>
      </c>
      <c r="F1221" s="2" t="s">
        <v>1609</v>
      </c>
      <c r="G1221" s="2" t="s">
        <v>1609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1625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hidden="1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1609</v>
      </c>
      <c r="F1222" s="2" t="s">
        <v>1609</v>
      </c>
      <c r="G1222" s="2" t="s">
        <v>1609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1625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hidden="1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1609</v>
      </c>
      <c r="F1223" s="2" t="s">
        <v>1609</v>
      </c>
      <c r="G1223" s="2" t="s">
        <v>1609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1626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hidden="1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1609</v>
      </c>
      <c r="F1224" s="2" t="s">
        <v>1609</v>
      </c>
      <c r="G1224" s="2" t="s">
        <v>1609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1626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hidden="1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1609</v>
      </c>
      <c r="F1225" s="2" t="s">
        <v>1609</v>
      </c>
      <c r="G1225" s="2" t="s">
        <v>1609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1627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hidden="1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1628</v>
      </c>
      <c r="F1226" s="2" t="s">
        <v>1628</v>
      </c>
      <c r="G1226" s="2" t="s">
        <v>1628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1628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hidden="1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hidden="1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1629</v>
      </c>
      <c r="F1228" s="2" t="s">
        <v>1629</v>
      </c>
      <c r="G1228" s="2" t="s">
        <v>1629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1629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hidden="1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1630</v>
      </c>
      <c r="F1229" s="2" t="s">
        <v>1631</v>
      </c>
      <c r="G1229" s="2" t="s">
        <v>1630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1632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hidden="1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1633</v>
      </c>
      <c r="F1230" s="2" t="s">
        <v>1634</v>
      </c>
      <c r="G1230" s="2" t="s">
        <v>1633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1635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hidden="1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1636</v>
      </c>
      <c r="F1231" s="2" t="s">
        <v>1636</v>
      </c>
      <c r="G1231" s="2" t="s">
        <v>1636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1636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hidden="1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1637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hidden="1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1637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hidden="1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1637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1638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hidden="1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1639</v>
      </c>
      <c r="F1235" s="2" t="s">
        <v>1639</v>
      </c>
      <c r="G1235" s="2" t="s">
        <v>1639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1639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hidden="1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1640</v>
      </c>
      <c r="F1236" s="2" t="s">
        <v>1640</v>
      </c>
      <c r="G1236" s="2" t="s">
        <v>1640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1640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hidden="1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1641</v>
      </c>
      <c r="F1237" s="2" t="s">
        <v>1641</v>
      </c>
      <c r="G1237" s="2" t="s">
        <v>1641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1642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hidden="1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1643</v>
      </c>
      <c r="F1238" s="2" t="s">
        <v>1643</v>
      </c>
      <c r="G1238" s="2" t="s">
        <v>1643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1643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hidden="1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1643</v>
      </c>
      <c r="F1239" s="2" t="s">
        <v>1643</v>
      </c>
      <c r="G1239" s="2" t="s">
        <v>1643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1643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hidden="1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1643</v>
      </c>
      <c r="F1240" s="2" t="s">
        <v>1643</v>
      </c>
      <c r="G1240" s="2" t="s">
        <v>1643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1643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hidden="1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1644</v>
      </c>
      <c r="F1241" s="2" t="s">
        <v>1644</v>
      </c>
      <c r="G1241" s="2" t="s">
        <v>1644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1644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hidden="1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1645</v>
      </c>
      <c r="F1242" s="2" t="s">
        <v>1645</v>
      </c>
      <c r="G1242" s="2" t="s">
        <v>1645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1646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hidden="1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1647</v>
      </c>
      <c r="F1243" s="2" t="s">
        <v>1648</v>
      </c>
      <c r="G1243" s="2" t="s">
        <v>1647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1647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hidden="1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1647</v>
      </c>
      <c r="F1244" s="2" t="s">
        <v>1648</v>
      </c>
      <c r="G1244" s="2" t="s">
        <v>1647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1647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hidden="1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1649</v>
      </c>
      <c r="F1245" s="2" t="s">
        <v>1649</v>
      </c>
      <c r="G1245" s="2" t="s">
        <v>1649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1650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hidden="1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1651</v>
      </c>
      <c r="F1246" s="2" t="s">
        <v>1651</v>
      </c>
      <c r="G1246" s="2" t="s">
        <v>1651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1652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hidden="1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hidden="1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1653</v>
      </c>
      <c r="F1248" s="2" t="s">
        <v>1653</v>
      </c>
      <c r="G1248" s="2" t="s">
        <v>1653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1654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hidden="1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1655</v>
      </c>
      <c r="F1249" s="2" t="s">
        <v>1655</v>
      </c>
      <c r="G1249" s="2" t="s">
        <v>1655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1656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hidden="1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1655</v>
      </c>
      <c r="F1250" s="2" t="s">
        <v>1655</v>
      </c>
      <c r="G1250" s="2" t="s">
        <v>1655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1657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hidden="1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1658</v>
      </c>
      <c r="F1251" s="2" t="s">
        <v>1658</v>
      </c>
      <c r="G1251" s="2" t="s">
        <v>1658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1659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hidden="1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1660</v>
      </c>
      <c r="F1252" s="2" t="s">
        <v>1660</v>
      </c>
      <c r="G1252" s="2" t="s">
        <v>1660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1660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hidden="1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1660</v>
      </c>
      <c r="F1253" s="2" t="s">
        <v>1660</v>
      </c>
      <c r="G1253" s="2" t="s">
        <v>1660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1660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hidden="1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1661</v>
      </c>
      <c r="F1254" s="2" t="s">
        <v>1661</v>
      </c>
      <c r="G1254" s="2" t="s">
        <v>1661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1662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hidden="1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1661</v>
      </c>
      <c r="F1255" s="2" t="s">
        <v>1661</v>
      </c>
      <c r="G1255" s="2" t="s">
        <v>1661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1662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hidden="1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1663</v>
      </c>
      <c r="F1256" s="2" t="s">
        <v>1663</v>
      </c>
      <c r="G1256" s="2" t="s">
        <v>1663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hidden="1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1663</v>
      </c>
      <c r="F1257" s="2" t="s">
        <v>1663</v>
      </c>
      <c r="G1257" s="2" t="s">
        <v>1663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1664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hidden="1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1665</v>
      </c>
      <c r="F1258" s="2" t="s">
        <v>1666</v>
      </c>
      <c r="G1258" s="2" t="s">
        <v>1665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1667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hidden="1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hidden="1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1668</v>
      </c>
      <c r="F1260" s="2" t="s">
        <v>1668</v>
      </c>
      <c r="G1260" s="2" t="s">
        <v>1668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1668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hidden="1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1669</v>
      </c>
      <c r="F1261" s="2" t="s">
        <v>1669</v>
      </c>
      <c r="G1261" s="2" t="s">
        <v>1669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1670</v>
      </c>
      <c r="M1261" s="3"/>
      <c r="N1261" s="2" t="s">
        <v>40</v>
      </c>
      <c r="O1261" s="2" t="s">
        <v>4483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hidden="1" customHeight="1">
      <c r="A1262" s="1">
        <v>43831</v>
      </c>
      <c r="B1262" s="2" t="s">
        <v>4484</v>
      </c>
      <c r="C1262" s="2" t="s">
        <v>188</v>
      </c>
      <c r="D1262" s="2" t="s">
        <v>364</v>
      </c>
      <c r="E1262" s="2" t="s">
        <v>1669</v>
      </c>
      <c r="F1262" s="2" t="s">
        <v>1669</v>
      </c>
      <c r="G1262" s="2" t="s">
        <v>1669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1672</v>
      </c>
      <c r="M1262" s="3"/>
      <c r="N1262" s="2" t="s">
        <v>40</v>
      </c>
      <c r="O1262" s="2" t="s">
        <v>4483</v>
      </c>
      <c r="P1262" s="3">
        <v>0</v>
      </c>
      <c r="Q1262" s="115">
        <v>5900</v>
      </c>
      <c r="R1262" s="10" t="s">
        <v>1671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hidden="1" customHeight="1">
      <c r="A1263" s="1">
        <v>43831</v>
      </c>
      <c r="B1263" s="2" t="s">
        <v>4484</v>
      </c>
      <c r="C1263" s="2" t="s">
        <v>188</v>
      </c>
      <c r="D1263" s="2" t="s">
        <v>364</v>
      </c>
      <c r="E1263" s="2" t="s">
        <v>1669</v>
      </c>
      <c r="F1263" s="2" t="s">
        <v>1669</v>
      </c>
      <c r="G1263" s="2" t="s">
        <v>1669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1673</v>
      </c>
      <c r="M1263" s="3"/>
      <c r="N1263" s="2" t="s">
        <v>40</v>
      </c>
      <c r="O1263" s="2" t="s">
        <v>4483</v>
      </c>
      <c r="P1263" s="3">
        <v>0</v>
      </c>
      <c r="Q1263" s="115">
        <v>5735</v>
      </c>
      <c r="R1263" s="10" t="s">
        <v>1671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hidden="1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1674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hidden="1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1675</v>
      </c>
      <c r="F1265" s="2" t="s">
        <v>1676</v>
      </c>
      <c r="G1265" s="2" t="s">
        <v>1675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1677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hidden="1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1675</v>
      </c>
      <c r="F1266" s="2" t="s">
        <v>1676</v>
      </c>
      <c r="G1266" s="2" t="s">
        <v>1675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1678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hidden="1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1675</v>
      </c>
      <c r="F1267" s="2" t="s">
        <v>1676</v>
      </c>
      <c r="G1267" s="2" t="s">
        <v>1675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1678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hidden="1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1675</v>
      </c>
      <c r="F1268" s="2" t="s">
        <v>1676</v>
      </c>
      <c r="G1268" s="2" t="s">
        <v>1675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1679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hidden="1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hidden="1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1669</v>
      </c>
      <c r="F1270" s="2" t="s">
        <v>1669</v>
      </c>
      <c r="G1270" s="2" t="s">
        <v>1669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4473</v>
      </c>
      <c r="M1270" s="3"/>
      <c r="N1270" s="2" t="s">
        <v>40</v>
      </c>
      <c r="O1270" s="2" t="s">
        <v>4483</v>
      </c>
      <c r="P1270" s="3">
        <v>0</v>
      </c>
      <c r="Q1270" s="115">
        <v>5808</v>
      </c>
      <c r="R1270" s="10" t="s">
        <v>1671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hidden="1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1680</v>
      </c>
      <c r="F1271" s="2" t="s">
        <v>1681</v>
      </c>
      <c r="G1271" s="2" t="s">
        <v>1680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1680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hidden="1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1682</v>
      </c>
      <c r="F1272" s="2" t="s">
        <v>1683</v>
      </c>
      <c r="G1272" s="2" t="s">
        <v>1682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1682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hidden="1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hidden="1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1684</v>
      </c>
      <c r="F1274" s="2" t="s">
        <v>1684</v>
      </c>
      <c r="G1274" s="2" t="s">
        <v>1684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1680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hidden="1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1685</v>
      </c>
      <c r="F1275" s="2" t="s">
        <v>1685</v>
      </c>
      <c r="G1275" s="2" t="s">
        <v>1685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1686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hidden="1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hidden="1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1687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hidden="1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1688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hidden="1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1689</v>
      </c>
      <c r="F1279" s="2" t="s">
        <v>1689</v>
      </c>
      <c r="G1279" s="2" t="s">
        <v>1689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1687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hidden="1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1690</v>
      </c>
      <c r="F1280" s="2" t="s">
        <v>1690</v>
      </c>
      <c r="G1280" s="2" t="s">
        <v>1690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1691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hidden="1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1692</v>
      </c>
      <c r="F1281" s="2" t="s">
        <v>1693</v>
      </c>
      <c r="G1281" s="2" t="s">
        <v>1692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1694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hidden="1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hidden="1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hidden="1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hidden="1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hidden="1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1695</v>
      </c>
      <c r="F1286" s="2" t="s">
        <v>1695</v>
      </c>
      <c r="G1286" s="2" t="s">
        <v>1695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1696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hidden="1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1695</v>
      </c>
      <c r="F1287" s="2" t="s">
        <v>1695</v>
      </c>
      <c r="G1287" s="2" t="s">
        <v>1695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1696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hidden="1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1695</v>
      </c>
      <c r="F1288" s="2" t="s">
        <v>1695</v>
      </c>
      <c r="G1288" s="2" t="s">
        <v>1695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1696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hidden="1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1697</v>
      </c>
      <c r="F1289" s="2" t="s">
        <v>1697</v>
      </c>
      <c r="G1289" s="2" t="s">
        <v>1697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1697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hidden="1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1698</v>
      </c>
      <c r="F1290" s="2" t="s">
        <v>1698</v>
      </c>
      <c r="G1290" s="2" t="s">
        <v>1698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1699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hidden="1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1698</v>
      </c>
      <c r="F1291" s="2" t="s">
        <v>1698</v>
      </c>
      <c r="G1291" s="2" t="s">
        <v>1698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1699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hidden="1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hidden="1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hidden="1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hidden="1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hidden="1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1700</v>
      </c>
      <c r="F1296" s="2" t="s">
        <v>1700</v>
      </c>
      <c r="G1296" s="2" t="s">
        <v>1700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1700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hidden="1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1700</v>
      </c>
      <c r="F1297" s="2" t="s">
        <v>1700</v>
      </c>
      <c r="G1297" s="2" t="s">
        <v>1700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1701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hidden="1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1702</v>
      </c>
      <c r="F1298" s="2" t="s">
        <v>1702</v>
      </c>
      <c r="G1298" s="2" t="s">
        <v>1702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1702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hidden="1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1702</v>
      </c>
      <c r="F1299" s="2" t="s">
        <v>1702</v>
      </c>
      <c r="G1299" s="2" t="s">
        <v>1702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1703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hidden="1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1704</v>
      </c>
      <c r="F1300" s="2" t="s">
        <v>1704</v>
      </c>
      <c r="G1300" s="2" t="s">
        <v>1704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1705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hidden="1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1706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hidden="1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1706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hidden="1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hidden="1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1707</v>
      </c>
      <c r="F1304" s="2" t="s">
        <v>1707</v>
      </c>
      <c r="G1304" s="2" t="s">
        <v>1707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1707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hidden="1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1707</v>
      </c>
      <c r="F1305" s="2" t="s">
        <v>1707</v>
      </c>
      <c r="G1305" s="2" t="s">
        <v>1707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1707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hidden="1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1708</v>
      </c>
      <c r="F1306" s="2" t="s">
        <v>1708</v>
      </c>
      <c r="G1306" s="2" t="s">
        <v>1708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1708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hidden="1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1708</v>
      </c>
      <c r="F1307" s="2" t="s">
        <v>1708</v>
      </c>
      <c r="G1307" s="2" t="s">
        <v>1708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1708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hidden="1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1708</v>
      </c>
      <c r="F1308" s="2" t="s">
        <v>1708</v>
      </c>
      <c r="G1308" s="2" t="s">
        <v>1708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1709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hidden="1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1708</v>
      </c>
      <c r="F1309" s="2" t="s">
        <v>1708</v>
      </c>
      <c r="G1309" s="2" t="s">
        <v>1708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1709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hidden="1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1710</v>
      </c>
      <c r="F1310" s="2" t="s">
        <v>1711</v>
      </c>
      <c r="G1310" s="2" t="s">
        <v>1710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1710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hidden="1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1710</v>
      </c>
      <c r="F1311" s="2" t="s">
        <v>1711</v>
      </c>
      <c r="G1311" s="2" t="s">
        <v>1710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1710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hidden="1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1710</v>
      </c>
      <c r="F1312" s="2" t="s">
        <v>1711</v>
      </c>
      <c r="G1312" s="2" t="s">
        <v>1710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1710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hidden="1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1710</v>
      </c>
      <c r="F1313" s="2" t="s">
        <v>1711</v>
      </c>
      <c r="G1313" s="2" t="s">
        <v>1710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1710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hidden="1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1712</v>
      </c>
      <c r="F1314" s="2" t="s">
        <v>1713</v>
      </c>
      <c r="G1314" s="2" t="s">
        <v>1712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hidden="1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1712</v>
      </c>
      <c r="F1315" s="2" t="s">
        <v>1713</v>
      </c>
      <c r="G1315" s="2" t="s">
        <v>1712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hidden="1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1714</v>
      </c>
      <c r="F1316" s="2" t="s">
        <v>1715</v>
      </c>
      <c r="G1316" s="2" t="s">
        <v>1714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1714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hidden="1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1716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hidden="1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1717</v>
      </c>
      <c r="F1318" s="2" t="s">
        <v>1717</v>
      </c>
      <c r="G1318" s="2" t="s">
        <v>1717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1717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hidden="1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hidden="1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1718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hidden="1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1719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hidden="1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1719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hidden="1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1720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hidden="1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hidden="1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hidden="1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1721</v>
      </c>
      <c r="F1326" s="2" t="s">
        <v>1722</v>
      </c>
      <c r="G1326" s="2" t="s">
        <v>1721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1721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hidden="1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1723</v>
      </c>
      <c r="F1327" s="2" t="s">
        <v>1723</v>
      </c>
      <c r="G1327" s="2" t="s">
        <v>1723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1723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hidden="1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1723</v>
      </c>
      <c r="F1328" s="2" t="s">
        <v>1723</v>
      </c>
      <c r="G1328" s="2" t="s">
        <v>1723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1724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hidden="1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1725</v>
      </c>
      <c r="F1329" s="2" t="s">
        <v>1725</v>
      </c>
      <c r="G1329" s="2" t="s">
        <v>1725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1725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hidden="1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1725</v>
      </c>
      <c r="F1330" s="2" t="s">
        <v>1725</v>
      </c>
      <c r="G1330" s="2" t="s">
        <v>1725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1725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hidden="1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1725</v>
      </c>
      <c r="F1331" s="2" t="s">
        <v>1725</v>
      </c>
      <c r="G1331" s="2" t="s">
        <v>1725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1726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hidden="1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hidden="1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hidden="1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hidden="1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hidden="1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1727</v>
      </c>
      <c r="F1336" s="2" t="s">
        <v>1727</v>
      </c>
      <c r="G1336" s="2" t="s">
        <v>1727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hidden="1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hidden="1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hidden="1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hidden="1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1728</v>
      </c>
      <c r="F1340" s="2" t="s">
        <v>1728</v>
      </c>
      <c r="G1340" s="2" t="s">
        <v>1728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1729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hidden="1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hidden="1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1730</v>
      </c>
      <c r="F1342" s="2" t="s">
        <v>1730</v>
      </c>
      <c r="G1342" s="2" t="s">
        <v>1730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1730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hidden="1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1731</v>
      </c>
      <c r="F1343" s="2" t="s">
        <v>1732</v>
      </c>
      <c r="G1343" s="2" t="s">
        <v>1731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1733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hidden="1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1731</v>
      </c>
      <c r="F1344" s="2" t="s">
        <v>1732</v>
      </c>
      <c r="G1344" s="2" t="s">
        <v>1731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1733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hidden="1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1731</v>
      </c>
      <c r="F1345" s="2" t="s">
        <v>1732</v>
      </c>
      <c r="G1345" s="2" t="s">
        <v>1731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1734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hidden="1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1731</v>
      </c>
      <c r="F1346" s="2" t="s">
        <v>1732</v>
      </c>
      <c r="G1346" s="2" t="s">
        <v>1731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1734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hidden="1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1735</v>
      </c>
      <c r="F1347" s="2" t="s">
        <v>1735</v>
      </c>
      <c r="G1347" s="2" t="s">
        <v>1735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1735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hidden="1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1735</v>
      </c>
      <c r="F1348" s="2" t="s">
        <v>1735</v>
      </c>
      <c r="G1348" s="2" t="s">
        <v>1735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1735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hidden="1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1736</v>
      </c>
      <c r="F1349" s="2" t="s">
        <v>1736</v>
      </c>
      <c r="G1349" s="2" t="s">
        <v>1736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1736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hidden="1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1733</v>
      </c>
      <c r="F1350" s="2" t="s">
        <v>1737</v>
      </c>
      <c r="G1350" s="2" t="s">
        <v>1733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1738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hidden="1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1739</v>
      </c>
      <c r="F1351" s="2" t="s">
        <v>1739</v>
      </c>
      <c r="G1351" s="2" t="s">
        <v>1739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1740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hidden="1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1741</v>
      </c>
      <c r="F1352" s="2" t="s">
        <v>1741</v>
      </c>
      <c r="G1352" s="2" t="s">
        <v>1741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1742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hidden="1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1743</v>
      </c>
      <c r="F1353" s="2" t="s">
        <v>1744</v>
      </c>
      <c r="G1353" s="2" t="s">
        <v>1743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1743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hidden="1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1743</v>
      </c>
      <c r="F1354" s="2" t="s">
        <v>1744</v>
      </c>
      <c r="G1354" s="2" t="s">
        <v>1743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1743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hidden="1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1745</v>
      </c>
      <c r="F1355" s="2" t="s">
        <v>1745</v>
      </c>
      <c r="G1355" s="2" t="s">
        <v>1745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1746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hidden="1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1745</v>
      </c>
      <c r="F1356" s="2" t="s">
        <v>1745</v>
      </c>
      <c r="G1356" s="2" t="s">
        <v>1745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1747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hidden="1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1748</v>
      </c>
      <c r="F1357" s="2" t="s">
        <v>1748</v>
      </c>
      <c r="G1357" s="2" t="s">
        <v>1748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1748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hidden="1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1748</v>
      </c>
      <c r="F1358" s="2" t="s">
        <v>1748</v>
      </c>
      <c r="G1358" s="2" t="s">
        <v>1748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1748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hidden="1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1749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hidden="1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1750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hidden="1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1750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1751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hidden="1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1752</v>
      </c>
      <c r="F1362" s="2" t="s">
        <v>1752</v>
      </c>
      <c r="G1362" s="2" t="s">
        <v>1752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1753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1754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hidden="1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1755</v>
      </c>
      <c r="F1363" s="2" t="s">
        <v>1755</v>
      </c>
      <c r="G1363" s="2" t="s">
        <v>1755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1756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hidden="1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1757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hidden="1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1757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1758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hidden="1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1757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1758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hidden="1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1759</v>
      </c>
      <c r="F1367" s="2" t="s">
        <v>1759</v>
      </c>
      <c r="G1367" s="2" t="s">
        <v>1759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1760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hidden="1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1761</v>
      </c>
      <c r="F1368" s="2" t="s">
        <v>1762</v>
      </c>
      <c r="G1368" s="2" t="s">
        <v>1761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1763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hidden="1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1761</v>
      </c>
      <c r="F1369" s="2" t="s">
        <v>1762</v>
      </c>
      <c r="G1369" s="2" t="s">
        <v>1761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1763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hidden="1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1761</v>
      </c>
      <c r="F1370" s="2" t="s">
        <v>1764</v>
      </c>
      <c r="G1370" s="2" t="s">
        <v>1761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1765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hidden="1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1766</v>
      </c>
      <c r="F1371" s="2" t="s">
        <v>1766</v>
      </c>
      <c r="G1371" s="2" t="s">
        <v>1766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1766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hidden="1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1767</v>
      </c>
      <c r="F1372" s="2" t="s">
        <v>1767</v>
      </c>
      <c r="G1372" s="2" t="s">
        <v>1767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1767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hidden="1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1767</v>
      </c>
      <c r="F1373" s="2" t="s">
        <v>1767</v>
      </c>
      <c r="G1373" s="2" t="s">
        <v>1767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1768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hidden="1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1769</v>
      </c>
      <c r="F1374" s="2" t="s">
        <v>1769</v>
      </c>
      <c r="G1374" s="2" t="s">
        <v>1769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1769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hidden="1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1770</v>
      </c>
      <c r="F1375" s="2" t="s">
        <v>1770</v>
      </c>
      <c r="G1375" s="2" t="s">
        <v>1770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1771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hidden="1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1772</v>
      </c>
      <c r="F1376" s="2" t="s">
        <v>1772</v>
      </c>
      <c r="G1376" s="2" t="s">
        <v>1772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1772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hidden="1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1772</v>
      </c>
      <c r="F1377" s="2" t="s">
        <v>1772</v>
      </c>
      <c r="G1377" s="2" t="s">
        <v>1772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1772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hidden="1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hidden="1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1773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4497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hidden="1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1774</v>
      </c>
      <c r="F1380" s="2" t="s">
        <v>1774</v>
      </c>
      <c r="G1380" s="2" t="s">
        <v>1774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hidden="1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1775</v>
      </c>
      <c r="F1381" s="2" t="s">
        <v>1775</v>
      </c>
      <c r="G1381" s="2" t="s">
        <v>1775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1775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hidden="1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hidden="1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1776</v>
      </c>
      <c r="F1383" s="2" t="s">
        <v>1776</v>
      </c>
      <c r="G1383" s="2" t="s">
        <v>1776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1776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hidden="1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hidden="1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1777</v>
      </c>
      <c r="F1385" s="2" t="s">
        <v>1778</v>
      </c>
      <c r="G1385" s="2" t="s">
        <v>1777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1779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hidden="1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1780</v>
      </c>
      <c r="F1386" s="2" t="s">
        <v>1780</v>
      </c>
      <c r="G1386" s="2" t="s">
        <v>1780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1781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hidden="1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1692</v>
      </c>
      <c r="F1387" s="2" t="s">
        <v>1692</v>
      </c>
      <c r="G1387" s="2" t="s">
        <v>1692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1782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hidden="1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1692</v>
      </c>
      <c r="F1388" s="2" t="s">
        <v>1692</v>
      </c>
      <c r="G1388" s="2" t="s">
        <v>1692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1783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hidden="1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1784</v>
      </c>
      <c r="F1389" s="2" t="s">
        <v>1784</v>
      </c>
      <c r="G1389" s="2" t="s">
        <v>1784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1784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hidden="1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1784</v>
      </c>
      <c r="F1390" s="2" t="s">
        <v>1784</v>
      </c>
      <c r="G1390" s="2" t="s">
        <v>1784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1784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hidden="1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1784</v>
      </c>
      <c r="F1391" s="2" t="s">
        <v>1784</v>
      </c>
      <c r="G1391" s="2" t="s">
        <v>1784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1784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hidden="1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1785</v>
      </c>
      <c r="F1392" s="2" t="s">
        <v>1786</v>
      </c>
      <c r="G1392" s="2" t="s">
        <v>1785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1785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hidden="1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1787</v>
      </c>
      <c r="F1393" s="2" t="s">
        <v>1787</v>
      </c>
      <c r="G1393" s="2" t="s">
        <v>1787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1787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hidden="1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1787</v>
      </c>
      <c r="F1394" s="2" t="s">
        <v>1787</v>
      </c>
      <c r="G1394" s="2" t="s">
        <v>1787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1787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hidden="1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1788</v>
      </c>
      <c r="F1395" s="2" t="s">
        <v>1788</v>
      </c>
      <c r="G1395" s="2" t="s">
        <v>1788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1788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hidden="1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hidden="1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hidden="1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1789</v>
      </c>
      <c r="F1398" s="2" t="s">
        <v>1789</v>
      </c>
      <c r="G1398" s="2" t="s">
        <v>1789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1789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hidden="1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1789</v>
      </c>
      <c r="F1399" s="2" t="s">
        <v>1789</v>
      </c>
      <c r="G1399" s="2" t="s">
        <v>1789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1789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hidden="1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1790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1791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hidden="1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1790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1791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hidden="1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1792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1793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hidden="1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1792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1793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hidden="1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1794</v>
      </c>
      <c r="F1404" s="2" t="s">
        <v>1794</v>
      </c>
      <c r="G1404" s="2" t="s">
        <v>1794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1795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hidden="1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1794</v>
      </c>
      <c r="F1405" s="2" t="s">
        <v>1794</v>
      </c>
      <c r="G1405" s="2" t="s">
        <v>1794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1795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hidden="1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1796</v>
      </c>
      <c r="F1406" s="2" t="s">
        <v>1796</v>
      </c>
      <c r="G1406" s="2" t="s">
        <v>1796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1796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hidden="1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1796</v>
      </c>
      <c r="F1407" s="2" t="s">
        <v>1797</v>
      </c>
      <c r="G1407" s="2" t="s">
        <v>1796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1796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hidden="1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1798</v>
      </c>
      <c r="F1408" s="2" t="s">
        <v>1798</v>
      </c>
      <c r="G1408" s="2" t="s">
        <v>1798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1798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hidden="1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1799</v>
      </c>
      <c r="F1409" s="2" t="s">
        <v>1799</v>
      </c>
      <c r="G1409" s="2" t="s">
        <v>1799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1799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hidden="1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1800</v>
      </c>
      <c r="F1410" s="2" t="s">
        <v>1800</v>
      </c>
      <c r="G1410" s="2" t="s">
        <v>1800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1801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hidden="1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1802</v>
      </c>
      <c r="F1411" s="2" t="s">
        <v>1802</v>
      </c>
      <c r="G1411" s="2" t="s">
        <v>1802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1802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hidden="1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1803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hidden="1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1803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hidden="1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1804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hidden="1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1804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hidden="1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hidden="1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hidden="1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1805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hidden="1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1806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hidden="1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1807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hidden="1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1807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hidden="1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1808</v>
      </c>
      <c r="F1422" s="2" t="s">
        <v>1808</v>
      </c>
      <c r="G1422" s="2" t="s">
        <v>1808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1809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hidden="1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1810</v>
      </c>
      <c r="F1423" s="2" t="s">
        <v>1810</v>
      </c>
      <c r="G1423" s="2" t="s">
        <v>1810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1810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hidden="1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1811</v>
      </c>
      <c r="F1424" s="2" t="s">
        <v>1811</v>
      </c>
      <c r="G1424" s="2" t="s">
        <v>1811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1812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hidden="1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1811</v>
      </c>
      <c r="F1425" s="2" t="s">
        <v>1811</v>
      </c>
      <c r="G1425" s="2" t="s">
        <v>1811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1812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hidden="1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1811</v>
      </c>
      <c r="F1426" s="2" t="s">
        <v>1811</v>
      </c>
      <c r="G1426" s="2" t="s">
        <v>1811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1811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hidden="1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1811</v>
      </c>
      <c r="F1427" s="2" t="s">
        <v>1811</v>
      </c>
      <c r="G1427" s="2" t="s">
        <v>1811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1811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hidden="1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1813</v>
      </c>
      <c r="F1428" s="2" t="s">
        <v>1813</v>
      </c>
      <c r="G1428" s="2" t="s">
        <v>1813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1813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hidden="1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1813</v>
      </c>
      <c r="F1429" s="2" t="s">
        <v>1813</v>
      </c>
      <c r="G1429" s="2" t="s">
        <v>1813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1814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hidden="1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1813</v>
      </c>
      <c r="F1430" s="2" t="s">
        <v>1813</v>
      </c>
      <c r="G1430" s="2" t="s">
        <v>1813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1814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hidden="1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1807</v>
      </c>
      <c r="F1431" s="2" t="s">
        <v>1815</v>
      </c>
      <c r="G1431" s="2" t="s">
        <v>1807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1806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hidden="1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1816</v>
      </c>
      <c r="F1432" s="2" t="s">
        <v>1816</v>
      </c>
      <c r="G1432" s="2" t="s">
        <v>1816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1816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hidden="1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1816</v>
      </c>
      <c r="F1433" s="2" t="s">
        <v>1816</v>
      </c>
      <c r="G1433" s="2" t="s">
        <v>1816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1817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hidden="1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1816</v>
      </c>
      <c r="F1434" s="2" t="s">
        <v>1816</v>
      </c>
      <c r="G1434" s="2" t="s">
        <v>1816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1817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hidden="1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1818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hidden="1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1818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hidden="1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hidden="1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hidden="1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hidden="1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1819</v>
      </c>
      <c r="F1440" s="2" t="s">
        <v>1819</v>
      </c>
      <c r="G1440" s="2" t="s">
        <v>1820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1821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hidden="1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1819</v>
      </c>
      <c r="F1441" s="2" t="s">
        <v>1819</v>
      </c>
      <c r="G1441" s="2" t="s">
        <v>1820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1822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hidden="1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1823</v>
      </c>
      <c r="F1442" s="2" t="s">
        <v>1823</v>
      </c>
      <c r="G1442" s="2" t="s">
        <v>1823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1823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hidden="1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1811</v>
      </c>
      <c r="F1443" s="2" t="s">
        <v>1824</v>
      </c>
      <c r="G1443" s="2" t="s">
        <v>1811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1812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hidden="1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1811</v>
      </c>
      <c r="F1444" s="2" t="s">
        <v>1824</v>
      </c>
      <c r="G1444" s="2" t="s">
        <v>1811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1811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hidden="1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hidden="1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1825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hidden="1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hidden="1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1826</v>
      </c>
      <c r="F1448" s="2" t="s">
        <v>1827</v>
      </c>
      <c r="G1448" s="2" t="s">
        <v>1826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1826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hidden="1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1826</v>
      </c>
      <c r="F1449" s="2" t="s">
        <v>1827</v>
      </c>
      <c r="G1449" s="2" t="s">
        <v>1826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1828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hidden="1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1829</v>
      </c>
      <c r="F1450" s="2" t="s">
        <v>1829</v>
      </c>
      <c r="G1450" s="2" t="s">
        <v>1829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1830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hidden="1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1831</v>
      </c>
      <c r="F1451" s="2" t="s">
        <v>1831</v>
      </c>
      <c r="G1451" s="2" t="s">
        <v>1831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1831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hidden="1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1832</v>
      </c>
      <c r="F1452" s="2" t="s">
        <v>1832</v>
      </c>
      <c r="G1452" s="2" t="s">
        <v>1832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3307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hidden="1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1832</v>
      </c>
      <c r="F1453" s="2" t="s">
        <v>1832</v>
      </c>
      <c r="G1453" s="2" t="s">
        <v>1832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1833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hidden="1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1833</v>
      </c>
      <c r="F1454" s="2" t="s">
        <v>3307</v>
      </c>
      <c r="G1454" s="2" t="s">
        <v>1833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1833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hidden="1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1834</v>
      </c>
      <c r="F1455" s="2" t="s">
        <v>1834</v>
      </c>
      <c r="G1455" s="2" t="s">
        <v>1834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1835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hidden="1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1836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hidden="1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1836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hidden="1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1837</v>
      </c>
      <c r="F1458" s="2" t="s">
        <v>1837</v>
      </c>
      <c r="G1458" s="2" t="s">
        <v>1837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1838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hidden="1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hidden="1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hidden="1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1759</v>
      </c>
      <c r="F1461" s="2" t="s">
        <v>1839</v>
      </c>
      <c r="G1461" s="2" t="s">
        <v>1759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1840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hidden="1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1841</v>
      </c>
      <c r="F1462" s="2" t="s">
        <v>1841</v>
      </c>
      <c r="G1462" s="2" t="s">
        <v>1841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1841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hidden="1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1842</v>
      </c>
      <c r="F1463" s="2" t="s">
        <v>1842</v>
      </c>
      <c r="G1463" s="2" t="s">
        <v>1842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1843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hidden="1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1842</v>
      </c>
      <c r="F1464" s="2" t="s">
        <v>1842</v>
      </c>
      <c r="G1464" s="2" t="s">
        <v>1842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1844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hidden="1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1842</v>
      </c>
      <c r="F1465" s="2" t="s">
        <v>1842</v>
      </c>
      <c r="G1465" s="2" t="s">
        <v>1842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1842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hidden="1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1845</v>
      </c>
      <c r="F1466" s="2" t="s">
        <v>1846</v>
      </c>
      <c r="G1466" s="2" t="s">
        <v>1845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1845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hidden="1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1847</v>
      </c>
      <c r="F1467" s="2" t="s">
        <v>1847</v>
      </c>
      <c r="G1467" s="2" t="s">
        <v>1847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1848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hidden="1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1847</v>
      </c>
      <c r="F1468" s="2" t="s">
        <v>1847</v>
      </c>
      <c r="G1468" s="2" t="s">
        <v>1847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1848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hidden="1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1847</v>
      </c>
      <c r="F1469" s="2" t="s">
        <v>1847</v>
      </c>
      <c r="G1469" s="2" t="s">
        <v>1847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1848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hidden="1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1847</v>
      </c>
      <c r="F1470" s="2" t="s">
        <v>1847</v>
      </c>
      <c r="G1470" s="2" t="s">
        <v>1847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1848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hidden="1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hidden="1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1849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hidden="1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1850</v>
      </c>
      <c r="F1473" s="2" t="s">
        <v>1850</v>
      </c>
      <c r="G1473" s="2" t="s">
        <v>1850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1850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hidden="1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1850</v>
      </c>
      <c r="F1474" s="2" t="s">
        <v>1850</v>
      </c>
      <c r="G1474" s="2" t="s">
        <v>1850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1850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hidden="1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1851</v>
      </c>
      <c r="F1475" s="2" t="s">
        <v>1851</v>
      </c>
      <c r="G1475" s="2" t="s">
        <v>1851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1851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hidden="1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1852</v>
      </c>
      <c r="F1476" s="2" t="s">
        <v>1852</v>
      </c>
      <c r="G1476" s="2" t="s">
        <v>1852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1853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hidden="1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1852</v>
      </c>
      <c r="F1477" s="2" t="s">
        <v>1852</v>
      </c>
      <c r="G1477" s="2" t="s">
        <v>1852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1854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hidden="1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1852</v>
      </c>
      <c r="F1478" s="2" t="s">
        <v>1852</v>
      </c>
      <c r="G1478" s="2" t="s">
        <v>1852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1855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hidden="1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1852</v>
      </c>
      <c r="F1479" s="2" t="s">
        <v>1852</v>
      </c>
      <c r="G1479" s="2" t="s">
        <v>1852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1856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hidden="1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hidden="1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1857</v>
      </c>
      <c r="F1481" s="2" t="s">
        <v>1857</v>
      </c>
      <c r="G1481" s="2" t="s">
        <v>1857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1858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hidden="1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1859</v>
      </c>
      <c r="F1482" s="2" t="s">
        <v>1859</v>
      </c>
      <c r="G1482" s="2" t="s">
        <v>1859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1860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hidden="1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hidden="1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hidden="1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1861</v>
      </c>
      <c r="F1485" s="2" t="s">
        <v>1861</v>
      </c>
      <c r="G1485" s="2" t="s">
        <v>1861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1861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hidden="1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1861</v>
      </c>
      <c r="F1486" s="2" t="s">
        <v>1861</v>
      </c>
      <c r="G1486" s="2" t="s">
        <v>1861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1861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hidden="1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1861</v>
      </c>
      <c r="F1487" s="2" t="s">
        <v>1861</v>
      </c>
      <c r="G1487" s="2" t="s">
        <v>1861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1861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hidden="1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1862</v>
      </c>
      <c r="F1488" s="2" t="s">
        <v>1863</v>
      </c>
      <c r="G1488" s="2" t="s">
        <v>1862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1864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hidden="1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1862</v>
      </c>
      <c r="F1489" s="2" t="s">
        <v>1863</v>
      </c>
      <c r="G1489" s="2" t="s">
        <v>1862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1865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hidden="1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1866</v>
      </c>
      <c r="F1490" s="2" t="s">
        <v>1866</v>
      </c>
      <c r="G1490" s="2" t="s">
        <v>1866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1866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hidden="1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1867</v>
      </c>
      <c r="F1491" s="2" t="s">
        <v>1867</v>
      </c>
      <c r="G1491" s="2" t="s">
        <v>1867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1867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hidden="1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hidden="1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1868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hidden="1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1869</v>
      </c>
      <c r="F1494" s="2" t="s">
        <v>1869</v>
      </c>
      <c r="G1494" s="2" t="s">
        <v>1869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1869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hidden="1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1870</v>
      </c>
      <c r="F1495" s="2" t="s">
        <v>1870</v>
      </c>
      <c r="G1495" s="2" t="s">
        <v>1870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1871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hidden="1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1872</v>
      </c>
      <c r="F1496" s="2" t="s">
        <v>1872</v>
      </c>
      <c r="G1496" s="2" t="s">
        <v>1872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1873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hidden="1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1872</v>
      </c>
      <c r="F1497" s="2" t="s">
        <v>1872</v>
      </c>
      <c r="G1497" s="2" t="s">
        <v>1872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1873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hidden="1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1872</v>
      </c>
      <c r="F1498" s="2" t="s">
        <v>1872</v>
      </c>
      <c r="G1498" s="2" t="s">
        <v>1872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1874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hidden="1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1872</v>
      </c>
      <c r="F1499" s="2" t="s">
        <v>1872</v>
      </c>
      <c r="G1499" s="2" t="s">
        <v>1872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1874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hidden="1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1875</v>
      </c>
      <c r="F1500" s="2" t="s">
        <v>1875</v>
      </c>
      <c r="G1500" s="2" t="s">
        <v>1875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1875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hidden="1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1875</v>
      </c>
      <c r="F1501" s="2" t="s">
        <v>1875</v>
      </c>
      <c r="G1501" s="2" t="s">
        <v>1875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1875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hidden="1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1876</v>
      </c>
      <c r="F1502" s="2" t="s">
        <v>1876</v>
      </c>
      <c r="G1502" s="2" t="s">
        <v>1876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1876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hidden="1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hidden="1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1877</v>
      </c>
      <c r="F1504" s="2" t="s">
        <v>1878</v>
      </c>
      <c r="G1504" s="2" t="s">
        <v>1877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1879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hidden="1" customHeight="1">
      <c r="A1505" s="1">
        <v>43831</v>
      </c>
      <c r="B1505" s="2" t="s">
        <v>505</v>
      </c>
      <c r="C1505" s="2" t="s">
        <v>1328</v>
      </c>
      <c r="D1505" s="2" t="s">
        <v>1880</v>
      </c>
      <c r="E1505" s="2" t="s">
        <v>1881</v>
      </c>
      <c r="F1505" s="2" t="s">
        <v>1881</v>
      </c>
      <c r="G1505" s="2" t="s">
        <v>1881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1881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hidden="1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1872</v>
      </c>
      <c r="F1506" s="2" t="s">
        <v>1882</v>
      </c>
      <c r="G1506" s="2" t="s">
        <v>1872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1883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hidden="1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1884</v>
      </c>
      <c r="F1507" s="2" t="s">
        <v>1884</v>
      </c>
      <c r="G1507" s="2" t="s">
        <v>1884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1884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hidden="1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1885</v>
      </c>
      <c r="F1508" s="2" t="s">
        <v>1885</v>
      </c>
      <c r="G1508" s="2" t="s">
        <v>1885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1885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hidden="1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1885</v>
      </c>
      <c r="F1509" s="2" t="s">
        <v>1885</v>
      </c>
      <c r="G1509" s="2" t="s">
        <v>1885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1885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hidden="1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1886</v>
      </c>
      <c r="F1510" s="2" t="s">
        <v>1887</v>
      </c>
      <c r="G1510" s="2" t="s">
        <v>1886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1888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hidden="1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1889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hidden="1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1889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hidden="1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1889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hidden="1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1890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hidden="1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1891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hidden="1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1891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hidden="1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1892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hidden="1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1893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hidden="1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1893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hidden="1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hidden="1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1894</v>
      </c>
      <c r="F1521" s="2" t="s">
        <v>1894</v>
      </c>
      <c r="G1521" s="2" t="s">
        <v>1894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1894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hidden="1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1894</v>
      </c>
      <c r="F1522" s="2" t="s">
        <v>1894</v>
      </c>
      <c r="G1522" s="2" t="s">
        <v>1894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1895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hidden="1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1896</v>
      </c>
      <c r="F1523" s="2" t="s">
        <v>1896</v>
      </c>
      <c r="G1523" s="2" t="s">
        <v>1896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1897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hidden="1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1896</v>
      </c>
      <c r="F1524" s="2" t="s">
        <v>1896</v>
      </c>
      <c r="G1524" s="2" t="s">
        <v>1896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1897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hidden="1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1898</v>
      </c>
      <c r="F1525" s="2" t="s">
        <v>1898</v>
      </c>
      <c r="G1525" s="2" t="s">
        <v>1898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1899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hidden="1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1898</v>
      </c>
      <c r="F1526" s="2" t="s">
        <v>1898</v>
      </c>
      <c r="G1526" s="2" t="s">
        <v>1898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1899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hidden="1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1898</v>
      </c>
      <c r="F1527" s="2" t="s">
        <v>1898</v>
      </c>
      <c r="G1527" s="2" t="s">
        <v>1898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1900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hidden="1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1901</v>
      </c>
      <c r="F1528" s="2" t="s">
        <v>1902</v>
      </c>
      <c r="G1528" s="2" t="s">
        <v>1901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1903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hidden="1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1901</v>
      </c>
      <c r="F1529" s="2" t="s">
        <v>1902</v>
      </c>
      <c r="G1529" s="2" t="s">
        <v>1901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1903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hidden="1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1904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1905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hidden="1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hidden="1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hidden="1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1906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hidden="1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1906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hidden="1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1907</v>
      </c>
      <c r="F1535" s="2" t="s">
        <v>1907</v>
      </c>
      <c r="G1535" s="2" t="s">
        <v>1907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1908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hidden="1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1909</v>
      </c>
      <c r="F1536" s="2" t="s">
        <v>1909</v>
      </c>
      <c r="G1536" s="2" t="s">
        <v>1909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1910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hidden="1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1909</v>
      </c>
      <c r="F1537" s="2" t="s">
        <v>1909</v>
      </c>
      <c r="G1537" s="2" t="s">
        <v>1909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1911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hidden="1" customHeight="1">
      <c r="A1538" s="1">
        <v>43831</v>
      </c>
      <c r="B1538" s="2" t="s">
        <v>1912</v>
      </c>
      <c r="C1538" s="2" t="s">
        <v>648</v>
      </c>
      <c r="D1538" s="2" t="s">
        <v>857</v>
      </c>
      <c r="E1538" s="2" t="s">
        <v>1913</v>
      </c>
      <c r="F1538" s="2" t="s">
        <v>1914</v>
      </c>
      <c r="G1538" s="2" t="s">
        <v>1915</v>
      </c>
      <c r="H1538" s="80" t="s">
        <v>36</v>
      </c>
      <c r="I1538" s="2" t="s">
        <v>37</v>
      </c>
      <c r="J1538" s="58" t="s">
        <v>3321</v>
      </c>
      <c r="K1538" s="2" t="s">
        <v>32</v>
      </c>
      <c r="L1538" s="2" t="s">
        <v>1916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hidden="1" customHeight="1">
      <c r="A1539" s="1">
        <v>43831</v>
      </c>
      <c r="B1539" s="2" t="s">
        <v>1912</v>
      </c>
      <c r="C1539" s="2" t="s">
        <v>648</v>
      </c>
      <c r="D1539" s="2" t="s">
        <v>857</v>
      </c>
      <c r="E1539" s="2" t="s">
        <v>1913</v>
      </c>
      <c r="F1539" s="2" t="s">
        <v>1914</v>
      </c>
      <c r="G1539" s="2" t="s">
        <v>1915</v>
      </c>
      <c r="H1539" s="80" t="s">
        <v>36</v>
      </c>
      <c r="I1539" s="2" t="s">
        <v>37</v>
      </c>
      <c r="J1539" s="58" t="s">
        <v>3321</v>
      </c>
      <c r="K1539" s="2" t="s">
        <v>32</v>
      </c>
      <c r="L1539" s="2" t="s">
        <v>1917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hidden="1" customHeight="1">
      <c r="A1540" s="1">
        <v>43831</v>
      </c>
      <c r="B1540" s="2" t="s">
        <v>1918</v>
      </c>
      <c r="C1540" s="2" t="s">
        <v>188</v>
      </c>
      <c r="D1540" s="2" t="s">
        <v>364</v>
      </c>
      <c r="E1540" s="2" t="s">
        <v>1919</v>
      </c>
      <c r="F1540" s="2" t="s">
        <v>1920</v>
      </c>
      <c r="G1540" s="2" t="s">
        <v>1921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1922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hidden="1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1923</v>
      </c>
      <c r="G1541" s="2" t="s">
        <v>1921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1924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hidden="1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1923</v>
      </c>
      <c r="G1542" s="2" t="s">
        <v>1921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1924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hidden="1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hidden="1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1925</v>
      </c>
      <c r="F1544" s="2" t="s">
        <v>1926</v>
      </c>
      <c r="G1544" s="2" t="s">
        <v>1921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hidden="1" customHeight="1">
      <c r="A1545" s="1">
        <v>43831</v>
      </c>
      <c r="B1545" s="2" t="s">
        <v>1927</v>
      </c>
      <c r="C1545" s="2" t="s">
        <v>33</v>
      </c>
      <c r="D1545" s="2" t="s">
        <v>34</v>
      </c>
      <c r="E1545" s="2" t="s">
        <v>1928</v>
      </c>
      <c r="F1545" s="2" t="s">
        <v>1929</v>
      </c>
      <c r="G1545" s="2" t="s">
        <v>1930</v>
      </c>
      <c r="H1545" s="80" t="s">
        <v>36</v>
      </c>
      <c r="I1545" s="2" t="s">
        <v>37</v>
      </c>
      <c r="J1545" s="58" t="s">
        <v>3321</v>
      </c>
      <c r="K1545" s="2" t="s">
        <v>32</v>
      </c>
      <c r="L1545" s="2" t="s">
        <v>1931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hidden="1" customHeight="1">
      <c r="A1546" s="1">
        <v>43831</v>
      </c>
      <c r="B1546" s="2" t="s">
        <v>1927</v>
      </c>
      <c r="C1546" s="2" t="s">
        <v>33</v>
      </c>
      <c r="D1546" s="2" t="s">
        <v>1932</v>
      </c>
      <c r="E1546" s="2" t="s">
        <v>1933</v>
      </c>
      <c r="F1546" s="2" t="s">
        <v>1934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1933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hidden="1" customHeight="1">
      <c r="A1547" s="1">
        <v>43831</v>
      </c>
      <c r="B1547" s="2" t="s">
        <v>1927</v>
      </c>
      <c r="C1547" s="2" t="s">
        <v>188</v>
      </c>
      <c r="D1547" s="2" t="s">
        <v>364</v>
      </c>
      <c r="E1547" s="2" t="s">
        <v>1935</v>
      </c>
      <c r="F1547" s="2" t="s">
        <v>1936</v>
      </c>
      <c r="G1547" s="2" t="s">
        <v>1937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1935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hidden="1" customHeight="1">
      <c r="A1548" s="1">
        <v>43831</v>
      </c>
      <c r="B1548" s="2" t="s">
        <v>1927</v>
      </c>
      <c r="C1548" s="2" t="s">
        <v>648</v>
      </c>
      <c r="D1548" s="2" t="s">
        <v>712</v>
      </c>
      <c r="E1548" s="2" t="s">
        <v>1938</v>
      </c>
      <c r="F1548" s="2" t="s">
        <v>1939</v>
      </c>
      <c r="G1548" s="2" t="s">
        <v>1930</v>
      </c>
      <c r="H1548" s="80" t="s">
        <v>36</v>
      </c>
      <c r="I1548" s="2" t="s">
        <v>37</v>
      </c>
      <c r="J1548" s="58" t="s">
        <v>3321</v>
      </c>
      <c r="K1548" s="2" t="s">
        <v>32</v>
      </c>
      <c r="L1548" s="2" t="s">
        <v>1940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hidden="1" customHeight="1">
      <c r="A1549" s="1">
        <v>43831</v>
      </c>
      <c r="B1549" s="2" t="s">
        <v>1927</v>
      </c>
      <c r="C1549" s="2" t="s">
        <v>908</v>
      </c>
      <c r="D1549" s="2" t="s">
        <v>909</v>
      </c>
      <c r="E1549" s="2" t="s">
        <v>1941</v>
      </c>
      <c r="F1549" s="2" t="s">
        <v>1942</v>
      </c>
      <c r="G1549" s="2" t="s">
        <v>1930</v>
      </c>
      <c r="H1549" s="80" t="s">
        <v>36</v>
      </c>
      <c r="I1549" s="2" t="s">
        <v>37</v>
      </c>
      <c r="J1549" s="58" t="s">
        <v>3321</v>
      </c>
      <c r="K1549" s="2" t="s">
        <v>32</v>
      </c>
      <c r="L1549" s="2" t="s">
        <v>1943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hidden="1" customHeight="1">
      <c r="A1550" s="1">
        <v>43831</v>
      </c>
      <c r="B1550" s="2" t="s">
        <v>1927</v>
      </c>
      <c r="C1550" s="2" t="s">
        <v>908</v>
      </c>
      <c r="D1550" s="2" t="s">
        <v>640</v>
      </c>
      <c r="E1550" s="2" t="s">
        <v>1944</v>
      </c>
      <c r="F1550" s="2" t="s">
        <v>1945</v>
      </c>
      <c r="G1550" s="2" t="s">
        <v>1048</v>
      </c>
      <c r="H1550" s="80" t="s">
        <v>36</v>
      </c>
      <c r="I1550" s="2" t="s">
        <v>37</v>
      </c>
      <c r="J1550" s="58" t="s">
        <v>3321</v>
      </c>
      <c r="K1550" s="2" t="s">
        <v>32</v>
      </c>
      <c r="L1550" s="2" t="s">
        <v>1946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hidden="1" customHeight="1">
      <c r="A1551" s="1">
        <v>43831</v>
      </c>
      <c r="B1551" s="2" t="s">
        <v>1927</v>
      </c>
      <c r="C1551" s="2" t="s">
        <v>1071</v>
      </c>
      <c r="D1551" s="2" t="s">
        <v>1072</v>
      </c>
      <c r="E1551" s="2" t="s">
        <v>1947</v>
      </c>
      <c r="F1551" s="2" t="s">
        <v>1948</v>
      </c>
      <c r="G1551" s="2" t="s">
        <v>1937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1949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hidden="1" customHeight="1">
      <c r="A1552" s="1">
        <v>43831</v>
      </c>
      <c r="B1552" s="2" t="s">
        <v>1927</v>
      </c>
      <c r="C1552" s="2" t="s">
        <v>1071</v>
      </c>
      <c r="D1552" s="2" t="s">
        <v>1072</v>
      </c>
      <c r="E1552" s="2" t="s">
        <v>1950</v>
      </c>
      <c r="F1552" s="2" t="s">
        <v>1951</v>
      </c>
      <c r="G1552" s="2" t="s">
        <v>1937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1950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hidden="1" customHeight="1">
      <c r="A1553" s="1">
        <v>43831</v>
      </c>
      <c r="B1553" s="2" t="s">
        <v>1927</v>
      </c>
      <c r="C1553" s="2" t="s">
        <v>1328</v>
      </c>
      <c r="D1553" s="2" t="s">
        <v>1439</v>
      </c>
      <c r="E1553" s="2" t="s">
        <v>1952</v>
      </c>
      <c r="F1553" s="2" t="s">
        <v>1953</v>
      </c>
      <c r="G1553" s="2" t="s">
        <v>1930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1952</v>
      </c>
      <c r="M1553" s="3"/>
      <c r="N1553" s="2" t="s">
        <v>40</v>
      </c>
      <c r="O1553" s="2" t="s">
        <v>41</v>
      </c>
      <c r="P1553" s="3">
        <v>0.02</v>
      </c>
      <c r="Q1553" s="115" t="s">
        <v>1954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hidden="1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1770</v>
      </c>
      <c r="F1554" s="2" t="s">
        <v>1955</v>
      </c>
      <c r="G1554" s="2" t="s">
        <v>1770</v>
      </c>
      <c r="H1554" s="80" t="s">
        <v>36</v>
      </c>
      <c r="I1554" s="2" t="s">
        <v>37</v>
      </c>
      <c r="J1554" s="58" t="s">
        <v>3321</v>
      </c>
      <c r="K1554" s="2" t="s">
        <v>32</v>
      </c>
      <c r="L1554" s="2" t="s">
        <v>1956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hidden="1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1957</v>
      </c>
      <c r="F1555" s="2" t="s">
        <v>1957</v>
      </c>
      <c r="G1555" s="2" t="s">
        <v>1957</v>
      </c>
      <c r="H1555" s="80" t="s">
        <v>36</v>
      </c>
      <c r="I1555" s="2" t="s">
        <v>37</v>
      </c>
      <c r="J1555" s="58" t="s">
        <v>3321</v>
      </c>
      <c r="K1555" s="2" t="s">
        <v>32</v>
      </c>
      <c r="L1555" s="2" t="s">
        <v>1958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hidden="1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1959</v>
      </c>
      <c r="F1556" s="2" t="s">
        <v>1959</v>
      </c>
      <c r="G1556" s="2" t="s">
        <v>1959</v>
      </c>
      <c r="H1556" s="80" t="s">
        <v>36</v>
      </c>
      <c r="I1556" s="2" t="s">
        <v>37</v>
      </c>
      <c r="J1556" s="58" t="s">
        <v>3321</v>
      </c>
      <c r="K1556" s="2" t="s">
        <v>32</v>
      </c>
      <c r="L1556" s="2" t="s">
        <v>1960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hidden="1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1961</v>
      </c>
      <c r="F1557" s="2" t="s">
        <v>1961</v>
      </c>
      <c r="G1557" s="2" t="s">
        <v>1961</v>
      </c>
      <c r="H1557" s="80" t="s">
        <v>36</v>
      </c>
      <c r="I1557" s="2" t="s">
        <v>37</v>
      </c>
      <c r="J1557" s="58" t="s">
        <v>3321</v>
      </c>
      <c r="K1557" s="2" t="s">
        <v>32</v>
      </c>
      <c r="L1557" s="2" t="s">
        <v>1962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hidden="1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1961</v>
      </c>
      <c r="F1558" s="2" t="s">
        <v>1961</v>
      </c>
      <c r="G1558" s="2" t="s">
        <v>1961</v>
      </c>
      <c r="H1558" s="80" t="s">
        <v>36</v>
      </c>
      <c r="I1558" s="2" t="s">
        <v>37</v>
      </c>
      <c r="J1558" s="58" t="s">
        <v>3321</v>
      </c>
      <c r="K1558" s="2" t="s">
        <v>32</v>
      </c>
      <c r="L1558" s="2" t="s">
        <v>1963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hidden="1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1964</v>
      </c>
      <c r="F1559" s="2" t="s">
        <v>1965</v>
      </c>
      <c r="G1559" s="2" t="s">
        <v>1965</v>
      </c>
      <c r="H1559" s="80" t="s">
        <v>36</v>
      </c>
      <c r="I1559" s="2" t="s">
        <v>37</v>
      </c>
      <c r="J1559" s="58" t="s">
        <v>3321</v>
      </c>
      <c r="K1559" s="2" t="s">
        <v>32</v>
      </c>
      <c r="L1559" s="2" t="s">
        <v>1966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hidden="1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1967</v>
      </c>
      <c r="F1560" s="2" t="s">
        <v>1967</v>
      </c>
      <c r="G1560" s="2" t="s">
        <v>1967</v>
      </c>
      <c r="H1560" s="80" t="s">
        <v>36</v>
      </c>
      <c r="I1560" s="2" t="s">
        <v>37</v>
      </c>
      <c r="J1560" s="58" t="s">
        <v>3321</v>
      </c>
      <c r="K1560" s="2" t="s">
        <v>32</v>
      </c>
      <c r="L1560" s="2" t="s">
        <v>1968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hidden="1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1969</v>
      </c>
      <c r="F1561" s="2" t="s">
        <v>1969</v>
      </c>
      <c r="G1561" s="2" t="s">
        <v>1969</v>
      </c>
      <c r="H1561" s="80" t="s">
        <v>36</v>
      </c>
      <c r="I1561" s="2" t="s">
        <v>37</v>
      </c>
      <c r="J1561" s="58" t="s">
        <v>3321</v>
      </c>
      <c r="K1561" s="2" t="s">
        <v>32</v>
      </c>
      <c r="L1561" s="2" t="s">
        <v>1970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hidden="1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1971</v>
      </c>
      <c r="F1562" s="2" t="s">
        <v>1971</v>
      </c>
      <c r="G1562" s="2" t="s">
        <v>1971</v>
      </c>
      <c r="H1562" s="80" t="s">
        <v>36</v>
      </c>
      <c r="I1562" s="2" t="s">
        <v>37</v>
      </c>
      <c r="J1562" s="58" t="s">
        <v>3321</v>
      </c>
      <c r="K1562" s="2" t="s">
        <v>32</v>
      </c>
      <c r="L1562" s="2" t="s">
        <v>1972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hidden="1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3321</v>
      </c>
      <c r="K1563" s="2" t="s">
        <v>32</v>
      </c>
      <c r="L1563" s="2" t="s">
        <v>1973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hidden="1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3321</v>
      </c>
      <c r="K1564" s="2" t="s">
        <v>32</v>
      </c>
      <c r="L1564" s="2" t="s">
        <v>1974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hidden="1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3321</v>
      </c>
      <c r="K1565" s="2" t="s">
        <v>32</v>
      </c>
      <c r="L1565" s="2" t="s">
        <v>1975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hidden="1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3321</v>
      </c>
      <c r="K1566" s="2" t="s">
        <v>32</v>
      </c>
      <c r="L1566" s="2" t="s">
        <v>1976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hidden="1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3321</v>
      </c>
      <c r="K1567" s="2" t="s">
        <v>32</v>
      </c>
      <c r="L1567" s="2" t="s">
        <v>1977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hidden="1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3321</v>
      </c>
      <c r="K1568" s="2" t="s">
        <v>32</v>
      </c>
      <c r="L1568" s="2" t="s">
        <v>1978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hidden="1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3321</v>
      </c>
      <c r="K1569" s="2" t="s">
        <v>32</v>
      </c>
      <c r="L1569" s="2" t="s">
        <v>1979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hidden="1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3321</v>
      </c>
      <c r="K1570" s="2" t="s">
        <v>32</v>
      </c>
      <c r="L1570" s="2" t="s">
        <v>1980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hidden="1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3321</v>
      </c>
      <c r="K1571" s="2" t="s">
        <v>32</v>
      </c>
      <c r="L1571" s="2" t="s">
        <v>1981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hidden="1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3321</v>
      </c>
      <c r="K1572" s="2" t="s">
        <v>32</v>
      </c>
      <c r="L1572" s="2" t="s">
        <v>1982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hidden="1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3321</v>
      </c>
      <c r="K1573" s="2" t="s">
        <v>32</v>
      </c>
      <c r="L1573" s="2" t="s">
        <v>1983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hidden="1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3321</v>
      </c>
      <c r="K1574" s="2" t="s">
        <v>32</v>
      </c>
      <c r="L1574" s="2" t="s">
        <v>1984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hidden="1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3321</v>
      </c>
      <c r="K1575" s="2" t="s">
        <v>32</v>
      </c>
      <c r="L1575" s="2" t="s">
        <v>1985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hidden="1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3321</v>
      </c>
      <c r="K1576" s="2" t="s">
        <v>32</v>
      </c>
      <c r="L1576" s="2" t="s">
        <v>1986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hidden="1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3321</v>
      </c>
      <c r="K1577" s="2" t="s">
        <v>32</v>
      </c>
      <c r="L1577" s="2" t="s">
        <v>1987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hidden="1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1988</v>
      </c>
      <c r="F1578" s="2" t="s">
        <v>1988</v>
      </c>
      <c r="G1578" s="2" t="s">
        <v>1988</v>
      </c>
      <c r="H1578" s="80" t="s">
        <v>36</v>
      </c>
      <c r="I1578" s="2" t="s">
        <v>37</v>
      </c>
      <c r="J1578" s="58" t="s">
        <v>3321</v>
      </c>
      <c r="K1578" s="2" t="s">
        <v>32</v>
      </c>
      <c r="L1578" s="2" t="s">
        <v>1989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hidden="1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1990</v>
      </c>
      <c r="F1579" s="2" t="s">
        <v>1990</v>
      </c>
      <c r="G1579" s="2" t="s">
        <v>1990</v>
      </c>
      <c r="H1579" s="80" t="s">
        <v>36</v>
      </c>
      <c r="I1579" s="2" t="s">
        <v>37</v>
      </c>
      <c r="J1579" s="58" t="s">
        <v>3321</v>
      </c>
      <c r="K1579" s="2" t="s">
        <v>32</v>
      </c>
      <c r="L1579" s="2" t="s">
        <v>1991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hidden="1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1571</v>
      </c>
      <c r="F1580" s="2" t="s">
        <v>1571</v>
      </c>
      <c r="G1580" s="2" t="s">
        <v>1571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1573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hidden="1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1992</v>
      </c>
      <c r="F1581" s="2" t="s">
        <v>1992</v>
      </c>
      <c r="G1581" s="2" t="s">
        <v>1992</v>
      </c>
      <c r="H1581" s="80" t="s">
        <v>4471</v>
      </c>
      <c r="I1581" s="2" t="s">
        <v>1994</v>
      </c>
      <c r="J1581" s="2" t="s">
        <v>1995</v>
      </c>
      <c r="K1581" s="2" t="s">
        <v>32</v>
      </c>
      <c r="L1581" s="2" t="s">
        <v>1992</v>
      </c>
      <c r="M1581" s="2"/>
      <c r="N1581" s="2" t="s">
        <v>40</v>
      </c>
      <c r="O1581" s="2" t="s">
        <v>41</v>
      </c>
      <c r="P1581" s="18">
        <v>0.04</v>
      </c>
      <c r="Q1581" s="121" t="s">
        <v>1996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hidden="1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1992</v>
      </c>
      <c r="F1582" s="2" t="s">
        <v>1992</v>
      </c>
      <c r="G1582" s="2" t="s">
        <v>1992</v>
      </c>
      <c r="H1582" s="80" t="s">
        <v>1993</v>
      </c>
      <c r="I1582" s="2" t="s">
        <v>1994</v>
      </c>
      <c r="J1582" s="2" t="s">
        <v>1995</v>
      </c>
      <c r="K1582" s="2" t="s">
        <v>32</v>
      </c>
      <c r="L1582" s="2" t="s">
        <v>1992</v>
      </c>
      <c r="M1582" s="2"/>
      <c r="N1582" s="2" t="s">
        <v>331</v>
      </c>
      <c r="O1582" s="2" t="s">
        <v>41</v>
      </c>
      <c r="P1582" s="18">
        <v>0.1</v>
      </c>
      <c r="Q1582" s="121" t="s">
        <v>1996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hidden="1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1992</v>
      </c>
      <c r="F1583" s="2" t="s">
        <v>1992</v>
      </c>
      <c r="G1583" s="2" t="s">
        <v>1992</v>
      </c>
      <c r="H1583" s="80" t="s">
        <v>1993</v>
      </c>
      <c r="I1583" s="2" t="s">
        <v>1994</v>
      </c>
      <c r="J1583" s="2" t="s">
        <v>1995</v>
      </c>
      <c r="K1583" s="2" t="s">
        <v>32</v>
      </c>
      <c r="L1583" s="2" t="s">
        <v>1997</v>
      </c>
      <c r="M1583" s="2"/>
      <c r="N1583" s="2" t="s">
        <v>40</v>
      </c>
      <c r="O1583" s="2" t="s">
        <v>41</v>
      </c>
      <c r="P1583" s="18">
        <v>0.04</v>
      </c>
      <c r="Q1583" s="121" t="s">
        <v>1998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hidden="1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1993</v>
      </c>
      <c r="I1584" s="2" t="s">
        <v>1994</v>
      </c>
      <c r="J1584" s="2" t="s">
        <v>1995</v>
      </c>
      <c r="K1584" s="2" t="s">
        <v>32</v>
      </c>
      <c r="L1584" s="2" t="s">
        <v>223</v>
      </c>
      <c r="M1584" s="2"/>
      <c r="N1584" s="2" t="s">
        <v>40</v>
      </c>
      <c r="O1584" s="2" t="s">
        <v>80</v>
      </c>
      <c r="P1584" s="18">
        <v>0</v>
      </c>
      <c r="Q1584" s="121" t="s">
        <v>1999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v>0</v>
      </c>
      <c r="X1584" s="8"/>
      <c r="Y1584" s="7">
        <f t="shared" si="208"/>
        <v>0</v>
      </c>
      <c r="Z1584" s="7"/>
      <c r="AA1584" s="8">
        <f t="shared" si="207"/>
        <v>0</v>
      </c>
      <c r="AB1584" s="7">
        <f t="shared" si="211"/>
        <v>62020.9</v>
      </c>
      <c r="AC1584" s="8">
        <v>0</v>
      </c>
      <c r="AD1584" s="4">
        <v>6.5000000000000002E-2</v>
      </c>
      <c r="AE1584" s="9"/>
      <c r="AF1584" s="2"/>
      <c r="AG1584" s="8" t="s">
        <v>2000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hidden="1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2001</v>
      </c>
      <c r="G1585" s="2" t="s">
        <v>223</v>
      </c>
      <c r="H1585" s="80" t="s">
        <v>1993</v>
      </c>
      <c r="I1585" s="2" t="s">
        <v>1994</v>
      </c>
      <c r="J1585" s="2" t="s">
        <v>1995</v>
      </c>
      <c r="K1585" s="2" t="s">
        <v>32</v>
      </c>
      <c r="L1585" s="2" t="s">
        <v>223</v>
      </c>
      <c r="M1585" s="2"/>
      <c r="N1585" s="2" t="s">
        <v>40</v>
      </c>
      <c r="O1585" s="2" t="s">
        <v>41</v>
      </c>
      <c r="P1585" s="18">
        <v>0.05</v>
      </c>
      <c r="Q1585" s="121" t="s">
        <v>1999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 t="shared" ref="W1585:W1634" si="212">IF(O1585="返货",U1585/(1+P1585),IF(O1585="返现",U1585,IF(O1585="折扣",U1585*P1585,IF(O1585="无",U1585))))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hidden="1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1993</v>
      </c>
      <c r="I1586" s="2" t="s">
        <v>1994</v>
      </c>
      <c r="J1586" s="2" t="s">
        <v>1995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2002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si="212"/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hidden="1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1993</v>
      </c>
      <c r="I1587" s="2" t="s">
        <v>1994</v>
      </c>
      <c r="J1587" s="2" t="s">
        <v>1995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2002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hidden="1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1993</v>
      </c>
      <c r="I1588" s="2" t="s">
        <v>1994</v>
      </c>
      <c r="J1588" s="2" t="s">
        <v>1995</v>
      </c>
      <c r="K1588" s="2" t="s">
        <v>32</v>
      </c>
      <c r="L1588" s="2" t="s">
        <v>2003</v>
      </c>
      <c r="M1588" s="2"/>
      <c r="N1588" s="2" t="s">
        <v>57</v>
      </c>
      <c r="O1588" s="2" t="s">
        <v>41</v>
      </c>
      <c r="P1588" s="18">
        <v>0.1</v>
      </c>
      <c r="Q1588" s="121" t="s">
        <v>2004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hidden="1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1993</v>
      </c>
      <c r="I1589" s="2" t="s">
        <v>1994</v>
      </c>
      <c r="J1589" s="2" t="s">
        <v>1995</v>
      </c>
      <c r="K1589" s="2" t="s">
        <v>32</v>
      </c>
      <c r="L1589" s="2" t="s">
        <v>2005</v>
      </c>
      <c r="M1589" s="2"/>
      <c r="N1589" s="2" t="s">
        <v>57</v>
      </c>
      <c r="O1589" s="2" t="s">
        <v>41</v>
      </c>
      <c r="P1589" s="18">
        <v>0.1</v>
      </c>
      <c r="Q1589" s="121" t="s">
        <v>2006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hidden="1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1993</v>
      </c>
      <c r="I1590" s="2" t="s">
        <v>1994</v>
      </c>
      <c r="J1590" s="2" t="s">
        <v>1995</v>
      </c>
      <c r="K1590" s="2" t="s">
        <v>32</v>
      </c>
      <c r="L1590" s="2" t="s">
        <v>2005</v>
      </c>
      <c r="M1590" s="2"/>
      <c r="N1590" s="2" t="s">
        <v>57</v>
      </c>
      <c r="O1590" s="2" t="s">
        <v>41</v>
      </c>
      <c r="P1590" s="18">
        <v>0.1</v>
      </c>
      <c r="Q1590" s="121" t="s">
        <v>2007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hidden="1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1993</v>
      </c>
      <c r="I1591" s="2" t="s">
        <v>1994</v>
      </c>
      <c r="J1591" s="2" t="s">
        <v>1995</v>
      </c>
      <c r="K1591" s="2" t="s">
        <v>32</v>
      </c>
      <c r="L1591" s="2" t="s">
        <v>2005</v>
      </c>
      <c r="M1591" s="2"/>
      <c r="N1591" s="2" t="s">
        <v>57</v>
      </c>
      <c r="O1591" s="2" t="s">
        <v>41</v>
      </c>
      <c r="P1591" s="18">
        <v>0.1</v>
      </c>
      <c r="Q1591" s="121" t="s">
        <v>2008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hidden="1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1993</v>
      </c>
      <c r="I1592" s="2" t="s">
        <v>1994</v>
      </c>
      <c r="J1592" s="2" t="s">
        <v>1995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2009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hidden="1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1993</v>
      </c>
      <c r="I1593" s="2" t="s">
        <v>1994</v>
      </c>
      <c r="J1593" s="2" t="s">
        <v>1995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2009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hidden="1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1993</v>
      </c>
      <c r="I1594" s="2" t="s">
        <v>1994</v>
      </c>
      <c r="J1594" s="2" t="s">
        <v>1995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2009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hidden="1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1993</v>
      </c>
      <c r="I1595" s="2" t="s">
        <v>1994</v>
      </c>
      <c r="J1595" s="2" t="s">
        <v>1995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2010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hidden="1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1993</v>
      </c>
      <c r="I1596" s="2" t="s">
        <v>1994</v>
      </c>
      <c r="J1596" s="2" t="s">
        <v>1995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0.05</v>
      </c>
      <c r="Q1596" s="121" t="s">
        <v>2010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39730.7575</v>
      </c>
      <c r="Z1596" s="7"/>
      <c r="AA1596" s="8">
        <f t="shared" si="207"/>
        <v>41821.85</v>
      </c>
      <c r="AB1596" s="7">
        <f>W1596*P1596</f>
        <v>2091.0925000000002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hidden="1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1993</v>
      </c>
      <c r="I1597" s="2" t="s">
        <v>1994</v>
      </c>
      <c r="J1597" s="2" t="s">
        <v>1995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2011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hidden="1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2012</v>
      </c>
      <c r="F1598" s="2" t="s">
        <v>2013</v>
      </c>
      <c r="G1598" s="2" t="s">
        <v>2012</v>
      </c>
      <c r="H1598" s="80" t="s">
        <v>1993</v>
      </c>
      <c r="I1598" s="2" t="s">
        <v>1994</v>
      </c>
      <c r="J1598" s="2" t="s">
        <v>1995</v>
      </c>
      <c r="K1598" s="2" t="s">
        <v>32</v>
      </c>
      <c r="L1598" s="2" t="s">
        <v>2012</v>
      </c>
      <c r="M1598" s="2"/>
      <c r="N1598" s="2" t="s">
        <v>40</v>
      </c>
      <c r="O1598" s="2" t="s">
        <v>80</v>
      </c>
      <c r="P1598" s="18">
        <v>0</v>
      </c>
      <c r="Q1598" s="121" t="s">
        <v>2014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hidden="1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2012</v>
      </c>
      <c r="F1599" s="2" t="s">
        <v>2015</v>
      </c>
      <c r="G1599" s="2" t="s">
        <v>2012</v>
      </c>
      <c r="H1599" s="80" t="s">
        <v>1993</v>
      </c>
      <c r="I1599" s="2" t="s">
        <v>1994</v>
      </c>
      <c r="J1599" s="2" t="s">
        <v>1995</v>
      </c>
      <c r="K1599" s="2" t="s">
        <v>32</v>
      </c>
      <c r="L1599" s="2" t="s">
        <v>2012</v>
      </c>
      <c r="M1599" s="2"/>
      <c r="N1599" s="2" t="s">
        <v>40</v>
      </c>
      <c r="O1599" s="2" t="s">
        <v>80</v>
      </c>
      <c r="P1599" s="18">
        <v>0</v>
      </c>
      <c r="Q1599" s="121" t="s">
        <v>2014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hidden="1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2016</v>
      </c>
      <c r="F1600" s="2" t="s">
        <v>2016</v>
      </c>
      <c r="G1600" s="2" t="s">
        <v>2016</v>
      </c>
      <c r="H1600" s="80" t="s">
        <v>1993</v>
      </c>
      <c r="I1600" s="2" t="s">
        <v>1994</v>
      </c>
      <c r="J1600" s="2" t="s">
        <v>1995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2017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hidden="1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2018</v>
      </c>
      <c r="F1601" s="2" t="s">
        <v>2018</v>
      </c>
      <c r="G1601" s="2" t="s">
        <v>2018</v>
      </c>
      <c r="H1601" s="80" t="s">
        <v>1993</v>
      </c>
      <c r="I1601" s="2" t="s">
        <v>1994</v>
      </c>
      <c r="J1601" s="2" t="s">
        <v>1995</v>
      </c>
      <c r="K1601" s="2" t="s">
        <v>32</v>
      </c>
      <c r="L1601" s="2" t="s">
        <v>2019</v>
      </c>
      <c r="M1601" s="2"/>
      <c r="N1601" s="2" t="s">
        <v>57</v>
      </c>
      <c r="O1601" s="2" t="s">
        <v>41</v>
      </c>
      <c r="P1601" s="18">
        <v>0.12</v>
      </c>
      <c r="Q1601" s="121" t="s">
        <v>2020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hidden="1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2021</v>
      </c>
      <c r="F1602" s="2" t="s">
        <v>2021</v>
      </c>
      <c r="G1602" s="2" t="s">
        <v>2021</v>
      </c>
      <c r="H1602" s="80" t="s">
        <v>1993</v>
      </c>
      <c r="I1602" s="2" t="s">
        <v>1994</v>
      </c>
      <c r="J1602" s="2" t="s">
        <v>1995</v>
      </c>
      <c r="K1602" s="2" t="s">
        <v>32</v>
      </c>
      <c r="L1602" s="2" t="s">
        <v>2022</v>
      </c>
      <c r="M1602" s="2"/>
      <c r="N1602" s="2" t="s">
        <v>40</v>
      </c>
      <c r="O1602" s="2" t="s">
        <v>80</v>
      </c>
      <c r="P1602" s="18">
        <v>0</v>
      </c>
      <c r="Q1602" s="121" t="s">
        <v>2023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hidden="1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2021</v>
      </c>
      <c r="F1603" s="2" t="s">
        <v>2021</v>
      </c>
      <c r="G1603" s="2" t="s">
        <v>2021</v>
      </c>
      <c r="H1603" s="80" t="s">
        <v>1993</v>
      </c>
      <c r="I1603" s="2" t="s">
        <v>1994</v>
      </c>
      <c r="J1603" s="2" t="s">
        <v>1995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2024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hidden="1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2021</v>
      </c>
      <c r="F1604" s="2" t="s">
        <v>2021</v>
      </c>
      <c r="G1604" s="2" t="s">
        <v>2021</v>
      </c>
      <c r="H1604" s="80" t="s">
        <v>1993</v>
      </c>
      <c r="I1604" s="2" t="s">
        <v>1994</v>
      </c>
      <c r="J1604" s="2" t="s">
        <v>1995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2025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hidden="1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2021</v>
      </c>
      <c r="F1605" s="2" t="s">
        <v>2021</v>
      </c>
      <c r="G1605" s="2" t="s">
        <v>2021</v>
      </c>
      <c r="H1605" s="80" t="s">
        <v>1993</v>
      </c>
      <c r="I1605" s="2" t="s">
        <v>1994</v>
      </c>
      <c r="J1605" s="2" t="s">
        <v>1995</v>
      </c>
      <c r="K1605" s="2" t="s">
        <v>32</v>
      </c>
      <c r="L1605" s="2" t="s">
        <v>2026</v>
      </c>
      <c r="M1605" s="2"/>
      <c r="N1605" s="2" t="s">
        <v>40</v>
      </c>
      <c r="O1605" s="2" t="s">
        <v>80</v>
      </c>
      <c r="P1605" s="18">
        <v>0</v>
      </c>
      <c r="Q1605" s="121" t="s">
        <v>2027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hidden="1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2021</v>
      </c>
      <c r="F1606" s="2" t="s">
        <v>2021</v>
      </c>
      <c r="G1606" s="2" t="s">
        <v>2021</v>
      </c>
      <c r="H1606" s="80" t="s">
        <v>1993</v>
      </c>
      <c r="I1606" s="2" t="s">
        <v>1994</v>
      </c>
      <c r="J1606" s="2" t="s">
        <v>1995</v>
      </c>
      <c r="K1606" s="2" t="s">
        <v>32</v>
      </c>
      <c r="L1606" s="2" t="s">
        <v>2028</v>
      </c>
      <c r="M1606" s="2"/>
      <c r="N1606" s="2" t="s">
        <v>40</v>
      </c>
      <c r="O1606" s="2" t="s">
        <v>80</v>
      </c>
      <c r="P1606" s="18">
        <v>0</v>
      </c>
      <c r="Q1606" s="121" t="s">
        <v>2029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hidden="1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2021</v>
      </c>
      <c r="F1607" s="2" t="s">
        <v>2021</v>
      </c>
      <c r="G1607" s="2" t="s">
        <v>2021</v>
      </c>
      <c r="H1607" s="80" t="s">
        <v>1993</v>
      </c>
      <c r="I1607" s="2" t="s">
        <v>1994</v>
      </c>
      <c r="J1607" s="2" t="s">
        <v>1995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2030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hidden="1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2021</v>
      </c>
      <c r="F1608" s="2" t="s">
        <v>2021</v>
      </c>
      <c r="G1608" s="2" t="s">
        <v>2021</v>
      </c>
      <c r="H1608" s="80" t="s">
        <v>1993</v>
      </c>
      <c r="I1608" s="2" t="s">
        <v>1994</v>
      </c>
      <c r="J1608" s="2" t="s">
        <v>1995</v>
      </c>
      <c r="K1608" s="2" t="s">
        <v>32</v>
      </c>
      <c r="L1608" s="2" t="s">
        <v>2031</v>
      </c>
      <c r="M1608" s="2"/>
      <c r="N1608" s="2" t="s">
        <v>40</v>
      </c>
      <c r="O1608" s="2" t="s">
        <v>80</v>
      </c>
      <c r="P1608" s="18">
        <v>0</v>
      </c>
      <c r="Q1608" s="121" t="s">
        <v>2032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hidden="1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2021</v>
      </c>
      <c r="F1609" s="2" t="s">
        <v>2021</v>
      </c>
      <c r="G1609" s="2" t="s">
        <v>2021</v>
      </c>
      <c r="H1609" s="80" t="s">
        <v>1993</v>
      </c>
      <c r="I1609" s="2" t="s">
        <v>1994</v>
      </c>
      <c r="J1609" s="2" t="s">
        <v>1995</v>
      </c>
      <c r="K1609" s="2" t="s">
        <v>32</v>
      </c>
      <c r="L1609" s="2" t="s">
        <v>2033</v>
      </c>
      <c r="M1609" s="2"/>
      <c r="N1609" s="2" t="s">
        <v>40</v>
      </c>
      <c r="O1609" s="2" t="s">
        <v>80</v>
      </c>
      <c r="P1609" s="18">
        <v>0</v>
      </c>
      <c r="Q1609" s="121" t="s">
        <v>2034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hidden="1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2021</v>
      </c>
      <c r="F1610" s="2" t="s">
        <v>2021</v>
      </c>
      <c r="G1610" s="2" t="s">
        <v>2021</v>
      </c>
      <c r="H1610" s="80" t="s">
        <v>1993</v>
      </c>
      <c r="I1610" s="2" t="s">
        <v>1994</v>
      </c>
      <c r="J1610" s="2" t="s">
        <v>1995</v>
      </c>
      <c r="K1610" s="2" t="s">
        <v>32</v>
      </c>
      <c r="L1610" s="2" t="s">
        <v>2035</v>
      </c>
      <c r="M1610" s="2"/>
      <c r="N1610" s="2" t="s">
        <v>40</v>
      </c>
      <c r="O1610" s="2" t="s">
        <v>80</v>
      </c>
      <c r="P1610" s="18">
        <v>0</v>
      </c>
      <c r="Q1610" s="121" t="s">
        <v>2036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hidden="1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2021</v>
      </c>
      <c r="F1611" s="2" t="s">
        <v>2021</v>
      </c>
      <c r="G1611" s="2" t="s">
        <v>2021</v>
      </c>
      <c r="H1611" s="80" t="s">
        <v>1993</v>
      </c>
      <c r="I1611" s="2" t="s">
        <v>1994</v>
      </c>
      <c r="J1611" s="2" t="s">
        <v>1995</v>
      </c>
      <c r="K1611" s="2" t="s">
        <v>32</v>
      </c>
      <c r="L1611" s="2" t="s">
        <v>2021</v>
      </c>
      <c r="M1611" s="2"/>
      <c r="N1611" s="2" t="s">
        <v>57</v>
      </c>
      <c r="O1611" s="2" t="s">
        <v>80</v>
      </c>
      <c r="P1611" s="18">
        <v>0</v>
      </c>
      <c r="Q1611" s="121" t="s">
        <v>2037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hidden="1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2021</v>
      </c>
      <c r="F1612" s="2" t="s">
        <v>2021</v>
      </c>
      <c r="G1612" s="2" t="s">
        <v>2021</v>
      </c>
      <c r="H1612" s="80" t="s">
        <v>1993</v>
      </c>
      <c r="I1612" s="2" t="s">
        <v>1994</v>
      </c>
      <c r="J1612" s="2" t="s">
        <v>1995</v>
      </c>
      <c r="K1612" s="2" t="s">
        <v>32</v>
      </c>
      <c r="L1612" s="2" t="s">
        <v>2021</v>
      </c>
      <c r="M1612" s="2"/>
      <c r="N1612" s="2" t="s">
        <v>40</v>
      </c>
      <c r="O1612" s="2" t="s">
        <v>80</v>
      </c>
      <c r="P1612" s="18">
        <v>0</v>
      </c>
      <c r="Q1612" s="121" t="s">
        <v>2037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hidden="1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2021</v>
      </c>
      <c r="F1613" s="2" t="s">
        <v>2021</v>
      </c>
      <c r="G1613" s="2" t="s">
        <v>2021</v>
      </c>
      <c r="H1613" s="80" t="s">
        <v>1993</v>
      </c>
      <c r="I1613" s="2" t="s">
        <v>1994</v>
      </c>
      <c r="J1613" s="2" t="s">
        <v>1995</v>
      </c>
      <c r="K1613" s="2" t="s">
        <v>32</v>
      </c>
      <c r="L1613" s="2" t="s">
        <v>2038</v>
      </c>
      <c r="M1613" s="2"/>
      <c r="N1613" s="2" t="s">
        <v>40</v>
      </c>
      <c r="O1613" s="2" t="s">
        <v>80</v>
      </c>
      <c r="P1613" s="18">
        <v>0</v>
      </c>
      <c r="Q1613" s="121" t="s">
        <v>2039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hidden="1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2038</v>
      </c>
      <c r="F1614" s="2" t="s">
        <v>2040</v>
      </c>
      <c r="G1614" s="2" t="s">
        <v>2038</v>
      </c>
      <c r="H1614" s="80" t="s">
        <v>1993</v>
      </c>
      <c r="I1614" s="2" t="s">
        <v>1994</v>
      </c>
      <c r="J1614" s="2" t="s">
        <v>1995</v>
      </c>
      <c r="K1614" s="2" t="s">
        <v>32</v>
      </c>
      <c r="L1614" s="2" t="s">
        <v>2038</v>
      </c>
      <c r="M1614" s="2"/>
      <c r="N1614" s="2" t="s">
        <v>40</v>
      </c>
      <c r="O1614" s="2" t="s">
        <v>41</v>
      </c>
      <c r="P1614" s="18">
        <v>0.02</v>
      </c>
      <c r="Q1614" s="121" t="s">
        <v>2041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hidden="1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1993</v>
      </c>
      <c r="I1615" s="2" t="s">
        <v>1994</v>
      </c>
      <c r="J1615" s="2" t="s">
        <v>1995</v>
      </c>
      <c r="K1615" s="2" t="s">
        <v>32</v>
      </c>
      <c r="L1615" s="2" t="s">
        <v>2042</v>
      </c>
      <c r="M1615" s="2"/>
      <c r="N1615" s="2" t="s">
        <v>40</v>
      </c>
      <c r="O1615" s="2" t="s">
        <v>80</v>
      </c>
      <c r="P1615" s="18">
        <v>0</v>
      </c>
      <c r="Q1615" s="121" t="s">
        <v>2043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hidden="1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1993</v>
      </c>
      <c r="I1616" s="2" t="s">
        <v>1994</v>
      </c>
      <c r="J1616" s="2" t="s">
        <v>1995</v>
      </c>
      <c r="K1616" s="2" t="s">
        <v>32</v>
      </c>
      <c r="L1616" s="2" t="s">
        <v>2035</v>
      </c>
      <c r="M1616" s="2"/>
      <c r="N1616" s="2" t="s">
        <v>57</v>
      </c>
      <c r="O1616" s="2" t="s">
        <v>80</v>
      </c>
      <c r="P1616" s="18">
        <v>0</v>
      </c>
      <c r="Q1616" s="121" t="s">
        <v>2024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hidden="1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1993</v>
      </c>
      <c r="I1617" s="2" t="s">
        <v>1994</v>
      </c>
      <c r="J1617" s="2" t="s">
        <v>1995</v>
      </c>
      <c r="K1617" s="2" t="s">
        <v>32</v>
      </c>
      <c r="L1617" s="2" t="s">
        <v>2035</v>
      </c>
      <c r="M1617" s="2"/>
      <c r="N1617" s="2" t="s">
        <v>40</v>
      </c>
      <c r="O1617" s="2" t="s">
        <v>149</v>
      </c>
      <c r="P1617" s="18">
        <v>0.02</v>
      </c>
      <c r="Q1617" s="121" t="s">
        <v>2036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hidden="1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1993</v>
      </c>
      <c r="I1618" s="2" t="s">
        <v>1994</v>
      </c>
      <c r="J1618" s="2" t="s">
        <v>1995</v>
      </c>
      <c r="K1618" s="2" t="s">
        <v>32</v>
      </c>
      <c r="L1618" s="2" t="s">
        <v>2035</v>
      </c>
      <c r="M1618" s="2"/>
      <c r="N1618" s="2" t="s">
        <v>331</v>
      </c>
      <c r="O1618" s="2" t="s">
        <v>80</v>
      </c>
      <c r="P1618" s="18">
        <v>0</v>
      </c>
      <c r="Q1618" s="121" t="s">
        <v>2024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hidden="1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1993</v>
      </c>
      <c r="I1619" s="2" t="s">
        <v>1994</v>
      </c>
      <c r="J1619" s="2" t="s">
        <v>1995</v>
      </c>
      <c r="K1619" s="2" t="s">
        <v>32</v>
      </c>
      <c r="L1619" s="2" t="s">
        <v>2021</v>
      </c>
      <c r="M1619" s="2"/>
      <c r="N1619" s="2" t="s">
        <v>40</v>
      </c>
      <c r="O1619" s="2" t="s">
        <v>149</v>
      </c>
      <c r="P1619" s="18">
        <v>0.02</v>
      </c>
      <c r="Q1619" s="121" t="s">
        <v>2037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hidden="1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1993</v>
      </c>
      <c r="I1620" s="2" t="s">
        <v>1994</v>
      </c>
      <c r="J1620" s="2" t="s">
        <v>1995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2044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hidden="1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2045</v>
      </c>
      <c r="F1621" s="2" t="s">
        <v>2045</v>
      </c>
      <c r="G1621" s="2" t="s">
        <v>2045</v>
      </c>
      <c r="H1621" s="80" t="s">
        <v>1993</v>
      </c>
      <c r="I1621" s="2" t="s">
        <v>1994</v>
      </c>
      <c r="J1621" s="2" t="s">
        <v>1995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2046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hidden="1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2047</v>
      </c>
      <c r="F1622" s="2" t="s">
        <v>2047</v>
      </c>
      <c r="G1622" s="2" t="s">
        <v>2047</v>
      </c>
      <c r="H1622" s="80" t="s">
        <v>1993</v>
      </c>
      <c r="I1622" s="2" t="s">
        <v>1994</v>
      </c>
      <c r="J1622" s="2" t="s">
        <v>1995</v>
      </c>
      <c r="K1622" s="2" t="s">
        <v>32</v>
      </c>
      <c r="L1622" s="2" t="s">
        <v>2048</v>
      </c>
      <c r="M1622" s="2"/>
      <c r="N1622" s="2" t="s">
        <v>57</v>
      </c>
      <c r="O1622" s="2" t="s">
        <v>41</v>
      </c>
      <c r="P1622" s="18">
        <v>0.08</v>
      </c>
      <c r="Q1622" s="121" t="s">
        <v>2049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hidden="1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2047</v>
      </c>
      <c r="F1623" s="2" t="s">
        <v>2047</v>
      </c>
      <c r="G1623" s="2" t="s">
        <v>2047</v>
      </c>
      <c r="H1623" s="80" t="s">
        <v>1993</v>
      </c>
      <c r="I1623" s="2" t="s">
        <v>1994</v>
      </c>
      <c r="J1623" s="2" t="s">
        <v>1995</v>
      </c>
      <c r="K1623" s="2" t="s">
        <v>32</v>
      </c>
      <c r="L1623" s="2" t="s">
        <v>2050</v>
      </c>
      <c r="M1623" s="2"/>
      <c r="N1623" s="2" t="s">
        <v>57</v>
      </c>
      <c r="O1623" s="2" t="s">
        <v>41</v>
      </c>
      <c r="P1623" s="18">
        <v>0.08</v>
      </c>
      <c r="Q1623" s="121" t="s">
        <v>2051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hidden="1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2047</v>
      </c>
      <c r="F1624" s="2" t="s">
        <v>2047</v>
      </c>
      <c r="G1624" s="2" t="s">
        <v>2047</v>
      </c>
      <c r="H1624" s="80" t="s">
        <v>1993</v>
      </c>
      <c r="I1624" s="2" t="s">
        <v>1994</v>
      </c>
      <c r="J1624" s="2" t="s">
        <v>1995</v>
      </c>
      <c r="K1624" s="2" t="s">
        <v>32</v>
      </c>
      <c r="L1624" s="2" t="s">
        <v>2052</v>
      </c>
      <c r="M1624" s="2"/>
      <c r="N1624" s="2" t="s">
        <v>40</v>
      </c>
      <c r="O1624" s="2" t="s">
        <v>41</v>
      </c>
      <c r="P1624" s="18">
        <v>0.05</v>
      </c>
      <c r="Q1624" s="121" t="s">
        <v>2053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hidden="1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2054</v>
      </c>
      <c r="F1625" s="2" t="s">
        <v>2054</v>
      </c>
      <c r="G1625" s="2" t="s">
        <v>2054</v>
      </c>
      <c r="H1625" s="80" t="s">
        <v>1993</v>
      </c>
      <c r="I1625" s="2" t="s">
        <v>1994</v>
      </c>
      <c r="J1625" s="2" t="s">
        <v>1995</v>
      </c>
      <c r="K1625" s="2" t="s">
        <v>32</v>
      </c>
      <c r="L1625" s="2" t="s">
        <v>2055</v>
      </c>
      <c r="M1625" s="2"/>
      <c r="N1625" s="2" t="s">
        <v>40</v>
      </c>
      <c r="O1625" s="2" t="s">
        <v>41</v>
      </c>
      <c r="P1625" s="18">
        <v>0.02</v>
      </c>
      <c r="Q1625" s="121" t="s">
        <v>2056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hidden="1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2054</v>
      </c>
      <c r="F1626" s="2" t="s">
        <v>2054</v>
      </c>
      <c r="G1626" s="2" t="s">
        <v>2054</v>
      </c>
      <c r="H1626" s="80" t="s">
        <v>1993</v>
      </c>
      <c r="I1626" s="2" t="s">
        <v>1994</v>
      </c>
      <c r="J1626" s="2" t="s">
        <v>1995</v>
      </c>
      <c r="K1626" s="2" t="s">
        <v>32</v>
      </c>
      <c r="L1626" s="2" t="s">
        <v>2055</v>
      </c>
      <c r="M1626" s="2"/>
      <c r="N1626" s="2" t="s">
        <v>40</v>
      </c>
      <c r="O1626" s="2" t="s">
        <v>80</v>
      </c>
      <c r="P1626" s="18">
        <v>0</v>
      </c>
      <c r="Q1626" s="121" t="s">
        <v>2056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hidden="1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2057</v>
      </c>
      <c r="F1627" s="2" t="s">
        <v>2057</v>
      </c>
      <c r="G1627" s="2" t="s">
        <v>2057</v>
      </c>
      <c r="H1627" s="80" t="s">
        <v>1993</v>
      </c>
      <c r="I1627" s="2" t="s">
        <v>1994</v>
      </c>
      <c r="J1627" s="2" t="s">
        <v>1995</v>
      </c>
      <c r="K1627" s="2" t="s">
        <v>32</v>
      </c>
      <c r="L1627" s="2" t="s">
        <v>2057</v>
      </c>
      <c r="M1627" s="2"/>
      <c r="N1627" s="2" t="s">
        <v>40</v>
      </c>
      <c r="O1627" s="2" t="s">
        <v>41</v>
      </c>
      <c r="P1627" s="18">
        <v>0.01</v>
      </c>
      <c r="Q1627" s="121" t="s">
        <v>2058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hidden="1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1993</v>
      </c>
      <c r="I1628" s="2" t="s">
        <v>1994</v>
      </c>
      <c r="J1628" s="2" t="s">
        <v>1995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2059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hidden="1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1993</v>
      </c>
      <c r="I1629" s="2" t="s">
        <v>1994</v>
      </c>
      <c r="J1629" s="2" t="s">
        <v>1995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2060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hidden="1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1993</v>
      </c>
      <c r="I1630" s="2" t="s">
        <v>1994</v>
      </c>
      <c r="J1630" s="2" t="s">
        <v>1995</v>
      </c>
      <c r="K1630" s="2" t="s">
        <v>32</v>
      </c>
      <c r="L1630" s="2" t="s">
        <v>2061</v>
      </c>
      <c r="M1630" s="2"/>
      <c r="N1630" s="2" t="s">
        <v>57</v>
      </c>
      <c r="O1630" s="2" t="s">
        <v>41</v>
      </c>
      <c r="P1630" s="18">
        <v>0.04</v>
      </c>
      <c r="Q1630" s="121" t="s">
        <v>2062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hidden="1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1637</v>
      </c>
      <c r="G1631" s="2" t="s">
        <v>214</v>
      </c>
      <c r="H1631" s="80" t="s">
        <v>1993</v>
      </c>
      <c r="I1631" s="2" t="s">
        <v>1994</v>
      </c>
      <c r="J1631" s="2" t="s">
        <v>1995</v>
      </c>
      <c r="K1631" s="2" t="s">
        <v>32</v>
      </c>
      <c r="L1631" s="2" t="s">
        <v>2063</v>
      </c>
      <c r="M1631" s="2"/>
      <c r="N1631" s="2" t="s">
        <v>40</v>
      </c>
      <c r="O1631" s="2" t="s">
        <v>80</v>
      </c>
      <c r="P1631" s="18">
        <v>0</v>
      </c>
      <c r="Q1631" s="121" t="s">
        <v>2064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hidden="1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1637</v>
      </c>
      <c r="G1632" s="2" t="s">
        <v>214</v>
      </c>
      <c r="H1632" s="80" t="s">
        <v>1993</v>
      </c>
      <c r="I1632" s="2" t="s">
        <v>1994</v>
      </c>
      <c r="J1632" s="2" t="s">
        <v>1995</v>
      </c>
      <c r="K1632" s="2" t="s">
        <v>32</v>
      </c>
      <c r="L1632" s="2" t="s">
        <v>2065</v>
      </c>
      <c r="M1632" s="2"/>
      <c r="N1632" s="2" t="s">
        <v>40</v>
      </c>
      <c r="O1632" s="2" t="s">
        <v>80</v>
      </c>
      <c r="P1632" s="18">
        <v>0</v>
      </c>
      <c r="Q1632" s="121" t="s">
        <v>2066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hidden="1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2067</v>
      </c>
      <c r="F1633" s="2" t="s">
        <v>2067</v>
      </c>
      <c r="G1633" s="2" t="s">
        <v>2067</v>
      </c>
      <c r="H1633" s="80" t="s">
        <v>1993</v>
      </c>
      <c r="I1633" s="2" t="s">
        <v>1994</v>
      </c>
      <c r="J1633" s="2" t="s">
        <v>1995</v>
      </c>
      <c r="K1633" s="2" t="s">
        <v>32</v>
      </c>
      <c r="L1633" s="2" t="s">
        <v>2068</v>
      </c>
      <c r="M1633" s="2"/>
      <c r="N1633" s="2" t="s">
        <v>40</v>
      </c>
      <c r="O1633" s="2" t="s">
        <v>41</v>
      </c>
      <c r="P1633" s="18">
        <v>0.02</v>
      </c>
      <c r="Q1633" s="121" t="s">
        <v>2069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hidden="1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2070</v>
      </c>
      <c r="F1634" s="2" t="s">
        <v>2070</v>
      </c>
      <c r="G1634" s="2" t="s">
        <v>2070</v>
      </c>
      <c r="H1634" s="80" t="s">
        <v>1993</v>
      </c>
      <c r="I1634" s="2" t="s">
        <v>1994</v>
      </c>
      <c r="J1634" s="2" t="s">
        <v>1995</v>
      </c>
      <c r="K1634" s="2" t="s">
        <v>32</v>
      </c>
      <c r="L1634" s="2" t="s">
        <v>2070</v>
      </c>
      <c r="M1634" s="18"/>
      <c r="N1634" s="2" t="s">
        <v>40</v>
      </c>
      <c r="O1634" s="2" t="s">
        <v>80</v>
      </c>
      <c r="P1634" s="18">
        <v>0</v>
      </c>
      <c r="Q1634" s="121" t="s">
        <v>2071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hidden="1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2072</v>
      </c>
      <c r="F1635" s="2" t="s">
        <v>2072</v>
      </c>
      <c r="G1635" s="2" t="s">
        <v>2072</v>
      </c>
      <c r="H1635" s="80" t="s">
        <v>1993</v>
      </c>
      <c r="I1635" s="2" t="s">
        <v>1994</v>
      </c>
      <c r="J1635" s="2" t="s">
        <v>1995</v>
      </c>
      <c r="K1635" s="2" t="s">
        <v>32</v>
      </c>
      <c r="L1635" s="2" t="s">
        <v>2072</v>
      </c>
      <c r="M1635" s="18"/>
      <c r="N1635" s="2" t="s">
        <v>40</v>
      </c>
      <c r="O1635" s="2" t="s">
        <v>41</v>
      </c>
      <c r="P1635" s="18">
        <v>0.02</v>
      </c>
      <c r="Q1635" s="121" t="s">
        <v>2073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2074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hidden="1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2075</v>
      </c>
      <c r="F1636" s="2" t="s">
        <v>2075</v>
      </c>
      <c r="G1636" s="2" t="s">
        <v>2075</v>
      </c>
      <c r="H1636" s="80" t="s">
        <v>1993</v>
      </c>
      <c r="I1636" s="2" t="s">
        <v>1994</v>
      </c>
      <c r="J1636" s="2" t="s">
        <v>1995</v>
      </c>
      <c r="K1636" s="2" t="s">
        <v>32</v>
      </c>
      <c r="L1636" s="2" t="s">
        <v>2052</v>
      </c>
      <c r="M1636" s="18"/>
      <c r="N1636" s="2" t="s">
        <v>40</v>
      </c>
      <c r="O1636" s="2" t="s">
        <v>80</v>
      </c>
      <c r="P1636" s="18">
        <v>0</v>
      </c>
      <c r="Q1636" s="121" t="s">
        <v>2053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hidden="1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2076</v>
      </c>
      <c r="F1637" s="2" t="s">
        <v>2076</v>
      </c>
      <c r="G1637" s="2" t="s">
        <v>2076</v>
      </c>
      <c r="H1637" s="80" t="s">
        <v>1993</v>
      </c>
      <c r="I1637" s="2" t="s">
        <v>1994</v>
      </c>
      <c r="J1637" s="2" t="s">
        <v>1995</v>
      </c>
      <c r="K1637" s="2" t="s">
        <v>32</v>
      </c>
      <c r="L1637" s="2" t="s">
        <v>2077</v>
      </c>
      <c r="M1637" s="18"/>
      <c r="N1637" s="2" t="s">
        <v>57</v>
      </c>
      <c r="O1637" s="2" t="s">
        <v>41</v>
      </c>
      <c r="P1637" s="18">
        <v>0.08</v>
      </c>
      <c r="Q1637" s="121" t="s">
        <v>2078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hidden="1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2079</v>
      </c>
      <c r="F1638" s="2" t="s">
        <v>2080</v>
      </c>
      <c r="G1638" s="2" t="s">
        <v>2079</v>
      </c>
      <c r="H1638" s="80" t="s">
        <v>1993</v>
      </c>
      <c r="I1638" s="2" t="s">
        <v>1994</v>
      </c>
      <c r="J1638" s="2" t="s">
        <v>1995</v>
      </c>
      <c r="K1638" s="2" t="s">
        <v>32</v>
      </c>
      <c r="L1638" s="2" t="s">
        <v>2079</v>
      </c>
      <c r="M1638" s="18"/>
      <c r="N1638" s="2" t="s">
        <v>40</v>
      </c>
      <c r="O1638" s="2" t="s">
        <v>80</v>
      </c>
      <c r="P1638" s="18">
        <v>0</v>
      </c>
      <c r="Q1638" s="121" t="s">
        <v>2081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hidden="1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1993</v>
      </c>
      <c r="I1639" s="2" t="s">
        <v>1994</v>
      </c>
      <c r="J1639" s="2" t="s">
        <v>1995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2082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hidden="1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1993</v>
      </c>
      <c r="I1640" s="2" t="s">
        <v>1994</v>
      </c>
      <c r="J1640" s="2" t="s">
        <v>1995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2082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hidden="1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2083</v>
      </c>
      <c r="F1641" s="2" t="s">
        <v>2084</v>
      </c>
      <c r="G1641" s="2" t="s">
        <v>2083</v>
      </c>
      <c r="H1641" s="80" t="s">
        <v>1993</v>
      </c>
      <c r="I1641" s="2" t="s">
        <v>1994</v>
      </c>
      <c r="J1641" s="2" t="s">
        <v>1995</v>
      </c>
      <c r="K1641" s="2" t="s">
        <v>32</v>
      </c>
      <c r="L1641" s="2" t="s">
        <v>2083</v>
      </c>
      <c r="M1641" s="18"/>
      <c r="N1641" s="2" t="s">
        <v>57</v>
      </c>
      <c r="O1641" s="2" t="s">
        <v>80</v>
      </c>
      <c r="P1641" s="18">
        <v>0</v>
      </c>
      <c r="Q1641" s="121" t="s">
        <v>2085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hidden="1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1993</v>
      </c>
      <c r="I1642" s="2" t="s">
        <v>1994</v>
      </c>
      <c r="J1642" s="2" t="s">
        <v>1995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2086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hidden="1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2087</v>
      </c>
      <c r="F1643" s="2" t="s">
        <v>2088</v>
      </c>
      <c r="G1643" s="2" t="s">
        <v>2087</v>
      </c>
      <c r="H1643" s="80" t="s">
        <v>1993</v>
      </c>
      <c r="I1643" s="2" t="s">
        <v>1994</v>
      </c>
      <c r="J1643" s="2" t="s">
        <v>1995</v>
      </c>
      <c r="K1643" s="2" t="s">
        <v>32</v>
      </c>
      <c r="L1643" s="2" t="s">
        <v>2087</v>
      </c>
      <c r="M1643" s="18"/>
      <c r="N1643" s="2" t="s">
        <v>40</v>
      </c>
      <c r="O1643" s="2" t="s">
        <v>80</v>
      </c>
      <c r="P1643" s="18">
        <v>0</v>
      </c>
      <c r="Q1643" s="121" t="s">
        <v>2089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hidden="1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2090</v>
      </c>
      <c r="F1644" s="2" t="s">
        <v>2090</v>
      </c>
      <c r="G1644" s="2" t="s">
        <v>2090</v>
      </c>
      <c r="H1644" s="80" t="s">
        <v>1993</v>
      </c>
      <c r="I1644" s="2" t="s">
        <v>1994</v>
      </c>
      <c r="J1644" s="2" t="s">
        <v>1995</v>
      </c>
      <c r="K1644" s="2" t="s">
        <v>32</v>
      </c>
      <c r="L1644" s="2" t="s">
        <v>2091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2092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hidden="1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1993</v>
      </c>
      <c r="I1645" s="2" t="s">
        <v>1994</v>
      </c>
      <c r="J1645" s="2" t="s">
        <v>1995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2093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hidden="1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2094</v>
      </c>
      <c r="F1646" s="2" t="s">
        <v>2094</v>
      </c>
      <c r="G1646" s="2" t="s">
        <v>2094</v>
      </c>
      <c r="H1646" s="80" t="s">
        <v>1993</v>
      </c>
      <c r="I1646" s="2" t="s">
        <v>1994</v>
      </c>
      <c r="J1646" s="2" t="s">
        <v>1995</v>
      </c>
      <c r="K1646" s="2" t="s">
        <v>32</v>
      </c>
      <c r="L1646" s="2" t="s">
        <v>2094</v>
      </c>
      <c r="M1646" s="18"/>
      <c r="N1646" s="2" t="s">
        <v>57</v>
      </c>
      <c r="O1646" s="2" t="s">
        <v>41</v>
      </c>
      <c r="P1646" s="18">
        <v>0.08</v>
      </c>
      <c r="Q1646" s="121" t="s">
        <v>2095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hidden="1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1993</v>
      </c>
      <c r="I1647" s="2" t="s">
        <v>1994</v>
      </c>
      <c r="J1647" s="2" t="s">
        <v>1995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2096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hidden="1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1993</v>
      </c>
      <c r="I1648" s="2" t="s">
        <v>1994</v>
      </c>
      <c r="J1648" s="2" t="s">
        <v>1995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2097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hidden="1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1993</v>
      </c>
      <c r="I1649" s="2" t="s">
        <v>1994</v>
      </c>
      <c r="J1649" s="2" t="s">
        <v>1995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2097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hidden="1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1993</v>
      </c>
      <c r="I1650" s="2" t="s">
        <v>1994</v>
      </c>
      <c r="J1650" s="2" t="s">
        <v>1995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2097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hidden="1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1993</v>
      </c>
      <c r="I1651" s="2" t="s">
        <v>1994</v>
      </c>
      <c r="J1651" s="2" t="s">
        <v>1995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hidden="1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1993</v>
      </c>
      <c r="I1652" s="2" t="s">
        <v>1994</v>
      </c>
      <c r="J1652" s="2" t="s">
        <v>1995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hidden="1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1993</v>
      </c>
      <c r="I1653" s="2" t="s">
        <v>1994</v>
      </c>
      <c r="J1653" s="2" t="s">
        <v>1995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hidden="1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1663</v>
      </c>
      <c r="F1654" s="2" t="s">
        <v>1663</v>
      </c>
      <c r="G1654" s="2" t="s">
        <v>1663</v>
      </c>
      <c r="H1654" s="80" t="s">
        <v>1993</v>
      </c>
      <c r="I1654" s="2" t="s">
        <v>1994</v>
      </c>
      <c r="J1654" s="2" t="s">
        <v>1995</v>
      </c>
      <c r="K1654" s="2" t="s">
        <v>32</v>
      </c>
      <c r="L1654" s="2" t="s">
        <v>1663</v>
      </c>
      <c r="M1654" s="18"/>
      <c r="N1654" s="2" t="s">
        <v>40</v>
      </c>
      <c r="O1654" s="2" t="s">
        <v>41</v>
      </c>
      <c r="P1654" s="18">
        <v>0.03</v>
      </c>
      <c r="Q1654" s="121" t="s">
        <v>2098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hidden="1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1993</v>
      </c>
      <c r="I1655" s="2" t="s">
        <v>1994</v>
      </c>
      <c r="J1655" s="2" t="s">
        <v>1995</v>
      </c>
      <c r="K1655" s="2" t="s">
        <v>32</v>
      </c>
      <c r="L1655" s="2" t="s">
        <v>2099</v>
      </c>
      <c r="M1655" s="18"/>
      <c r="N1655" s="2" t="s">
        <v>40</v>
      </c>
      <c r="O1655" s="2" t="s">
        <v>80</v>
      </c>
      <c r="P1655" s="18">
        <v>0</v>
      </c>
      <c r="Q1655" s="121" t="s">
        <v>2100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hidden="1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1993</v>
      </c>
      <c r="I1656" s="2" t="s">
        <v>1994</v>
      </c>
      <c r="J1656" s="2" t="s">
        <v>1995</v>
      </c>
      <c r="K1656" s="2" t="s">
        <v>32</v>
      </c>
      <c r="L1656" s="2" t="s">
        <v>2101</v>
      </c>
      <c r="M1656" s="18"/>
      <c r="N1656" s="2" t="s">
        <v>40</v>
      </c>
      <c r="O1656" s="2" t="s">
        <v>80</v>
      </c>
      <c r="P1656" s="18">
        <v>0</v>
      </c>
      <c r="Q1656" s="121" t="s">
        <v>2102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2103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hidden="1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1993</v>
      </c>
      <c r="I1657" s="2" t="s">
        <v>1994</v>
      </c>
      <c r="J1657" s="2" t="s">
        <v>1995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2104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hidden="1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1993</v>
      </c>
      <c r="I1658" s="2" t="s">
        <v>1994</v>
      </c>
      <c r="J1658" s="2" t="s">
        <v>1995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2105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hidden="1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1993</v>
      </c>
      <c r="I1659" s="2" t="s">
        <v>1994</v>
      </c>
      <c r="J1659" s="2" t="s">
        <v>1995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2106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hidden="1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1993</v>
      </c>
      <c r="I1660" s="2" t="s">
        <v>1994</v>
      </c>
      <c r="J1660" s="2" t="s">
        <v>1995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2106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hidden="1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2107</v>
      </c>
      <c r="F1661" s="2" t="s">
        <v>2107</v>
      </c>
      <c r="G1661" s="2" t="s">
        <v>2107</v>
      </c>
      <c r="H1661" s="80" t="s">
        <v>1993</v>
      </c>
      <c r="I1661" s="2" t="s">
        <v>1994</v>
      </c>
      <c r="J1661" s="2" t="s">
        <v>1995</v>
      </c>
      <c r="K1661" s="2" t="s">
        <v>32</v>
      </c>
      <c r="L1661" s="2" t="s">
        <v>2107</v>
      </c>
      <c r="M1661" s="18"/>
      <c r="N1661" s="2" t="s">
        <v>40</v>
      </c>
      <c r="O1661" s="2" t="s">
        <v>80</v>
      </c>
      <c r="P1661" s="18">
        <v>0</v>
      </c>
      <c r="Q1661" s="121" t="s">
        <v>2108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hidden="1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2109</v>
      </c>
      <c r="F1662" s="2" t="s">
        <v>2109</v>
      </c>
      <c r="G1662" s="2" t="s">
        <v>2109</v>
      </c>
      <c r="H1662" s="80" t="s">
        <v>1993</v>
      </c>
      <c r="I1662" s="2" t="s">
        <v>1994</v>
      </c>
      <c r="J1662" s="2" t="s">
        <v>1995</v>
      </c>
      <c r="K1662" s="2" t="s">
        <v>32</v>
      </c>
      <c r="L1662" s="2" t="s">
        <v>2109</v>
      </c>
      <c r="M1662" s="18"/>
      <c r="N1662" s="2" t="s">
        <v>40</v>
      </c>
      <c r="O1662" s="2" t="s">
        <v>41</v>
      </c>
      <c r="P1662" s="18">
        <v>0.02</v>
      </c>
      <c r="Q1662" s="121" t="s">
        <v>2110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hidden="1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1993</v>
      </c>
      <c r="I1663" s="2" t="s">
        <v>1994</v>
      </c>
      <c r="J1663" s="2" t="s">
        <v>1995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2111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hidden="1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1993</v>
      </c>
      <c r="I1664" s="2" t="s">
        <v>1994</v>
      </c>
      <c r="J1664" s="2" t="s">
        <v>1995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2112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hidden="1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1993</v>
      </c>
      <c r="I1665" s="2" t="s">
        <v>1994</v>
      </c>
      <c r="J1665" s="2" t="s">
        <v>1995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2113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hidden="1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1993</v>
      </c>
      <c r="I1666" s="2" t="s">
        <v>1994</v>
      </c>
      <c r="J1666" s="2" t="s">
        <v>1995</v>
      </c>
      <c r="K1666" s="2" t="s">
        <v>32</v>
      </c>
      <c r="L1666" s="2" t="s">
        <v>1688</v>
      </c>
      <c r="M1666" s="18"/>
      <c r="N1666" s="2" t="s">
        <v>57</v>
      </c>
      <c r="O1666" s="2" t="s">
        <v>41</v>
      </c>
      <c r="P1666" s="18">
        <v>0.06</v>
      </c>
      <c r="Q1666" s="121" t="s">
        <v>2114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hidden="1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2115</v>
      </c>
      <c r="F1667" s="2" t="s">
        <v>2115</v>
      </c>
      <c r="G1667" s="2" t="s">
        <v>2115</v>
      </c>
      <c r="H1667" s="80" t="s">
        <v>1993</v>
      </c>
      <c r="I1667" s="2" t="s">
        <v>1994</v>
      </c>
      <c r="J1667" s="2" t="s">
        <v>1995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2116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hidden="1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2115</v>
      </c>
      <c r="F1668" s="2" t="s">
        <v>2115</v>
      </c>
      <c r="G1668" s="2" t="s">
        <v>2115</v>
      </c>
      <c r="H1668" s="80" t="s">
        <v>1993</v>
      </c>
      <c r="I1668" s="2" t="s">
        <v>1994</v>
      </c>
      <c r="J1668" s="2" t="s">
        <v>1995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2116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hidden="1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2115</v>
      </c>
      <c r="F1669" s="2" t="s">
        <v>2115</v>
      </c>
      <c r="G1669" s="2" t="s">
        <v>2115</v>
      </c>
      <c r="H1669" s="80" t="s">
        <v>1993</v>
      </c>
      <c r="I1669" s="2" t="s">
        <v>1994</v>
      </c>
      <c r="J1669" s="2" t="s">
        <v>1995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2116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hidden="1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2115</v>
      </c>
      <c r="F1670" s="2" t="s">
        <v>2115</v>
      </c>
      <c r="G1670" s="2" t="s">
        <v>2115</v>
      </c>
      <c r="H1670" s="80" t="s">
        <v>1993</v>
      </c>
      <c r="I1670" s="2" t="s">
        <v>1994</v>
      </c>
      <c r="J1670" s="2" t="s">
        <v>1995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2116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hidden="1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2115</v>
      </c>
      <c r="F1671" s="2" t="s">
        <v>2115</v>
      </c>
      <c r="G1671" s="2" t="s">
        <v>2115</v>
      </c>
      <c r="H1671" s="80" t="s">
        <v>1993</v>
      </c>
      <c r="I1671" s="2" t="s">
        <v>1994</v>
      </c>
      <c r="J1671" s="2" t="s">
        <v>1995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2117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hidden="1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2115</v>
      </c>
      <c r="F1672" s="2" t="s">
        <v>2115</v>
      </c>
      <c r="G1672" s="2" t="s">
        <v>2115</v>
      </c>
      <c r="H1672" s="80" t="s">
        <v>1993</v>
      </c>
      <c r="I1672" s="2" t="s">
        <v>1994</v>
      </c>
      <c r="J1672" s="2" t="s">
        <v>1995</v>
      </c>
      <c r="K1672" s="2" t="s">
        <v>32</v>
      </c>
      <c r="L1672" s="2" t="s">
        <v>2118</v>
      </c>
      <c r="M1672" s="18"/>
      <c r="N1672" s="2" t="s">
        <v>40</v>
      </c>
      <c r="O1672" s="2" t="s">
        <v>41</v>
      </c>
      <c r="P1672" s="18">
        <v>0.01</v>
      </c>
      <c r="Q1672" s="121" t="s">
        <v>2119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hidden="1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2115</v>
      </c>
      <c r="F1673" s="2" t="s">
        <v>2115</v>
      </c>
      <c r="G1673" s="2" t="s">
        <v>2115</v>
      </c>
      <c r="H1673" s="80" t="s">
        <v>1993</v>
      </c>
      <c r="I1673" s="2" t="s">
        <v>1994</v>
      </c>
      <c r="J1673" s="2" t="s">
        <v>1995</v>
      </c>
      <c r="K1673" s="2" t="s">
        <v>32</v>
      </c>
      <c r="L1673" s="2" t="s">
        <v>2115</v>
      </c>
      <c r="M1673" s="18"/>
      <c r="N1673" s="2" t="s">
        <v>40</v>
      </c>
      <c r="O1673" s="2" t="s">
        <v>41</v>
      </c>
      <c r="P1673" s="18">
        <v>0.01</v>
      </c>
      <c r="Q1673" s="121" t="s">
        <v>2120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hidden="1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2121</v>
      </c>
      <c r="F1674" s="2" t="s">
        <v>2121</v>
      </c>
      <c r="G1674" s="2" t="s">
        <v>2121</v>
      </c>
      <c r="H1674" s="80" t="s">
        <v>1993</v>
      </c>
      <c r="I1674" s="2" t="s">
        <v>1994</v>
      </c>
      <c r="J1674" s="2" t="s">
        <v>1995</v>
      </c>
      <c r="K1674" s="2" t="s">
        <v>32</v>
      </c>
      <c r="L1674" s="2" t="s">
        <v>2122</v>
      </c>
      <c r="M1674" s="18"/>
      <c r="N1674" s="2" t="s">
        <v>40</v>
      </c>
      <c r="O1674" s="2" t="s">
        <v>41</v>
      </c>
      <c r="P1674" s="18">
        <v>0.02</v>
      </c>
      <c r="Q1674" s="121" t="s">
        <v>2123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hidden="1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1993</v>
      </c>
      <c r="I1675" s="2" t="s">
        <v>1994</v>
      </c>
      <c r="J1675" s="2" t="s">
        <v>1995</v>
      </c>
      <c r="K1675" s="2" t="s">
        <v>32</v>
      </c>
      <c r="L1675" s="2" t="s">
        <v>2124</v>
      </c>
      <c r="M1675" s="18"/>
      <c r="N1675" s="2" t="s">
        <v>40</v>
      </c>
      <c r="O1675" s="2" t="s">
        <v>80</v>
      </c>
      <c r="P1675" s="18">
        <v>0</v>
      </c>
      <c r="Q1675" s="121" t="s">
        <v>2125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hidden="1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1993</v>
      </c>
      <c r="I1676" s="2" t="s">
        <v>1994</v>
      </c>
      <c r="J1676" s="2" t="s">
        <v>1995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2126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hidden="1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2127</v>
      </c>
      <c r="F1677" s="2" t="s">
        <v>2127</v>
      </c>
      <c r="G1677" s="2" t="s">
        <v>2127</v>
      </c>
      <c r="H1677" s="80" t="s">
        <v>1993</v>
      </c>
      <c r="I1677" s="2" t="s">
        <v>1994</v>
      </c>
      <c r="J1677" s="2" t="s">
        <v>1995</v>
      </c>
      <c r="K1677" s="2" t="s">
        <v>32</v>
      </c>
      <c r="L1677" s="2" t="s">
        <v>2128</v>
      </c>
      <c r="M1677" s="18"/>
      <c r="N1677" s="2" t="s">
        <v>40</v>
      </c>
      <c r="O1677" s="2" t="s">
        <v>80</v>
      </c>
      <c r="P1677" s="18">
        <v>0</v>
      </c>
      <c r="Q1677" s="121" t="s">
        <v>2129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hidden="1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2130</v>
      </c>
      <c r="F1678" s="2" t="s">
        <v>2130</v>
      </c>
      <c r="G1678" s="2" t="s">
        <v>2130</v>
      </c>
      <c r="H1678" s="80" t="s">
        <v>1993</v>
      </c>
      <c r="I1678" s="2" t="s">
        <v>1994</v>
      </c>
      <c r="J1678" s="2" t="s">
        <v>1995</v>
      </c>
      <c r="K1678" s="2" t="s">
        <v>32</v>
      </c>
      <c r="L1678" s="2" t="s">
        <v>2130</v>
      </c>
      <c r="M1678" s="18"/>
      <c r="N1678" s="2" t="s">
        <v>57</v>
      </c>
      <c r="O1678" s="2" t="s">
        <v>41</v>
      </c>
      <c r="P1678" s="18">
        <v>0.04</v>
      </c>
      <c r="Q1678" s="121" t="s">
        <v>2131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hidden="1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2130</v>
      </c>
      <c r="F1679" s="2" t="s">
        <v>2130</v>
      </c>
      <c r="G1679" s="2" t="s">
        <v>2130</v>
      </c>
      <c r="H1679" s="80" t="s">
        <v>1993</v>
      </c>
      <c r="I1679" s="2" t="s">
        <v>1994</v>
      </c>
      <c r="J1679" s="2" t="s">
        <v>1995</v>
      </c>
      <c r="K1679" s="2" t="s">
        <v>32</v>
      </c>
      <c r="L1679" s="2" t="s">
        <v>2130</v>
      </c>
      <c r="M1679" s="18"/>
      <c r="N1679" s="2" t="s">
        <v>40</v>
      </c>
      <c r="O1679" s="2" t="s">
        <v>41</v>
      </c>
      <c r="P1679" s="18">
        <v>0.02</v>
      </c>
      <c r="Q1679" s="121" t="s">
        <v>2131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hidden="1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2132</v>
      </c>
      <c r="F1680" s="2" t="s">
        <v>2132</v>
      </c>
      <c r="G1680" s="2" t="s">
        <v>2132</v>
      </c>
      <c r="H1680" s="80" t="s">
        <v>1993</v>
      </c>
      <c r="I1680" s="2" t="s">
        <v>1994</v>
      </c>
      <c r="J1680" s="2" t="s">
        <v>1995</v>
      </c>
      <c r="K1680" s="2" t="s">
        <v>32</v>
      </c>
      <c r="L1680" s="2" t="s">
        <v>2132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hidden="1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2133</v>
      </c>
      <c r="F1681" s="2" t="s">
        <v>2133</v>
      </c>
      <c r="G1681" s="2" t="s">
        <v>2133</v>
      </c>
      <c r="H1681" s="80" t="s">
        <v>1993</v>
      </c>
      <c r="I1681" s="2" t="s">
        <v>1994</v>
      </c>
      <c r="J1681" s="2" t="s">
        <v>1995</v>
      </c>
      <c r="K1681" s="2" t="s">
        <v>32</v>
      </c>
      <c r="L1681" s="2" t="s">
        <v>2133</v>
      </c>
      <c r="M1681" s="18"/>
      <c r="N1681" s="2" t="s">
        <v>40</v>
      </c>
      <c r="O1681" s="2" t="s">
        <v>80</v>
      </c>
      <c r="P1681" s="18">
        <v>0</v>
      </c>
      <c r="Q1681" s="121" t="s">
        <v>2134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hidden="1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2135</v>
      </c>
      <c r="F1682" s="2" t="s">
        <v>2135</v>
      </c>
      <c r="G1682" s="2" t="s">
        <v>2135</v>
      </c>
      <c r="H1682" s="80" t="s">
        <v>1993</v>
      </c>
      <c r="I1682" s="2" t="s">
        <v>1994</v>
      </c>
      <c r="J1682" s="2" t="s">
        <v>1995</v>
      </c>
      <c r="K1682" s="2" t="s">
        <v>32</v>
      </c>
      <c r="L1682" s="2" t="s">
        <v>2128</v>
      </c>
      <c r="M1682" s="18"/>
      <c r="N1682" s="2" t="s">
        <v>57</v>
      </c>
      <c r="O1682" s="2" t="s">
        <v>41</v>
      </c>
      <c r="P1682" s="18">
        <v>0.04</v>
      </c>
      <c r="Q1682" s="121" t="s">
        <v>2136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hidden="1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2135</v>
      </c>
      <c r="F1683" s="2" t="s">
        <v>2135</v>
      </c>
      <c r="G1683" s="2" t="s">
        <v>2135</v>
      </c>
      <c r="H1683" s="80" t="s">
        <v>1993</v>
      </c>
      <c r="I1683" s="2" t="s">
        <v>1994</v>
      </c>
      <c r="J1683" s="2" t="s">
        <v>1995</v>
      </c>
      <c r="K1683" s="2" t="s">
        <v>32</v>
      </c>
      <c r="L1683" s="2" t="s">
        <v>2128</v>
      </c>
      <c r="M1683" s="18"/>
      <c r="N1683" s="2" t="s">
        <v>40</v>
      </c>
      <c r="O1683" s="2" t="s">
        <v>41</v>
      </c>
      <c r="P1683" s="18">
        <v>0.02</v>
      </c>
      <c r="Q1683" s="121" t="s">
        <v>2129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hidden="1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1993</v>
      </c>
      <c r="I1684" s="2" t="s">
        <v>1994</v>
      </c>
      <c r="J1684" s="2" t="s">
        <v>1995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2137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hidden="1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1993</v>
      </c>
      <c r="I1685" s="2" t="s">
        <v>1994</v>
      </c>
      <c r="J1685" s="2" t="s">
        <v>1995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2137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hidden="1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1993</v>
      </c>
      <c r="I1686" s="2" t="s">
        <v>1994</v>
      </c>
      <c r="J1686" s="2" t="s">
        <v>1995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2137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hidden="1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1993</v>
      </c>
      <c r="I1687" s="2" t="s">
        <v>1994</v>
      </c>
      <c r="J1687" s="2" t="s">
        <v>1995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2137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hidden="1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2138</v>
      </c>
      <c r="F1688" s="2" t="s">
        <v>2138</v>
      </c>
      <c r="G1688" s="2" t="s">
        <v>2138</v>
      </c>
      <c r="H1688" s="80" t="s">
        <v>1993</v>
      </c>
      <c r="I1688" s="2" t="s">
        <v>1994</v>
      </c>
      <c r="J1688" s="2" t="s">
        <v>1995</v>
      </c>
      <c r="K1688" s="2" t="s">
        <v>32</v>
      </c>
      <c r="L1688" s="2" t="s">
        <v>2138</v>
      </c>
      <c r="M1688" s="18"/>
      <c r="N1688" s="2" t="s">
        <v>40</v>
      </c>
      <c r="O1688" s="2" t="s">
        <v>41</v>
      </c>
      <c r="P1688" s="18">
        <v>0.02</v>
      </c>
      <c r="Q1688" s="121" t="s">
        <v>2139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2140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hidden="1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2138</v>
      </c>
      <c r="F1689" s="2" t="s">
        <v>2138</v>
      </c>
      <c r="G1689" s="2" t="s">
        <v>2138</v>
      </c>
      <c r="H1689" s="80" t="s">
        <v>1993</v>
      </c>
      <c r="I1689" s="2" t="s">
        <v>1994</v>
      </c>
      <c r="J1689" s="2" t="s">
        <v>1995</v>
      </c>
      <c r="K1689" s="2" t="s">
        <v>32</v>
      </c>
      <c r="L1689" s="2" t="s">
        <v>2138</v>
      </c>
      <c r="M1689" s="18"/>
      <c r="N1689" s="2" t="s">
        <v>40</v>
      </c>
      <c r="O1689" s="2" t="s">
        <v>41</v>
      </c>
      <c r="P1689" s="18">
        <v>0.02</v>
      </c>
      <c r="Q1689" s="121" t="s">
        <v>2141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hidden="1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1993</v>
      </c>
      <c r="I1690" s="2" t="s">
        <v>1994</v>
      </c>
      <c r="J1690" s="2" t="s">
        <v>1995</v>
      </c>
      <c r="K1690" s="2" t="s">
        <v>32</v>
      </c>
      <c r="L1690" s="2" t="s">
        <v>2142</v>
      </c>
      <c r="M1690" s="18"/>
      <c r="N1690" s="2" t="s">
        <v>57</v>
      </c>
      <c r="O1690" s="2" t="s">
        <v>41</v>
      </c>
      <c r="P1690" s="18">
        <v>0.08</v>
      </c>
      <c r="Q1690" s="121" t="s">
        <v>2143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hidden="1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1993</v>
      </c>
      <c r="I1691" s="2" t="s">
        <v>1994</v>
      </c>
      <c r="J1691" s="2" t="s">
        <v>1995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2144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hidden="1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1993</v>
      </c>
      <c r="I1692" s="2" t="s">
        <v>1994</v>
      </c>
      <c r="J1692" s="2" t="s">
        <v>1995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2144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hidden="1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1993</v>
      </c>
      <c r="I1693" s="2" t="s">
        <v>1994</v>
      </c>
      <c r="J1693" s="2" t="s">
        <v>1995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2145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hidden="1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2146</v>
      </c>
      <c r="F1694" s="2" t="s">
        <v>2146</v>
      </c>
      <c r="G1694" s="2" t="s">
        <v>2146</v>
      </c>
      <c r="H1694" s="80" t="s">
        <v>1993</v>
      </c>
      <c r="I1694" s="2" t="s">
        <v>1994</v>
      </c>
      <c r="J1694" s="2" t="s">
        <v>1995</v>
      </c>
      <c r="K1694" s="2" t="s">
        <v>32</v>
      </c>
      <c r="L1694" s="2" t="s">
        <v>2146</v>
      </c>
      <c r="M1694" s="18"/>
      <c r="N1694" s="2" t="s">
        <v>40</v>
      </c>
      <c r="O1694" s="2" t="s">
        <v>80</v>
      </c>
      <c r="P1694" s="18">
        <v>0</v>
      </c>
      <c r="Q1694" s="121" t="s">
        <v>2147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hidden="1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1993</v>
      </c>
      <c r="I1695" s="2" t="s">
        <v>1994</v>
      </c>
      <c r="J1695" s="2" t="s">
        <v>1995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2148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hidden="1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1993</v>
      </c>
      <c r="I1696" s="2" t="s">
        <v>1994</v>
      </c>
      <c r="J1696" s="2" t="s">
        <v>1995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2148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hidden="1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1993</v>
      </c>
      <c r="I1697" s="2" t="s">
        <v>1994</v>
      </c>
      <c r="J1697" s="2" t="s">
        <v>1995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2149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hidden="1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1700</v>
      </c>
      <c r="F1698" s="2" t="s">
        <v>1700</v>
      </c>
      <c r="G1698" s="2" t="s">
        <v>1700</v>
      </c>
      <c r="H1698" s="80" t="s">
        <v>1993</v>
      </c>
      <c r="I1698" s="2" t="s">
        <v>1994</v>
      </c>
      <c r="J1698" s="2" t="s">
        <v>1995</v>
      </c>
      <c r="K1698" s="2" t="s">
        <v>32</v>
      </c>
      <c r="L1698" s="2" t="s">
        <v>1700</v>
      </c>
      <c r="M1698" s="18"/>
      <c r="N1698" s="2" t="s">
        <v>40</v>
      </c>
      <c r="O1698" s="2" t="s">
        <v>80</v>
      </c>
      <c r="P1698" s="18">
        <v>0</v>
      </c>
      <c r="Q1698" s="121" t="s">
        <v>2150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hidden="1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2151</v>
      </c>
      <c r="F1699" s="2" t="s">
        <v>2151</v>
      </c>
      <c r="G1699" s="2" t="s">
        <v>2151</v>
      </c>
      <c r="H1699" s="80" t="s">
        <v>1993</v>
      </c>
      <c r="I1699" s="2" t="s">
        <v>1994</v>
      </c>
      <c r="J1699" s="2" t="s">
        <v>1995</v>
      </c>
      <c r="K1699" s="2" t="s">
        <v>32</v>
      </c>
      <c r="L1699" s="2" t="s">
        <v>2151</v>
      </c>
      <c r="M1699" s="18"/>
      <c r="N1699" s="2" t="s">
        <v>40</v>
      </c>
      <c r="O1699" s="2" t="s">
        <v>41</v>
      </c>
      <c r="P1699" s="18">
        <v>0.01</v>
      </c>
      <c r="Q1699" s="121" t="s">
        <v>2152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hidden="1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2153</v>
      </c>
      <c r="F1700" s="2" t="s">
        <v>2154</v>
      </c>
      <c r="G1700" s="2" t="s">
        <v>2153</v>
      </c>
      <c r="H1700" s="80" t="s">
        <v>1993</v>
      </c>
      <c r="I1700" s="2" t="s">
        <v>1994</v>
      </c>
      <c r="J1700" s="2" t="s">
        <v>1995</v>
      </c>
      <c r="K1700" s="2" t="s">
        <v>32</v>
      </c>
      <c r="L1700" s="2" t="s">
        <v>2155</v>
      </c>
      <c r="M1700" s="18"/>
      <c r="N1700" s="2" t="s">
        <v>40</v>
      </c>
      <c r="O1700" s="2" t="s">
        <v>41</v>
      </c>
      <c r="P1700" s="18">
        <v>0.02</v>
      </c>
      <c r="Q1700" s="121" t="s">
        <v>2156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hidden="1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2157</v>
      </c>
      <c r="F1701" s="2" t="s">
        <v>2157</v>
      </c>
      <c r="G1701" s="2" t="s">
        <v>2157</v>
      </c>
      <c r="H1701" s="80" t="s">
        <v>1993</v>
      </c>
      <c r="I1701" s="2" t="s">
        <v>1994</v>
      </c>
      <c r="J1701" s="2" t="s">
        <v>1995</v>
      </c>
      <c r="K1701" s="2" t="s">
        <v>32</v>
      </c>
      <c r="L1701" s="2" t="s">
        <v>2158</v>
      </c>
      <c r="M1701" s="18"/>
      <c r="N1701" s="2" t="s">
        <v>331</v>
      </c>
      <c r="O1701" s="2" t="s">
        <v>41</v>
      </c>
      <c r="P1701" s="18">
        <v>0.08</v>
      </c>
      <c r="Q1701" s="121" t="s">
        <v>2159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hidden="1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2160</v>
      </c>
      <c r="F1702" s="2" t="s">
        <v>2160</v>
      </c>
      <c r="G1702" s="2" t="s">
        <v>2160</v>
      </c>
      <c r="H1702" s="80" t="s">
        <v>1993</v>
      </c>
      <c r="I1702" s="2" t="s">
        <v>1994</v>
      </c>
      <c r="J1702" s="2" t="s">
        <v>1995</v>
      </c>
      <c r="K1702" s="2" t="s">
        <v>32</v>
      </c>
      <c r="L1702" s="2" t="s">
        <v>2160</v>
      </c>
      <c r="M1702" s="18"/>
      <c r="N1702" s="2" t="s">
        <v>40</v>
      </c>
      <c r="O1702" s="2" t="s">
        <v>41</v>
      </c>
      <c r="P1702" s="18">
        <v>0.03</v>
      </c>
      <c r="Q1702" s="121" t="s">
        <v>2161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hidden="1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2162</v>
      </c>
      <c r="F1703" s="2" t="s">
        <v>2162</v>
      </c>
      <c r="G1703" s="2" t="s">
        <v>2162</v>
      </c>
      <c r="H1703" s="80" t="s">
        <v>1993</v>
      </c>
      <c r="I1703" s="2" t="s">
        <v>1994</v>
      </c>
      <c r="J1703" s="2" t="s">
        <v>1995</v>
      </c>
      <c r="K1703" s="2" t="s">
        <v>32</v>
      </c>
      <c r="L1703" s="2" t="s">
        <v>2162</v>
      </c>
      <c r="M1703" s="18"/>
      <c r="N1703" s="2" t="s">
        <v>40</v>
      </c>
      <c r="O1703" s="2" t="s">
        <v>41</v>
      </c>
      <c r="P1703" s="18">
        <v>0.02</v>
      </c>
      <c r="Q1703" s="121" t="s">
        <v>2163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hidden="1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1704</v>
      </c>
      <c r="F1704" s="2" t="s">
        <v>1704</v>
      </c>
      <c r="G1704" s="2" t="s">
        <v>1704</v>
      </c>
      <c r="H1704" s="80" t="s">
        <v>1993</v>
      </c>
      <c r="I1704" s="2" t="s">
        <v>1994</v>
      </c>
      <c r="J1704" s="2" t="s">
        <v>1995</v>
      </c>
      <c r="K1704" s="2" t="s">
        <v>32</v>
      </c>
      <c r="L1704" s="2" t="s">
        <v>1705</v>
      </c>
      <c r="M1704" s="18"/>
      <c r="N1704" s="2" t="s">
        <v>40</v>
      </c>
      <c r="O1704" s="2" t="s">
        <v>41</v>
      </c>
      <c r="P1704" s="18">
        <v>0.02</v>
      </c>
      <c r="Q1704" s="121" t="s">
        <v>2164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hidden="1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2165</v>
      </c>
      <c r="F1705" s="2" t="s">
        <v>2165</v>
      </c>
      <c r="G1705" s="2" t="s">
        <v>2165</v>
      </c>
      <c r="H1705" s="80" t="s">
        <v>1993</v>
      </c>
      <c r="I1705" s="2" t="s">
        <v>1994</v>
      </c>
      <c r="J1705" s="2" t="s">
        <v>1995</v>
      </c>
      <c r="K1705" s="2" t="s">
        <v>32</v>
      </c>
      <c r="L1705" s="2" t="s">
        <v>2165</v>
      </c>
      <c r="M1705" s="18"/>
      <c r="N1705" s="2" t="s">
        <v>40</v>
      </c>
      <c r="O1705" s="2" t="s">
        <v>41</v>
      </c>
      <c r="P1705" s="18">
        <v>0.02</v>
      </c>
      <c r="Q1705" s="121" t="s">
        <v>2166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hidden="1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1993</v>
      </c>
      <c r="I1706" s="2" t="s">
        <v>1994</v>
      </c>
      <c r="J1706" s="2" t="s">
        <v>1995</v>
      </c>
      <c r="K1706" s="2" t="s">
        <v>32</v>
      </c>
      <c r="L1706" s="2" t="s">
        <v>2167</v>
      </c>
      <c r="M1706" s="18"/>
      <c r="N1706" s="2" t="s">
        <v>40</v>
      </c>
      <c r="O1706" s="2" t="s">
        <v>41</v>
      </c>
      <c r="P1706" s="18">
        <v>0.02</v>
      </c>
      <c r="Q1706" s="121" t="s">
        <v>2168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hidden="1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1993</v>
      </c>
      <c r="I1707" s="2" t="s">
        <v>1994</v>
      </c>
      <c r="J1707" s="2" t="s">
        <v>1995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2169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hidden="1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1993</v>
      </c>
      <c r="I1708" s="2" t="s">
        <v>1994</v>
      </c>
      <c r="J1708" s="2" t="s">
        <v>1995</v>
      </c>
      <c r="K1708" s="2" t="s">
        <v>32</v>
      </c>
      <c r="L1708" s="2" t="s">
        <v>2167</v>
      </c>
      <c r="M1708" s="18"/>
      <c r="N1708" s="2" t="s">
        <v>40</v>
      </c>
      <c r="O1708" s="2" t="s">
        <v>41</v>
      </c>
      <c r="P1708" s="18">
        <v>0.02</v>
      </c>
      <c r="Q1708" s="121" t="s">
        <v>2168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hidden="1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1993</v>
      </c>
      <c r="I1709" s="2" t="s">
        <v>1994</v>
      </c>
      <c r="J1709" s="2" t="s">
        <v>1995</v>
      </c>
      <c r="K1709" s="2" t="s">
        <v>32</v>
      </c>
      <c r="L1709" s="2" t="s">
        <v>2170</v>
      </c>
      <c r="M1709" s="18"/>
      <c r="N1709" s="2" t="s">
        <v>40</v>
      </c>
      <c r="O1709" s="2" t="s">
        <v>41</v>
      </c>
      <c r="P1709" s="18">
        <v>0.02</v>
      </c>
      <c r="Q1709" s="121" t="s">
        <v>2171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hidden="1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1993</v>
      </c>
      <c r="I1710" s="2" t="s">
        <v>1994</v>
      </c>
      <c r="J1710" s="2" t="s">
        <v>1995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2172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hidden="1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2019</v>
      </c>
      <c r="F1711" s="2" t="s">
        <v>2019</v>
      </c>
      <c r="G1711" s="2" t="s">
        <v>2019</v>
      </c>
      <c r="H1711" s="80" t="s">
        <v>1993</v>
      </c>
      <c r="I1711" s="2" t="s">
        <v>1994</v>
      </c>
      <c r="J1711" s="2" t="s">
        <v>1995</v>
      </c>
      <c r="K1711" s="2" t="s">
        <v>32</v>
      </c>
      <c r="L1711" s="2" t="s">
        <v>2019</v>
      </c>
      <c r="M1711" s="18"/>
      <c r="N1711" s="2" t="s">
        <v>40</v>
      </c>
      <c r="O1711" s="2" t="s">
        <v>41</v>
      </c>
      <c r="P1711" s="18">
        <v>0.02</v>
      </c>
      <c r="Q1711" s="121" t="s">
        <v>2173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hidden="1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2174</v>
      </c>
      <c r="F1712" s="2" t="s">
        <v>2174</v>
      </c>
      <c r="G1712" s="2" t="s">
        <v>2174</v>
      </c>
      <c r="H1712" s="80" t="s">
        <v>1993</v>
      </c>
      <c r="I1712" s="2" t="s">
        <v>1994</v>
      </c>
      <c r="J1712" s="2" t="s">
        <v>1995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2175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hidden="1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1993</v>
      </c>
      <c r="I1713" s="2" t="s">
        <v>1994</v>
      </c>
      <c r="J1713" s="2" t="s">
        <v>1995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2176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hidden="1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2177</v>
      </c>
      <c r="F1714" s="2" t="s">
        <v>2177</v>
      </c>
      <c r="G1714" s="2" t="s">
        <v>2177</v>
      </c>
      <c r="H1714" s="80" t="s">
        <v>1993</v>
      </c>
      <c r="I1714" s="2" t="s">
        <v>1994</v>
      </c>
      <c r="J1714" s="2" t="s">
        <v>1995</v>
      </c>
      <c r="K1714" s="2" t="s">
        <v>32</v>
      </c>
      <c r="L1714" s="2" t="s">
        <v>2177</v>
      </c>
      <c r="M1714" s="18"/>
      <c r="N1714" s="2" t="s">
        <v>40</v>
      </c>
      <c r="O1714" s="2" t="s">
        <v>41</v>
      </c>
      <c r="P1714" s="18">
        <v>0.01</v>
      </c>
      <c r="Q1714" s="121" t="s">
        <v>2178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hidden="1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2177</v>
      </c>
      <c r="F1715" s="2" t="s">
        <v>2177</v>
      </c>
      <c r="G1715" s="2" t="s">
        <v>2177</v>
      </c>
      <c r="H1715" s="80" t="s">
        <v>1993</v>
      </c>
      <c r="I1715" s="2" t="s">
        <v>1994</v>
      </c>
      <c r="J1715" s="2" t="s">
        <v>1995</v>
      </c>
      <c r="K1715" s="2" t="s">
        <v>32</v>
      </c>
      <c r="L1715" s="2" t="s">
        <v>2177</v>
      </c>
      <c r="M1715" s="18"/>
      <c r="N1715" s="2" t="s">
        <v>40</v>
      </c>
      <c r="O1715" s="2" t="s">
        <v>41</v>
      </c>
      <c r="P1715" s="18">
        <v>0.02</v>
      </c>
      <c r="Q1715" s="121" t="s">
        <v>2178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hidden="1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2179</v>
      </c>
      <c r="F1716" s="2" t="s">
        <v>2179</v>
      </c>
      <c r="G1716" s="2" t="s">
        <v>2179</v>
      </c>
      <c r="H1716" s="80" t="s">
        <v>1993</v>
      </c>
      <c r="I1716" s="2" t="s">
        <v>1994</v>
      </c>
      <c r="J1716" s="2" t="s">
        <v>1995</v>
      </c>
      <c r="K1716" s="2" t="s">
        <v>32</v>
      </c>
      <c r="L1716" s="2" t="s">
        <v>2179</v>
      </c>
      <c r="M1716" s="18"/>
      <c r="N1716" s="2" t="s">
        <v>57</v>
      </c>
      <c r="O1716" s="2" t="s">
        <v>41</v>
      </c>
      <c r="P1716" s="18">
        <v>0.1</v>
      </c>
      <c r="Q1716" s="121" t="s">
        <v>2180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hidden="1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2181</v>
      </c>
      <c r="F1717" s="2" t="s">
        <v>2181</v>
      </c>
      <c r="G1717" s="2" t="s">
        <v>2181</v>
      </c>
      <c r="H1717" s="80" t="s">
        <v>1993</v>
      </c>
      <c r="I1717" s="2" t="s">
        <v>1994</v>
      </c>
      <c r="J1717" s="2" t="s">
        <v>1995</v>
      </c>
      <c r="K1717" s="2" t="s">
        <v>32</v>
      </c>
      <c r="L1717" s="2" t="s">
        <v>2181</v>
      </c>
      <c r="M1717" s="18"/>
      <c r="N1717" s="2" t="s">
        <v>40</v>
      </c>
      <c r="O1717" s="2" t="s">
        <v>41</v>
      </c>
      <c r="P1717" s="18">
        <v>0.02</v>
      </c>
      <c r="Q1717" s="121" t="s">
        <v>2182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hidden="1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2183</v>
      </c>
      <c r="F1718" s="2" t="s">
        <v>2183</v>
      </c>
      <c r="G1718" s="2" t="s">
        <v>2183</v>
      </c>
      <c r="H1718" s="80" t="s">
        <v>1993</v>
      </c>
      <c r="I1718" s="2" t="s">
        <v>1994</v>
      </c>
      <c r="J1718" s="2" t="s">
        <v>1995</v>
      </c>
      <c r="K1718" s="2" t="s">
        <v>32</v>
      </c>
      <c r="L1718" s="2" t="s">
        <v>2184</v>
      </c>
      <c r="M1718" s="18"/>
      <c r="N1718" s="2" t="s">
        <v>40</v>
      </c>
      <c r="O1718" s="2" t="s">
        <v>80</v>
      </c>
      <c r="P1718" s="18">
        <v>0</v>
      </c>
      <c r="Q1718" s="121" t="s">
        <v>2185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hidden="1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2186</v>
      </c>
      <c r="F1719" s="2" t="s">
        <v>2187</v>
      </c>
      <c r="G1719" s="2" t="s">
        <v>2187</v>
      </c>
      <c r="H1719" s="80" t="s">
        <v>1993</v>
      </c>
      <c r="I1719" s="2" t="s">
        <v>1994</v>
      </c>
      <c r="J1719" s="2" t="s">
        <v>1995</v>
      </c>
      <c r="K1719" s="2" t="s">
        <v>32</v>
      </c>
      <c r="L1719" s="2" t="s">
        <v>2188</v>
      </c>
      <c r="M1719" s="18"/>
      <c r="N1719" s="2" t="s">
        <v>57</v>
      </c>
      <c r="O1719" s="2" t="s">
        <v>80</v>
      </c>
      <c r="P1719" s="18">
        <v>0</v>
      </c>
      <c r="Q1719" s="121" t="s">
        <v>2189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hidden="1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2190</v>
      </c>
      <c r="F1720" s="2" t="s">
        <v>2190</v>
      </c>
      <c r="G1720" s="2" t="s">
        <v>2190</v>
      </c>
      <c r="H1720" s="80" t="s">
        <v>1993</v>
      </c>
      <c r="I1720" s="2" t="s">
        <v>1994</v>
      </c>
      <c r="J1720" s="2" t="s">
        <v>1995</v>
      </c>
      <c r="K1720" s="2" t="s">
        <v>32</v>
      </c>
      <c r="L1720" s="2" t="s">
        <v>2191</v>
      </c>
      <c r="M1720" s="18"/>
      <c r="N1720" s="2" t="s">
        <v>40</v>
      </c>
      <c r="O1720" s="2" t="s">
        <v>80</v>
      </c>
      <c r="P1720" s="18">
        <v>0</v>
      </c>
      <c r="Q1720" s="121" t="s">
        <v>2192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hidden="1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2193</v>
      </c>
      <c r="F1721" s="2" t="s">
        <v>2193</v>
      </c>
      <c r="G1721" s="2" t="s">
        <v>2193</v>
      </c>
      <c r="H1721" s="80" t="s">
        <v>1993</v>
      </c>
      <c r="I1721" s="2" t="s">
        <v>1994</v>
      </c>
      <c r="J1721" s="2" t="s">
        <v>1995</v>
      </c>
      <c r="K1721" s="2" t="s">
        <v>32</v>
      </c>
      <c r="L1721" s="2" t="s">
        <v>2194</v>
      </c>
      <c r="M1721" s="18"/>
      <c r="N1721" s="2" t="s">
        <v>40</v>
      </c>
      <c r="O1721" s="2" t="s">
        <v>80</v>
      </c>
      <c r="P1721" s="18">
        <v>0</v>
      </c>
      <c r="Q1721" s="121" t="s">
        <v>2195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hidden="1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2196</v>
      </c>
      <c r="F1722" s="2" t="s">
        <v>2196</v>
      </c>
      <c r="G1722" s="2" t="s">
        <v>2196</v>
      </c>
      <c r="H1722" s="80" t="s">
        <v>1993</v>
      </c>
      <c r="I1722" s="2" t="s">
        <v>1994</v>
      </c>
      <c r="J1722" s="2" t="s">
        <v>1995</v>
      </c>
      <c r="K1722" s="2" t="s">
        <v>32</v>
      </c>
      <c r="L1722" s="2" t="s">
        <v>2197</v>
      </c>
      <c r="M1722" s="18"/>
      <c r="N1722" s="2" t="s">
        <v>57</v>
      </c>
      <c r="O1722" s="2" t="s">
        <v>41</v>
      </c>
      <c r="P1722" s="18">
        <v>0.12</v>
      </c>
      <c r="Q1722" s="121" t="s">
        <v>2198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hidden="1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2199</v>
      </c>
      <c r="F1723" s="2" t="s">
        <v>2199</v>
      </c>
      <c r="G1723" s="2" t="s">
        <v>2199</v>
      </c>
      <c r="H1723" s="80" t="s">
        <v>1993</v>
      </c>
      <c r="I1723" s="2" t="s">
        <v>1994</v>
      </c>
      <c r="J1723" s="2" t="s">
        <v>1995</v>
      </c>
      <c r="K1723" s="2" t="s">
        <v>32</v>
      </c>
      <c r="L1723" s="2" t="s">
        <v>2199</v>
      </c>
      <c r="M1723" s="18"/>
      <c r="N1723" s="2" t="s">
        <v>40</v>
      </c>
      <c r="O1723" s="2" t="s">
        <v>80</v>
      </c>
      <c r="P1723" s="18">
        <v>0</v>
      </c>
      <c r="Q1723" s="121" t="s">
        <v>2200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hidden="1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2201</v>
      </c>
      <c r="F1724" s="2" t="s">
        <v>2201</v>
      </c>
      <c r="G1724" s="2" t="s">
        <v>2201</v>
      </c>
      <c r="H1724" s="80" t="s">
        <v>1993</v>
      </c>
      <c r="I1724" s="2" t="s">
        <v>1994</v>
      </c>
      <c r="J1724" s="2" t="s">
        <v>1995</v>
      </c>
      <c r="K1724" s="2" t="s">
        <v>32</v>
      </c>
      <c r="L1724" s="2" t="s">
        <v>2201</v>
      </c>
      <c r="M1724" s="18"/>
      <c r="N1724" s="2" t="s">
        <v>57</v>
      </c>
      <c r="O1724" s="2" t="s">
        <v>41</v>
      </c>
      <c r="P1724" s="18">
        <v>0.08</v>
      </c>
      <c r="Q1724" s="121" t="s">
        <v>2202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hidden="1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2203</v>
      </c>
      <c r="F1725" s="2" t="s">
        <v>2204</v>
      </c>
      <c r="G1725" s="2" t="s">
        <v>2203</v>
      </c>
      <c r="H1725" s="80" t="s">
        <v>1993</v>
      </c>
      <c r="I1725" s="2" t="s">
        <v>1994</v>
      </c>
      <c r="J1725" s="2" t="s">
        <v>1995</v>
      </c>
      <c r="K1725" s="2" t="s">
        <v>32</v>
      </c>
      <c r="L1725" s="2" t="s">
        <v>2203</v>
      </c>
      <c r="M1725" s="18"/>
      <c r="N1725" s="2" t="s">
        <v>57</v>
      </c>
      <c r="O1725" s="2" t="s">
        <v>41</v>
      </c>
      <c r="P1725" s="18">
        <v>0.1</v>
      </c>
      <c r="Q1725" s="121" t="s">
        <v>2205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hidden="1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2206</v>
      </c>
      <c r="F1726" s="2" t="s">
        <v>2206</v>
      </c>
      <c r="G1726" s="2" t="s">
        <v>2206</v>
      </c>
      <c r="H1726" s="80" t="s">
        <v>1993</v>
      </c>
      <c r="I1726" s="2" t="s">
        <v>1994</v>
      </c>
      <c r="J1726" s="2" t="s">
        <v>1995</v>
      </c>
      <c r="K1726" s="2" t="s">
        <v>32</v>
      </c>
      <c r="L1726" s="2" t="s">
        <v>2206</v>
      </c>
      <c r="M1726" s="2"/>
      <c r="N1726" s="2" t="s">
        <v>57</v>
      </c>
      <c r="O1726" s="2" t="s">
        <v>41</v>
      </c>
      <c r="P1726" s="18">
        <v>0.08</v>
      </c>
      <c r="Q1726" s="121" t="s">
        <v>2207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hidden="1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2208</v>
      </c>
      <c r="F1727" s="2" t="s">
        <v>2208</v>
      </c>
      <c r="G1727" s="2" t="s">
        <v>2208</v>
      </c>
      <c r="H1727" s="80" t="s">
        <v>1993</v>
      </c>
      <c r="I1727" s="2" t="s">
        <v>1994</v>
      </c>
      <c r="J1727" s="2" t="s">
        <v>1995</v>
      </c>
      <c r="K1727" s="2" t="s">
        <v>32</v>
      </c>
      <c r="L1727" s="2" t="s">
        <v>2209</v>
      </c>
      <c r="M1727" s="2"/>
      <c r="N1727" s="2" t="s">
        <v>57</v>
      </c>
      <c r="O1727" s="2" t="s">
        <v>80</v>
      </c>
      <c r="P1727" s="18">
        <v>0</v>
      </c>
      <c r="Q1727" s="121" t="s">
        <v>2210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2211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hidden="1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2208</v>
      </c>
      <c r="F1728" s="2" t="s">
        <v>2208</v>
      </c>
      <c r="G1728" s="2" t="s">
        <v>2208</v>
      </c>
      <c r="H1728" s="80" t="s">
        <v>1993</v>
      </c>
      <c r="I1728" s="2" t="s">
        <v>1994</v>
      </c>
      <c r="J1728" s="2" t="s">
        <v>1995</v>
      </c>
      <c r="K1728" s="2" t="s">
        <v>32</v>
      </c>
      <c r="L1728" s="2" t="s">
        <v>2209</v>
      </c>
      <c r="M1728" s="2"/>
      <c r="N1728" s="2" t="s">
        <v>57</v>
      </c>
      <c r="O1728" s="2" t="s">
        <v>80</v>
      </c>
      <c r="P1728" s="18">
        <v>0</v>
      </c>
      <c r="Q1728" s="121" t="s">
        <v>2212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2213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hidden="1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2214</v>
      </c>
      <c r="F1729" s="2" t="s">
        <v>2214</v>
      </c>
      <c r="G1729" s="2" t="s">
        <v>2214</v>
      </c>
      <c r="H1729" s="80" t="s">
        <v>1993</v>
      </c>
      <c r="I1729" s="2" t="s">
        <v>1994</v>
      </c>
      <c r="J1729" s="2" t="s">
        <v>1995</v>
      </c>
      <c r="K1729" s="2" t="s">
        <v>32</v>
      </c>
      <c r="L1729" s="2" t="s">
        <v>2214</v>
      </c>
      <c r="M1729" s="2"/>
      <c r="N1729" s="2" t="s">
        <v>57</v>
      </c>
      <c r="O1729" s="2" t="s">
        <v>41</v>
      </c>
      <c r="P1729" s="18">
        <v>0.08</v>
      </c>
      <c r="Q1729" s="121" t="s">
        <v>2215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hidden="1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2214</v>
      </c>
      <c r="F1730" s="2" t="s">
        <v>2214</v>
      </c>
      <c r="G1730" s="2" t="s">
        <v>2214</v>
      </c>
      <c r="H1730" s="80" t="s">
        <v>1993</v>
      </c>
      <c r="I1730" s="2" t="s">
        <v>1994</v>
      </c>
      <c r="J1730" s="2" t="s">
        <v>1995</v>
      </c>
      <c r="K1730" s="2" t="s">
        <v>32</v>
      </c>
      <c r="L1730" s="2" t="s">
        <v>2214</v>
      </c>
      <c r="M1730" s="2"/>
      <c r="N1730" s="2" t="s">
        <v>57</v>
      </c>
      <c r="O1730" s="2" t="s">
        <v>41</v>
      </c>
      <c r="P1730" s="18">
        <v>0.08</v>
      </c>
      <c r="Q1730" s="121" t="s">
        <v>2216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hidden="1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2214</v>
      </c>
      <c r="F1731" s="2" t="s">
        <v>2214</v>
      </c>
      <c r="G1731" s="2" t="s">
        <v>2214</v>
      </c>
      <c r="H1731" s="80" t="s">
        <v>1993</v>
      </c>
      <c r="I1731" s="2" t="s">
        <v>1994</v>
      </c>
      <c r="J1731" s="2" t="s">
        <v>1995</v>
      </c>
      <c r="K1731" s="2" t="s">
        <v>32</v>
      </c>
      <c r="L1731" s="2" t="s">
        <v>2214</v>
      </c>
      <c r="M1731" s="2"/>
      <c r="N1731" s="2" t="s">
        <v>57</v>
      </c>
      <c r="O1731" s="2" t="s">
        <v>41</v>
      </c>
      <c r="P1731" s="18">
        <v>0.08</v>
      </c>
      <c r="Q1731" s="121" t="s">
        <v>2217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hidden="1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2218</v>
      </c>
      <c r="F1732" s="2" t="s">
        <v>2218</v>
      </c>
      <c r="G1732" s="2" t="s">
        <v>2218</v>
      </c>
      <c r="H1732" s="80" t="s">
        <v>1993</v>
      </c>
      <c r="I1732" s="2" t="s">
        <v>1994</v>
      </c>
      <c r="J1732" s="2" t="s">
        <v>1995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2219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hidden="1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2220</v>
      </c>
      <c r="F1733" s="2" t="s">
        <v>2220</v>
      </c>
      <c r="G1733" s="2" t="s">
        <v>2220</v>
      </c>
      <c r="H1733" s="80" t="s">
        <v>1993</v>
      </c>
      <c r="I1733" s="2" t="s">
        <v>1994</v>
      </c>
      <c r="J1733" s="2" t="s">
        <v>1995</v>
      </c>
      <c r="K1733" s="2" t="s">
        <v>32</v>
      </c>
      <c r="L1733" s="2" t="s">
        <v>2221</v>
      </c>
      <c r="M1733" s="2"/>
      <c r="N1733" s="2" t="s">
        <v>57</v>
      </c>
      <c r="O1733" s="2" t="s">
        <v>41</v>
      </c>
      <c r="P1733" s="18">
        <v>0.02</v>
      </c>
      <c r="Q1733" s="121" t="s">
        <v>2222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hidden="1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2220</v>
      </c>
      <c r="F1734" s="2" t="s">
        <v>2220</v>
      </c>
      <c r="G1734" s="2" t="s">
        <v>2220</v>
      </c>
      <c r="H1734" s="80" t="s">
        <v>1993</v>
      </c>
      <c r="I1734" s="2" t="s">
        <v>1994</v>
      </c>
      <c r="J1734" s="2" t="s">
        <v>1995</v>
      </c>
      <c r="K1734" s="2" t="s">
        <v>32</v>
      </c>
      <c r="L1734" s="2" t="s">
        <v>2221</v>
      </c>
      <c r="M1734" s="2"/>
      <c r="N1734" s="2" t="s">
        <v>40</v>
      </c>
      <c r="O1734" s="2" t="s">
        <v>41</v>
      </c>
      <c r="P1734" s="18">
        <v>0.02</v>
      </c>
      <c r="Q1734" s="121" t="s">
        <v>2222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2223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hidden="1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2224</v>
      </c>
      <c r="F1735" s="2" t="s">
        <v>2224</v>
      </c>
      <c r="G1735" s="2" t="s">
        <v>2224</v>
      </c>
      <c r="H1735" s="80" t="s">
        <v>1993</v>
      </c>
      <c r="I1735" s="2" t="s">
        <v>1994</v>
      </c>
      <c r="J1735" s="2" t="s">
        <v>1995</v>
      </c>
      <c r="K1735" s="2" t="s">
        <v>32</v>
      </c>
      <c r="L1735" s="2" t="s">
        <v>2224</v>
      </c>
      <c r="M1735" s="2"/>
      <c r="N1735" s="2" t="s">
        <v>40</v>
      </c>
      <c r="O1735" s="2" t="s">
        <v>41</v>
      </c>
      <c r="P1735" s="18">
        <v>0.04</v>
      </c>
      <c r="Q1735" s="121" t="s">
        <v>2225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hidden="1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2226</v>
      </c>
      <c r="F1736" s="2" t="s">
        <v>2226</v>
      </c>
      <c r="G1736" s="2" t="s">
        <v>2226</v>
      </c>
      <c r="H1736" s="80" t="s">
        <v>1993</v>
      </c>
      <c r="I1736" s="2" t="s">
        <v>1994</v>
      </c>
      <c r="J1736" s="2" t="s">
        <v>1995</v>
      </c>
      <c r="K1736" s="2" t="s">
        <v>32</v>
      </c>
      <c r="L1736" s="2" t="s">
        <v>2227</v>
      </c>
      <c r="M1736" s="2"/>
      <c r="N1736" s="2" t="s">
        <v>40</v>
      </c>
      <c r="O1736" s="2" t="s">
        <v>41</v>
      </c>
      <c r="P1736" s="18">
        <v>0.01</v>
      </c>
      <c r="Q1736" s="121" t="s">
        <v>2228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hidden="1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2226</v>
      </c>
      <c r="F1737" s="2" t="s">
        <v>2226</v>
      </c>
      <c r="G1737" s="2" t="s">
        <v>2226</v>
      </c>
      <c r="H1737" s="80" t="s">
        <v>1993</v>
      </c>
      <c r="I1737" s="2" t="s">
        <v>1994</v>
      </c>
      <c r="J1737" s="2" t="s">
        <v>1995</v>
      </c>
      <c r="K1737" s="2" t="s">
        <v>32</v>
      </c>
      <c r="L1737" s="2" t="s">
        <v>2229</v>
      </c>
      <c r="M1737" s="2"/>
      <c r="N1737" s="2" t="s">
        <v>40</v>
      </c>
      <c r="O1737" s="2" t="s">
        <v>41</v>
      </c>
      <c r="P1737" s="18">
        <v>0.01</v>
      </c>
      <c r="Q1737" s="121" t="s">
        <v>2230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hidden="1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2231</v>
      </c>
      <c r="F1738" s="2" t="s">
        <v>2231</v>
      </c>
      <c r="G1738" s="2" t="s">
        <v>2231</v>
      </c>
      <c r="H1738" s="80" t="s">
        <v>1993</v>
      </c>
      <c r="I1738" s="2" t="s">
        <v>1994</v>
      </c>
      <c r="J1738" s="2" t="s">
        <v>1995</v>
      </c>
      <c r="K1738" s="2" t="s">
        <v>32</v>
      </c>
      <c r="L1738" s="2" t="s">
        <v>2232</v>
      </c>
      <c r="M1738" s="2"/>
      <c r="N1738" s="2" t="s">
        <v>40</v>
      </c>
      <c r="O1738" s="2" t="s">
        <v>41</v>
      </c>
      <c r="P1738" s="18">
        <v>0.02</v>
      </c>
      <c r="Q1738" s="121" t="s">
        <v>2233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hidden="1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2234</v>
      </c>
      <c r="F1739" s="2" t="s">
        <v>2234</v>
      </c>
      <c r="G1739" s="2" t="s">
        <v>2234</v>
      </c>
      <c r="H1739" s="80" t="s">
        <v>1993</v>
      </c>
      <c r="I1739" s="2" t="s">
        <v>1994</v>
      </c>
      <c r="J1739" s="2" t="s">
        <v>1995</v>
      </c>
      <c r="K1739" s="2" t="s">
        <v>32</v>
      </c>
      <c r="L1739" s="2" t="s">
        <v>2235</v>
      </c>
      <c r="M1739" s="2"/>
      <c r="N1739" s="2" t="s">
        <v>40</v>
      </c>
      <c r="O1739" s="2" t="s">
        <v>80</v>
      </c>
      <c r="P1739" s="18">
        <v>0</v>
      </c>
      <c r="Q1739" s="121" t="s">
        <v>2236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hidden="1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1794</v>
      </c>
      <c r="F1740" s="2" t="s">
        <v>2237</v>
      </c>
      <c r="G1740" s="2" t="s">
        <v>1794</v>
      </c>
      <c r="H1740" s="80" t="s">
        <v>1993</v>
      </c>
      <c r="I1740" s="2" t="s">
        <v>1994</v>
      </c>
      <c r="J1740" s="2" t="s">
        <v>1995</v>
      </c>
      <c r="K1740" s="2" t="s">
        <v>32</v>
      </c>
      <c r="L1740" s="2" t="s">
        <v>2238</v>
      </c>
      <c r="M1740" s="2"/>
      <c r="N1740" s="2" t="s">
        <v>40</v>
      </c>
      <c r="O1740" s="2" t="s">
        <v>80</v>
      </c>
      <c r="P1740" s="18">
        <v>0</v>
      </c>
      <c r="Q1740" s="121" t="s">
        <v>2239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hidden="1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2240</v>
      </c>
      <c r="F1741" s="2" t="s">
        <v>2241</v>
      </c>
      <c r="G1741" s="2" t="s">
        <v>2240</v>
      </c>
      <c r="H1741" s="80" t="s">
        <v>1993</v>
      </c>
      <c r="I1741" s="2" t="s">
        <v>1994</v>
      </c>
      <c r="J1741" s="2" t="s">
        <v>1995</v>
      </c>
      <c r="K1741" s="2" t="s">
        <v>32</v>
      </c>
      <c r="L1741" s="2" t="s">
        <v>2240</v>
      </c>
      <c r="M1741" s="2"/>
      <c r="N1741" s="2" t="s">
        <v>40</v>
      </c>
      <c r="O1741" s="2" t="s">
        <v>41</v>
      </c>
      <c r="P1741" s="18">
        <v>0.05</v>
      </c>
      <c r="Q1741" s="121" t="s">
        <v>2242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hidden="1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1993</v>
      </c>
      <c r="I1742" s="2" t="s">
        <v>1994</v>
      </c>
      <c r="J1742" s="2" t="s">
        <v>1995</v>
      </c>
      <c r="K1742" s="2" t="s">
        <v>32</v>
      </c>
      <c r="L1742" s="2" t="s">
        <v>1718</v>
      </c>
      <c r="M1742" s="2"/>
      <c r="N1742" s="2" t="s">
        <v>57</v>
      </c>
      <c r="O1742" s="2" t="s">
        <v>41</v>
      </c>
      <c r="P1742" s="18">
        <v>0.04</v>
      </c>
      <c r="Q1742" s="121" t="s">
        <v>2243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hidden="1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1993</v>
      </c>
      <c r="I1743" s="2" t="s">
        <v>1994</v>
      </c>
      <c r="J1743" s="2" t="s">
        <v>1995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2176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hidden="1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1993</v>
      </c>
      <c r="I1744" s="2" t="s">
        <v>1994</v>
      </c>
      <c r="J1744" s="2" t="s">
        <v>1995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2244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hidden="1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1993</v>
      </c>
      <c r="I1745" s="2" t="s">
        <v>1994</v>
      </c>
      <c r="J1745" s="2" t="s">
        <v>1995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2245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hidden="1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1993</v>
      </c>
      <c r="I1746" s="2" t="s">
        <v>1994</v>
      </c>
      <c r="J1746" s="2" t="s">
        <v>1995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2245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hidden="1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1993</v>
      </c>
      <c r="I1747" s="2" t="s">
        <v>1994</v>
      </c>
      <c r="J1747" s="2" t="s">
        <v>1995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2245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hidden="1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1993</v>
      </c>
      <c r="I1748" s="2" t="s">
        <v>1994</v>
      </c>
      <c r="J1748" s="2" t="s">
        <v>1995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2246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hidden="1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1993</v>
      </c>
      <c r="I1749" s="2" t="s">
        <v>1994</v>
      </c>
      <c r="J1749" s="2" t="s">
        <v>1995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2246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hidden="1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2247</v>
      </c>
      <c r="F1750" s="2" t="s">
        <v>2247</v>
      </c>
      <c r="G1750" s="2" t="s">
        <v>2247</v>
      </c>
      <c r="H1750" s="80" t="s">
        <v>1993</v>
      </c>
      <c r="I1750" s="2" t="s">
        <v>1994</v>
      </c>
      <c r="J1750" s="2" t="s">
        <v>1995</v>
      </c>
      <c r="K1750" s="2" t="s">
        <v>32</v>
      </c>
      <c r="L1750" s="2" t="s">
        <v>2248</v>
      </c>
      <c r="M1750" s="2"/>
      <c r="N1750" s="2" t="s">
        <v>40</v>
      </c>
      <c r="O1750" s="2" t="s">
        <v>41</v>
      </c>
      <c r="P1750" s="18">
        <v>0.02</v>
      </c>
      <c r="Q1750" s="121" t="s">
        <v>2249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hidden="1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2250</v>
      </c>
      <c r="F1751" s="2" t="s">
        <v>2251</v>
      </c>
      <c r="G1751" s="2" t="s">
        <v>2250</v>
      </c>
      <c r="H1751" s="80" t="s">
        <v>1993</v>
      </c>
      <c r="I1751" s="2" t="s">
        <v>1994</v>
      </c>
      <c r="J1751" s="2" t="s">
        <v>1995</v>
      </c>
      <c r="K1751" s="2" t="s">
        <v>32</v>
      </c>
      <c r="L1751" s="2" t="s">
        <v>2250</v>
      </c>
      <c r="M1751" s="2"/>
      <c r="N1751" s="2" t="s">
        <v>40</v>
      </c>
      <c r="O1751" s="2" t="s">
        <v>41</v>
      </c>
      <c r="P1751" s="18">
        <v>0.02</v>
      </c>
      <c r="Q1751" s="121" t="s">
        <v>2252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hidden="1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1993</v>
      </c>
      <c r="I1752" s="2" t="s">
        <v>1994</v>
      </c>
      <c r="J1752" s="2" t="s">
        <v>1995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2253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hidden="1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2254</v>
      </c>
      <c r="F1753" s="2" t="s">
        <v>2255</v>
      </c>
      <c r="G1753" s="2" t="s">
        <v>2254</v>
      </c>
      <c r="H1753" s="80" t="s">
        <v>1993</v>
      </c>
      <c r="I1753" s="2" t="s">
        <v>1994</v>
      </c>
      <c r="J1753" s="2" t="s">
        <v>1995</v>
      </c>
      <c r="K1753" s="2" t="s">
        <v>32</v>
      </c>
      <c r="L1753" s="2" t="s">
        <v>2256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2257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hidden="1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1993</v>
      </c>
      <c r="I1754" s="2" t="s">
        <v>1994</v>
      </c>
      <c r="J1754" s="2" t="s">
        <v>1995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2258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hidden="1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1993</v>
      </c>
      <c r="I1755" s="2" t="s">
        <v>1994</v>
      </c>
      <c r="J1755" s="2" t="s">
        <v>1995</v>
      </c>
      <c r="K1755" s="2" t="s">
        <v>32</v>
      </c>
      <c r="L1755" s="2" t="s">
        <v>2259</v>
      </c>
      <c r="M1755" s="2"/>
      <c r="N1755" s="2" t="s">
        <v>40</v>
      </c>
      <c r="O1755" s="2" t="s">
        <v>41</v>
      </c>
      <c r="P1755" s="18">
        <v>0.03</v>
      </c>
      <c r="Q1755" s="121" t="s">
        <v>2260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hidden="1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1993</v>
      </c>
      <c r="I1756" s="2" t="s">
        <v>1994</v>
      </c>
      <c r="J1756" s="2" t="s">
        <v>1995</v>
      </c>
      <c r="K1756" s="2" t="s">
        <v>32</v>
      </c>
      <c r="L1756" s="2" t="s">
        <v>2259</v>
      </c>
      <c r="M1756" s="2"/>
      <c r="N1756" s="2" t="s">
        <v>40</v>
      </c>
      <c r="O1756" s="2" t="s">
        <v>80</v>
      </c>
      <c r="P1756" s="18">
        <v>0</v>
      </c>
      <c r="Q1756" s="121" t="s">
        <v>2260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hidden="1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1993</v>
      </c>
      <c r="I1757" s="2" t="s">
        <v>1994</v>
      </c>
      <c r="J1757" s="2" t="s">
        <v>1995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2261</v>
      </c>
      <c r="R1757" s="5" t="s">
        <v>2262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hidden="1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2263</v>
      </c>
      <c r="F1758" s="2" t="s">
        <v>2263</v>
      </c>
      <c r="G1758" s="2" t="s">
        <v>2263</v>
      </c>
      <c r="H1758" s="80" t="s">
        <v>1993</v>
      </c>
      <c r="I1758" s="2" t="s">
        <v>1994</v>
      </c>
      <c r="J1758" s="2" t="s">
        <v>1995</v>
      </c>
      <c r="K1758" s="2" t="s">
        <v>32</v>
      </c>
      <c r="L1758" s="2" t="s">
        <v>2263</v>
      </c>
      <c r="M1758" s="2"/>
      <c r="N1758" s="2" t="s">
        <v>57</v>
      </c>
      <c r="O1758" s="2" t="s">
        <v>41</v>
      </c>
      <c r="P1758" s="18">
        <v>0.04</v>
      </c>
      <c r="Q1758" s="121" t="s">
        <v>2264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hidden="1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2263</v>
      </c>
      <c r="F1759" s="2" t="s">
        <v>4469</v>
      </c>
      <c r="G1759" s="2" t="s">
        <v>2263</v>
      </c>
      <c r="H1759" s="80" t="s">
        <v>1993</v>
      </c>
      <c r="I1759" s="2" t="s">
        <v>1994</v>
      </c>
      <c r="J1759" s="2" t="s">
        <v>1995</v>
      </c>
      <c r="K1759" s="2" t="s">
        <v>32</v>
      </c>
      <c r="L1759" s="2" t="s">
        <v>2263</v>
      </c>
      <c r="M1759" s="2"/>
      <c r="N1759" s="2" t="s">
        <v>57</v>
      </c>
      <c r="O1759" s="2" t="s">
        <v>41</v>
      </c>
      <c r="P1759" s="18">
        <v>0.06</v>
      </c>
      <c r="Q1759" s="121" t="s">
        <v>2264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hidden="1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2263</v>
      </c>
      <c r="F1760" s="2" t="s">
        <v>2263</v>
      </c>
      <c r="G1760" s="2" t="s">
        <v>2263</v>
      </c>
      <c r="H1760" s="80" t="s">
        <v>1993</v>
      </c>
      <c r="I1760" s="2" t="s">
        <v>1994</v>
      </c>
      <c r="J1760" s="2" t="s">
        <v>1995</v>
      </c>
      <c r="K1760" s="2" t="s">
        <v>32</v>
      </c>
      <c r="L1760" s="2" t="s">
        <v>2263</v>
      </c>
      <c r="M1760" s="2"/>
      <c r="N1760" s="2" t="s">
        <v>57</v>
      </c>
      <c r="O1760" s="2" t="s">
        <v>41</v>
      </c>
      <c r="P1760" s="18">
        <v>0.06</v>
      </c>
      <c r="Q1760" s="121" t="s">
        <v>2265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hidden="1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2263</v>
      </c>
      <c r="F1761" s="2" t="s">
        <v>2263</v>
      </c>
      <c r="G1761" s="2" t="s">
        <v>2263</v>
      </c>
      <c r="H1761" s="80" t="s">
        <v>1993</v>
      </c>
      <c r="I1761" s="2" t="s">
        <v>1994</v>
      </c>
      <c r="J1761" s="2" t="s">
        <v>1995</v>
      </c>
      <c r="K1761" s="2" t="s">
        <v>32</v>
      </c>
      <c r="L1761" s="2" t="s">
        <v>2263</v>
      </c>
      <c r="M1761" s="2"/>
      <c r="N1761" s="2" t="s">
        <v>331</v>
      </c>
      <c r="O1761" s="2" t="s">
        <v>41</v>
      </c>
      <c r="P1761" s="18">
        <v>0.04</v>
      </c>
      <c r="Q1761" s="121" t="s">
        <v>2264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hidden="1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2266</v>
      </c>
      <c r="F1762" s="2" t="s">
        <v>2266</v>
      </c>
      <c r="G1762" s="2" t="s">
        <v>2266</v>
      </c>
      <c r="H1762" s="80" t="s">
        <v>1993</v>
      </c>
      <c r="I1762" s="2" t="s">
        <v>1994</v>
      </c>
      <c r="J1762" s="2" t="s">
        <v>1995</v>
      </c>
      <c r="K1762" s="2" t="s">
        <v>32</v>
      </c>
      <c r="L1762" s="2" t="s">
        <v>2267</v>
      </c>
      <c r="M1762" s="2"/>
      <c r="N1762" s="2" t="s">
        <v>40</v>
      </c>
      <c r="O1762" s="2" t="s">
        <v>41</v>
      </c>
      <c r="P1762" s="18">
        <v>0.03</v>
      </c>
      <c r="Q1762" s="121" t="s">
        <v>2268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hidden="1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2269</v>
      </c>
      <c r="F1763" s="2" t="s">
        <v>2269</v>
      </c>
      <c r="G1763" s="2" t="s">
        <v>2269</v>
      </c>
      <c r="H1763" s="80" t="s">
        <v>1993</v>
      </c>
      <c r="I1763" s="2" t="s">
        <v>1994</v>
      </c>
      <c r="J1763" s="2" t="s">
        <v>1995</v>
      </c>
      <c r="K1763" s="2" t="s">
        <v>32</v>
      </c>
      <c r="L1763" s="2" t="s">
        <v>2270</v>
      </c>
      <c r="M1763" s="2"/>
      <c r="N1763" s="2" t="s">
        <v>40</v>
      </c>
      <c r="O1763" s="2" t="s">
        <v>80</v>
      </c>
      <c r="P1763" s="18">
        <v>0</v>
      </c>
      <c r="Q1763" s="121" t="s">
        <v>2271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hidden="1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2272</v>
      </c>
      <c r="F1764" s="2" t="s">
        <v>2272</v>
      </c>
      <c r="G1764" s="2" t="s">
        <v>2272</v>
      </c>
      <c r="H1764" s="80" t="s">
        <v>1993</v>
      </c>
      <c r="I1764" s="2" t="s">
        <v>1994</v>
      </c>
      <c r="J1764" s="2" t="s">
        <v>1995</v>
      </c>
      <c r="K1764" s="2" t="s">
        <v>32</v>
      </c>
      <c r="L1764" s="2" t="s">
        <v>2272</v>
      </c>
      <c r="M1764" s="2"/>
      <c r="N1764" s="2" t="s">
        <v>40</v>
      </c>
      <c r="O1764" s="2" t="s">
        <v>41</v>
      </c>
      <c r="P1764" s="18">
        <v>0.02</v>
      </c>
      <c r="Q1764" s="121" t="s">
        <v>2273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hidden="1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2274</v>
      </c>
      <c r="F1765" s="2" t="s">
        <v>2274</v>
      </c>
      <c r="G1765" s="2" t="s">
        <v>2274</v>
      </c>
      <c r="H1765" s="80" t="s">
        <v>1993</v>
      </c>
      <c r="I1765" s="2" t="s">
        <v>1994</v>
      </c>
      <c r="J1765" s="2" t="s">
        <v>1995</v>
      </c>
      <c r="K1765" s="2" t="s">
        <v>32</v>
      </c>
      <c r="L1765" s="2" t="s">
        <v>2274</v>
      </c>
      <c r="M1765" s="2"/>
      <c r="N1765" s="2" t="s">
        <v>40</v>
      </c>
      <c r="O1765" s="2" t="s">
        <v>41</v>
      </c>
      <c r="P1765" s="18">
        <v>0.03</v>
      </c>
      <c r="Q1765" s="121" t="s">
        <v>2275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hidden="1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2274</v>
      </c>
      <c r="F1766" s="2" t="s">
        <v>2274</v>
      </c>
      <c r="G1766" s="2" t="s">
        <v>2274</v>
      </c>
      <c r="H1766" s="80" t="s">
        <v>1993</v>
      </c>
      <c r="I1766" s="2" t="s">
        <v>1994</v>
      </c>
      <c r="J1766" s="2" t="s">
        <v>1995</v>
      </c>
      <c r="K1766" s="2" t="s">
        <v>32</v>
      </c>
      <c r="L1766" s="2" t="s">
        <v>2274</v>
      </c>
      <c r="M1766" s="2"/>
      <c r="N1766" s="2" t="s">
        <v>40</v>
      </c>
      <c r="O1766" s="2" t="s">
        <v>80</v>
      </c>
      <c r="P1766" s="18">
        <v>0</v>
      </c>
      <c r="Q1766" s="121" t="s">
        <v>2275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hidden="1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1993</v>
      </c>
      <c r="I1767" s="2" t="s">
        <v>1994</v>
      </c>
      <c r="J1767" s="2" t="s">
        <v>1995</v>
      </c>
      <c r="K1767" s="2" t="s">
        <v>32</v>
      </c>
      <c r="L1767" s="2" t="s">
        <v>2276</v>
      </c>
      <c r="M1767" s="2"/>
      <c r="N1767" s="2" t="s">
        <v>57</v>
      </c>
      <c r="O1767" s="2" t="s">
        <v>41</v>
      </c>
      <c r="P1767" s="18">
        <v>0.08</v>
      </c>
      <c r="Q1767" s="121" t="s">
        <v>2277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hidden="1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1993</v>
      </c>
      <c r="I1768" s="2" t="s">
        <v>1994</v>
      </c>
      <c r="J1768" s="2" t="s">
        <v>1995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2261</v>
      </c>
      <c r="R1768" s="5" t="s">
        <v>2278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hidden="1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2279</v>
      </c>
      <c r="F1769" s="2" t="s">
        <v>2279</v>
      </c>
      <c r="G1769" s="2" t="s">
        <v>2280</v>
      </c>
      <c r="H1769" s="80" t="s">
        <v>1993</v>
      </c>
      <c r="I1769" s="2" t="s">
        <v>1994</v>
      </c>
      <c r="J1769" s="2" t="s">
        <v>1995</v>
      </c>
      <c r="K1769" s="2" t="s">
        <v>32</v>
      </c>
      <c r="L1769" s="2" t="s">
        <v>2280</v>
      </c>
      <c r="M1769" s="2"/>
      <c r="N1769" s="2" t="s">
        <v>40</v>
      </c>
      <c r="O1769" s="2" t="s">
        <v>80</v>
      </c>
      <c r="P1769" s="18">
        <v>0</v>
      </c>
      <c r="Q1769" s="121" t="s">
        <v>2281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hidden="1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1993</v>
      </c>
      <c r="I1770" s="2" t="s">
        <v>1994</v>
      </c>
      <c r="J1770" s="2" t="s">
        <v>1995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2282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hidden="1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2256</v>
      </c>
      <c r="F1771" s="2" t="s">
        <v>2256</v>
      </c>
      <c r="G1771" s="2" t="s">
        <v>2256</v>
      </c>
      <c r="H1771" s="80" t="s">
        <v>1993</v>
      </c>
      <c r="I1771" s="2" t="s">
        <v>1994</v>
      </c>
      <c r="J1771" s="2" t="s">
        <v>1995</v>
      </c>
      <c r="K1771" s="2" t="s">
        <v>32</v>
      </c>
      <c r="L1771" s="2" t="s">
        <v>2256</v>
      </c>
      <c r="M1771" s="2"/>
      <c r="N1771" s="2" t="s">
        <v>40</v>
      </c>
      <c r="O1771" s="2" t="s">
        <v>41</v>
      </c>
      <c r="P1771" s="18">
        <v>0.02</v>
      </c>
      <c r="Q1771" s="121" t="s">
        <v>2257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hidden="1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2256</v>
      </c>
      <c r="F1772" s="2" t="s">
        <v>2256</v>
      </c>
      <c r="G1772" s="2" t="s">
        <v>2256</v>
      </c>
      <c r="H1772" s="80" t="s">
        <v>1993</v>
      </c>
      <c r="I1772" s="2" t="s">
        <v>1994</v>
      </c>
      <c r="J1772" s="2" t="s">
        <v>1995</v>
      </c>
      <c r="K1772" s="2" t="s">
        <v>32</v>
      </c>
      <c r="L1772" s="2" t="s">
        <v>2256</v>
      </c>
      <c r="M1772" s="2"/>
      <c r="N1772" s="2" t="s">
        <v>40</v>
      </c>
      <c r="O1772" s="2" t="s">
        <v>80</v>
      </c>
      <c r="P1772" s="18">
        <v>0</v>
      </c>
      <c r="Q1772" s="121" t="s">
        <v>2257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hidden="1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2283</v>
      </c>
      <c r="F1773" s="2" t="s">
        <v>2283</v>
      </c>
      <c r="G1773" s="2" t="s">
        <v>2283</v>
      </c>
      <c r="H1773" s="80" t="s">
        <v>1993</v>
      </c>
      <c r="I1773" s="2" t="s">
        <v>1994</v>
      </c>
      <c r="J1773" s="2" t="s">
        <v>1995</v>
      </c>
      <c r="K1773" s="2" t="s">
        <v>32</v>
      </c>
      <c r="L1773" s="2" t="s">
        <v>2283</v>
      </c>
      <c r="M1773" s="2"/>
      <c r="N1773" s="2" t="s">
        <v>40</v>
      </c>
      <c r="O1773" s="2" t="s">
        <v>41</v>
      </c>
      <c r="P1773" s="18">
        <v>0.03</v>
      </c>
      <c r="Q1773" s="121" t="s">
        <v>2284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2285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hidden="1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2283</v>
      </c>
      <c r="F1774" s="2" t="s">
        <v>2283</v>
      </c>
      <c r="G1774" s="2" t="s">
        <v>2283</v>
      </c>
      <c r="H1774" s="80" t="s">
        <v>1993</v>
      </c>
      <c r="I1774" s="2" t="s">
        <v>1994</v>
      </c>
      <c r="J1774" s="2" t="s">
        <v>1995</v>
      </c>
      <c r="K1774" s="2" t="s">
        <v>32</v>
      </c>
      <c r="L1774" s="2" t="s">
        <v>2283</v>
      </c>
      <c r="M1774" s="2"/>
      <c r="N1774" s="2" t="s">
        <v>40</v>
      </c>
      <c r="O1774" s="2" t="s">
        <v>41</v>
      </c>
      <c r="P1774" s="18">
        <v>0.03</v>
      </c>
      <c r="Q1774" s="121" t="s">
        <v>2286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hidden="1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1727</v>
      </c>
      <c r="F1775" s="2" t="s">
        <v>1727</v>
      </c>
      <c r="G1775" s="2" t="s">
        <v>1727</v>
      </c>
      <c r="H1775" s="80" t="s">
        <v>1993</v>
      </c>
      <c r="I1775" s="2" t="s">
        <v>1994</v>
      </c>
      <c r="J1775" s="2" t="s">
        <v>1995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2287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hidden="1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1993</v>
      </c>
      <c r="I1776" s="2" t="s">
        <v>1994</v>
      </c>
      <c r="J1776" s="2" t="s">
        <v>1995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2288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hidden="1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1993</v>
      </c>
      <c r="I1777" s="2" t="s">
        <v>1994</v>
      </c>
      <c r="J1777" s="2" t="s">
        <v>1995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2287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hidden="1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2289</v>
      </c>
      <c r="F1778" s="2" t="s">
        <v>2289</v>
      </c>
      <c r="G1778" s="2" t="s">
        <v>2289</v>
      </c>
      <c r="H1778" s="80" t="s">
        <v>1993</v>
      </c>
      <c r="I1778" s="2" t="s">
        <v>1994</v>
      </c>
      <c r="J1778" s="2" t="s">
        <v>1995</v>
      </c>
      <c r="K1778" s="2" t="s">
        <v>32</v>
      </c>
      <c r="L1778" s="2" t="s">
        <v>2289</v>
      </c>
      <c r="M1778" s="2"/>
      <c r="N1778" s="2" t="s">
        <v>40</v>
      </c>
      <c r="O1778" s="2" t="s">
        <v>41</v>
      </c>
      <c r="P1778" s="18">
        <v>0.02</v>
      </c>
      <c r="Q1778" s="121" t="s">
        <v>2290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hidden="1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2289</v>
      </c>
      <c r="F1779" s="2" t="s">
        <v>2289</v>
      </c>
      <c r="G1779" s="2" t="s">
        <v>2289</v>
      </c>
      <c r="H1779" s="80" t="s">
        <v>1993</v>
      </c>
      <c r="I1779" s="2" t="s">
        <v>1994</v>
      </c>
      <c r="J1779" s="2" t="s">
        <v>1995</v>
      </c>
      <c r="K1779" s="2" t="s">
        <v>32</v>
      </c>
      <c r="L1779" s="2" t="s">
        <v>2291</v>
      </c>
      <c r="M1779" s="2"/>
      <c r="N1779" s="2" t="s">
        <v>40</v>
      </c>
      <c r="O1779" s="2" t="s">
        <v>41</v>
      </c>
      <c r="P1779" s="18">
        <v>0.02</v>
      </c>
      <c r="Q1779" s="121" t="s">
        <v>2292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hidden="1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2293</v>
      </c>
      <c r="F1780" s="2" t="s">
        <v>2293</v>
      </c>
      <c r="G1780" s="2" t="s">
        <v>2293</v>
      </c>
      <c r="H1780" s="80" t="s">
        <v>1993</v>
      </c>
      <c r="I1780" s="2" t="s">
        <v>1994</v>
      </c>
      <c r="J1780" s="2" t="s">
        <v>1995</v>
      </c>
      <c r="K1780" s="2" t="s">
        <v>32</v>
      </c>
      <c r="L1780" s="2" t="s">
        <v>2291</v>
      </c>
      <c r="M1780" s="2"/>
      <c r="N1780" s="2" t="s">
        <v>40</v>
      </c>
      <c r="O1780" s="2" t="s">
        <v>80</v>
      </c>
      <c r="P1780" s="18">
        <v>0</v>
      </c>
      <c r="Q1780" s="121" t="s">
        <v>2292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hidden="1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2294</v>
      </c>
      <c r="F1781" s="2" t="s">
        <v>2294</v>
      </c>
      <c r="G1781" s="2" t="s">
        <v>2294</v>
      </c>
      <c r="H1781" s="80" t="s">
        <v>1993</v>
      </c>
      <c r="I1781" s="2" t="s">
        <v>1994</v>
      </c>
      <c r="J1781" s="2" t="s">
        <v>1995</v>
      </c>
      <c r="K1781" s="2" t="s">
        <v>32</v>
      </c>
      <c r="L1781" s="2" t="s">
        <v>1784</v>
      </c>
      <c r="M1781" s="2"/>
      <c r="N1781" s="2" t="s">
        <v>57</v>
      </c>
      <c r="O1781" s="2" t="s">
        <v>41</v>
      </c>
      <c r="P1781" s="18">
        <v>0.08</v>
      </c>
      <c r="Q1781" s="121" t="s">
        <v>2295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hidden="1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2296</v>
      </c>
      <c r="F1782" s="2" t="s">
        <v>2296</v>
      </c>
      <c r="G1782" s="2" t="s">
        <v>2296</v>
      </c>
      <c r="H1782" s="80" t="s">
        <v>1993</v>
      </c>
      <c r="I1782" s="2" t="s">
        <v>1994</v>
      </c>
      <c r="J1782" s="2" t="s">
        <v>1995</v>
      </c>
      <c r="K1782" s="2" t="s">
        <v>32</v>
      </c>
      <c r="L1782" s="2" t="s">
        <v>2296</v>
      </c>
      <c r="M1782" s="2"/>
      <c r="N1782" s="2" t="s">
        <v>40</v>
      </c>
      <c r="O1782" s="2" t="s">
        <v>80</v>
      </c>
      <c r="P1782" s="18">
        <v>0</v>
      </c>
      <c r="Q1782" s="121" t="s">
        <v>2297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hidden="1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2298</v>
      </c>
      <c r="F1783" s="2" t="s">
        <v>2298</v>
      </c>
      <c r="G1783" s="2" t="s">
        <v>2298</v>
      </c>
      <c r="H1783" s="80" t="s">
        <v>1993</v>
      </c>
      <c r="I1783" s="2" t="s">
        <v>1994</v>
      </c>
      <c r="J1783" s="2" t="s">
        <v>1995</v>
      </c>
      <c r="K1783" s="2" t="s">
        <v>32</v>
      </c>
      <c r="L1783" s="2" t="s">
        <v>2298</v>
      </c>
      <c r="M1783" s="2"/>
      <c r="N1783" s="2" t="s">
        <v>40</v>
      </c>
      <c r="O1783" s="2" t="s">
        <v>80</v>
      </c>
      <c r="P1783" s="18">
        <v>0</v>
      </c>
      <c r="Q1783" s="121" t="s">
        <v>2299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hidden="1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2300</v>
      </c>
      <c r="F1784" s="2" t="s">
        <v>2300</v>
      </c>
      <c r="G1784" s="2" t="s">
        <v>2300</v>
      </c>
      <c r="H1784" s="80" t="s">
        <v>1993</v>
      </c>
      <c r="I1784" s="2" t="s">
        <v>1994</v>
      </c>
      <c r="J1784" s="2" t="s">
        <v>1995</v>
      </c>
      <c r="K1784" s="2" t="s">
        <v>32</v>
      </c>
      <c r="L1784" s="2" t="s">
        <v>2300</v>
      </c>
      <c r="M1784" s="2"/>
      <c r="N1784" s="2" t="s">
        <v>57</v>
      </c>
      <c r="O1784" s="2" t="s">
        <v>149</v>
      </c>
      <c r="P1784" s="18">
        <v>0.09</v>
      </c>
      <c r="Q1784" s="121" t="s">
        <v>2301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hidden="1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2302</v>
      </c>
      <c r="F1785" s="2" t="s">
        <v>2302</v>
      </c>
      <c r="G1785" s="2" t="s">
        <v>2302</v>
      </c>
      <c r="H1785" s="80" t="s">
        <v>1993</v>
      </c>
      <c r="I1785" s="2" t="s">
        <v>1994</v>
      </c>
      <c r="J1785" s="2" t="s">
        <v>1995</v>
      </c>
      <c r="K1785" s="2" t="s">
        <v>32</v>
      </c>
      <c r="L1785" s="2" t="s">
        <v>2303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2304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hidden="1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2305</v>
      </c>
      <c r="F1786" s="2" t="s">
        <v>2305</v>
      </c>
      <c r="G1786" s="2" t="s">
        <v>2305</v>
      </c>
      <c r="H1786" s="80" t="s">
        <v>1993</v>
      </c>
      <c r="I1786" s="2" t="s">
        <v>1994</v>
      </c>
      <c r="J1786" s="2" t="s">
        <v>1995</v>
      </c>
      <c r="K1786" s="2" t="s">
        <v>32</v>
      </c>
      <c r="L1786" s="2" t="s">
        <v>2306</v>
      </c>
      <c r="M1786" s="2"/>
      <c r="N1786" s="2" t="s">
        <v>40</v>
      </c>
      <c r="O1786" s="2" t="s">
        <v>80</v>
      </c>
      <c r="P1786" s="18">
        <v>0</v>
      </c>
      <c r="Q1786" s="121" t="s">
        <v>2307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2000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hidden="1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1993</v>
      </c>
      <c r="I1787" s="2" t="s">
        <v>1994</v>
      </c>
      <c r="J1787" s="2" t="s">
        <v>1995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2308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hidden="1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2309</v>
      </c>
      <c r="F1788" s="2" t="s">
        <v>2309</v>
      </c>
      <c r="G1788" s="2" t="s">
        <v>2309</v>
      </c>
      <c r="H1788" s="80" t="s">
        <v>1993</v>
      </c>
      <c r="I1788" s="2" t="s">
        <v>1994</v>
      </c>
      <c r="J1788" s="2" t="s">
        <v>1995</v>
      </c>
      <c r="K1788" s="2" t="s">
        <v>32</v>
      </c>
      <c r="L1788" s="2" t="s">
        <v>2309</v>
      </c>
      <c r="M1788" s="2"/>
      <c r="N1788" s="2" t="s">
        <v>40</v>
      </c>
      <c r="O1788" s="2" t="s">
        <v>80</v>
      </c>
      <c r="P1788" s="18">
        <v>0</v>
      </c>
      <c r="Q1788" s="121" t="s">
        <v>2310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hidden="1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2309</v>
      </c>
      <c r="F1789" s="2" t="s">
        <v>2309</v>
      </c>
      <c r="G1789" s="2" t="s">
        <v>2309</v>
      </c>
      <c r="H1789" s="80" t="s">
        <v>1993</v>
      </c>
      <c r="I1789" s="2" t="s">
        <v>1994</v>
      </c>
      <c r="J1789" s="2" t="s">
        <v>1995</v>
      </c>
      <c r="K1789" s="2" t="s">
        <v>32</v>
      </c>
      <c r="L1789" s="2" t="s">
        <v>2309</v>
      </c>
      <c r="M1789" s="2"/>
      <c r="N1789" s="2" t="s">
        <v>40</v>
      </c>
      <c r="O1789" s="2" t="s">
        <v>80</v>
      </c>
      <c r="P1789" s="18">
        <v>0</v>
      </c>
      <c r="Q1789" s="121" t="s">
        <v>2310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hidden="1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1735</v>
      </c>
      <c r="F1790" s="2" t="s">
        <v>1735</v>
      </c>
      <c r="G1790" s="2" t="s">
        <v>1735</v>
      </c>
      <c r="H1790" s="80" t="s">
        <v>1993</v>
      </c>
      <c r="I1790" s="2" t="s">
        <v>1994</v>
      </c>
      <c r="J1790" s="2" t="s">
        <v>1995</v>
      </c>
      <c r="K1790" s="2" t="s">
        <v>32</v>
      </c>
      <c r="L1790" s="2" t="s">
        <v>1735</v>
      </c>
      <c r="M1790" s="2"/>
      <c r="N1790" s="2" t="s">
        <v>57</v>
      </c>
      <c r="O1790" s="2" t="s">
        <v>41</v>
      </c>
      <c r="P1790" s="18">
        <v>0.15</v>
      </c>
      <c r="Q1790" s="121" t="s">
        <v>2311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hidden="1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1736</v>
      </c>
      <c r="F1791" s="2" t="s">
        <v>1736</v>
      </c>
      <c r="G1791" s="2" t="s">
        <v>1736</v>
      </c>
      <c r="H1791" s="80" t="s">
        <v>1993</v>
      </c>
      <c r="I1791" s="2" t="s">
        <v>1994</v>
      </c>
      <c r="J1791" s="2" t="s">
        <v>1995</v>
      </c>
      <c r="K1791" s="2" t="s">
        <v>32</v>
      </c>
      <c r="L1791" s="2" t="s">
        <v>1736</v>
      </c>
      <c r="M1791" s="2"/>
      <c r="N1791" s="2" t="s">
        <v>57</v>
      </c>
      <c r="O1791" s="2" t="s">
        <v>41</v>
      </c>
      <c r="P1791" s="18">
        <v>0.11</v>
      </c>
      <c r="Q1791" s="121" t="s">
        <v>2312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hidden="1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1767</v>
      </c>
      <c r="F1792" s="2" t="s">
        <v>1767</v>
      </c>
      <c r="G1792" s="2" t="s">
        <v>1767</v>
      </c>
      <c r="H1792" s="80" t="s">
        <v>1993</v>
      </c>
      <c r="I1792" s="2" t="s">
        <v>1994</v>
      </c>
      <c r="J1792" s="2" t="s">
        <v>1995</v>
      </c>
      <c r="K1792" s="2" t="s">
        <v>32</v>
      </c>
      <c r="L1792" s="2" t="s">
        <v>1767</v>
      </c>
      <c r="M1792" s="2"/>
      <c r="N1792" s="2" t="s">
        <v>57</v>
      </c>
      <c r="O1792" s="2" t="s">
        <v>80</v>
      </c>
      <c r="P1792" s="18">
        <v>0</v>
      </c>
      <c r="Q1792" s="121" t="s">
        <v>2313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hidden="1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1767</v>
      </c>
      <c r="F1793" s="2" t="s">
        <v>1767</v>
      </c>
      <c r="G1793" s="2" t="s">
        <v>1767</v>
      </c>
      <c r="H1793" s="80" t="s">
        <v>1993</v>
      </c>
      <c r="I1793" s="2" t="s">
        <v>1994</v>
      </c>
      <c r="J1793" s="2" t="s">
        <v>1995</v>
      </c>
      <c r="K1793" s="2" t="s">
        <v>32</v>
      </c>
      <c r="L1793" s="2" t="s">
        <v>1767</v>
      </c>
      <c r="M1793" s="2"/>
      <c r="N1793" s="2" t="s">
        <v>40</v>
      </c>
      <c r="O1793" s="2" t="s">
        <v>80</v>
      </c>
      <c r="P1793" s="18">
        <v>0</v>
      </c>
      <c r="Q1793" s="121" t="s">
        <v>2314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hidden="1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1993</v>
      </c>
      <c r="I1794" s="2" t="s">
        <v>1994</v>
      </c>
      <c r="J1794" s="2" t="s">
        <v>1995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2315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hidden="1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1743</v>
      </c>
      <c r="F1795" s="2" t="s">
        <v>1743</v>
      </c>
      <c r="G1795" s="2" t="s">
        <v>1743</v>
      </c>
      <c r="H1795" s="80" t="s">
        <v>1993</v>
      </c>
      <c r="I1795" s="2" t="s">
        <v>1994</v>
      </c>
      <c r="J1795" s="2" t="s">
        <v>1995</v>
      </c>
      <c r="K1795" s="2" t="s">
        <v>32</v>
      </c>
      <c r="L1795" s="2" t="s">
        <v>1743</v>
      </c>
      <c r="M1795" s="2"/>
      <c r="N1795" s="2" t="s">
        <v>57</v>
      </c>
      <c r="O1795" s="2" t="s">
        <v>41</v>
      </c>
      <c r="P1795" s="18">
        <v>0.08</v>
      </c>
      <c r="Q1795" s="121" t="s">
        <v>2316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hidden="1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1743</v>
      </c>
      <c r="F1796" s="2" t="s">
        <v>1743</v>
      </c>
      <c r="G1796" s="2" t="s">
        <v>1743</v>
      </c>
      <c r="H1796" s="80" t="s">
        <v>1993</v>
      </c>
      <c r="I1796" s="2" t="s">
        <v>1994</v>
      </c>
      <c r="J1796" s="2" t="s">
        <v>1995</v>
      </c>
      <c r="K1796" s="2" t="s">
        <v>32</v>
      </c>
      <c r="L1796" s="2" t="s">
        <v>1743</v>
      </c>
      <c r="M1796" s="2"/>
      <c r="N1796" s="2" t="s">
        <v>40</v>
      </c>
      <c r="O1796" s="2" t="s">
        <v>80</v>
      </c>
      <c r="P1796" s="18">
        <v>0</v>
      </c>
      <c r="Q1796" s="121" t="s">
        <v>2317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hidden="1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1743</v>
      </c>
      <c r="F1797" s="2" t="s">
        <v>1743</v>
      </c>
      <c r="G1797" s="2" t="s">
        <v>1743</v>
      </c>
      <c r="H1797" s="80" t="s">
        <v>1993</v>
      </c>
      <c r="I1797" s="2" t="s">
        <v>1994</v>
      </c>
      <c r="J1797" s="2" t="s">
        <v>1995</v>
      </c>
      <c r="K1797" s="2" t="s">
        <v>32</v>
      </c>
      <c r="L1797" s="2" t="s">
        <v>1743</v>
      </c>
      <c r="M1797" s="2"/>
      <c r="N1797" s="2" t="s">
        <v>331</v>
      </c>
      <c r="O1797" s="2" t="s">
        <v>41</v>
      </c>
      <c r="P1797" s="18">
        <v>0.08</v>
      </c>
      <c r="Q1797" s="121" t="s">
        <v>2316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hidden="1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1993</v>
      </c>
      <c r="I1798" s="2" t="s">
        <v>1994</v>
      </c>
      <c r="J1798" s="2" t="s">
        <v>1995</v>
      </c>
      <c r="K1798" s="2" t="s">
        <v>32</v>
      </c>
      <c r="L1798" s="2" t="s">
        <v>2318</v>
      </c>
      <c r="M1798" s="2"/>
      <c r="N1798" s="2" t="s">
        <v>40</v>
      </c>
      <c r="O1798" s="2" t="s">
        <v>72</v>
      </c>
      <c r="P1798" s="18">
        <v>0.98</v>
      </c>
      <c r="Q1798" s="121" t="s">
        <v>2319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hidden="1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2320</v>
      </c>
      <c r="F1799" s="2" t="s">
        <v>2321</v>
      </c>
      <c r="G1799" s="2" t="s">
        <v>2320</v>
      </c>
      <c r="H1799" s="80" t="s">
        <v>1993</v>
      </c>
      <c r="I1799" s="2" t="s">
        <v>1994</v>
      </c>
      <c r="J1799" s="2" t="s">
        <v>1995</v>
      </c>
      <c r="K1799" s="2" t="s">
        <v>32</v>
      </c>
      <c r="L1799" s="2" t="s">
        <v>2320</v>
      </c>
      <c r="M1799" s="2"/>
      <c r="N1799" s="2" t="s">
        <v>40</v>
      </c>
      <c r="O1799" s="2" t="s">
        <v>72</v>
      </c>
      <c r="P1799" s="18">
        <v>0.96</v>
      </c>
      <c r="Q1799" s="121" t="s">
        <v>2322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hidden="1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1993</v>
      </c>
      <c r="I1800" s="2" t="s">
        <v>1994</v>
      </c>
      <c r="J1800" s="2" t="s">
        <v>1995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2323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hidden="1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1993</v>
      </c>
      <c r="I1801" s="2" t="s">
        <v>1994</v>
      </c>
      <c r="J1801" s="2" t="s">
        <v>1995</v>
      </c>
      <c r="K1801" s="2" t="s">
        <v>32</v>
      </c>
      <c r="L1801" s="2" t="s">
        <v>2324</v>
      </c>
      <c r="M1801" s="2"/>
      <c r="N1801" s="2" t="s">
        <v>40</v>
      </c>
      <c r="O1801" s="2" t="s">
        <v>80</v>
      </c>
      <c r="P1801" s="18">
        <v>0</v>
      </c>
      <c r="Q1801" s="121" t="s">
        <v>2325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hidden="1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1993</v>
      </c>
      <c r="I1802" s="2" t="s">
        <v>1994</v>
      </c>
      <c r="J1802" s="2" t="s">
        <v>1995</v>
      </c>
      <c r="K1802" s="2" t="s">
        <v>32</v>
      </c>
      <c r="L1802" s="2" t="s">
        <v>2324</v>
      </c>
      <c r="M1802" s="2"/>
      <c r="N1802" s="2" t="s">
        <v>40</v>
      </c>
      <c r="O1802" s="2" t="s">
        <v>72</v>
      </c>
      <c r="P1802" s="18">
        <v>0.96</v>
      </c>
      <c r="Q1802" s="121" t="s">
        <v>2325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hidden="1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1993</v>
      </c>
      <c r="I1803" s="2" t="s">
        <v>1994</v>
      </c>
      <c r="J1803" s="2" t="s">
        <v>1995</v>
      </c>
      <c r="K1803" s="2" t="s">
        <v>32</v>
      </c>
      <c r="L1803" s="2" t="s">
        <v>2324</v>
      </c>
      <c r="M1803" s="2"/>
      <c r="N1803" s="2" t="s">
        <v>40</v>
      </c>
      <c r="O1803" s="2" t="s">
        <v>72</v>
      </c>
      <c r="P1803" s="18">
        <v>0.98</v>
      </c>
      <c r="Q1803" s="121" t="s">
        <v>2325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hidden="1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2326</v>
      </c>
      <c r="F1804" s="2" t="s">
        <v>2326</v>
      </c>
      <c r="G1804" s="2" t="s">
        <v>2326</v>
      </c>
      <c r="H1804" s="80" t="s">
        <v>1993</v>
      </c>
      <c r="I1804" s="2" t="s">
        <v>1994</v>
      </c>
      <c r="J1804" s="2" t="s">
        <v>1995</v>
      </c>
      <c r="K1804" s="2" t="s">
        <v>32</v>
      </c>
      <c r="L1804" s="2" t="s">
        <v>2326</v>
      </c>
      <c r="M1804" s="2"/>
      <c r="N1804" s="2" t="s">
        <v>57</v>
      </c>
      <c r="O1804" s="2" t="s">
        <v>41</v>
      </c>
      <c r="P1804" s="18">
        <v>0.04</v>
      </c>
      <c r="Q1804" s="121" t="s">
        <v>2327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hidden="1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2326</v>
      </c>
      <c r="F1805" s="2" t="s">
        <v>2328</v>
      </c>
      <c r="G1805" s="2" t="s">
        <v>2326</v>
      </c>
      <c r="H1805" s="80" t="s">
        <v>1993</v>
      </c>
      <c r="I1805" s="2" t="s">
        <v>1994</v>
      </c>
      <c r="J1805" s="2" t="s">
        <v>1995</v>
      </c>
      <c r="K1805" s="2" t="s">
        <v>32</v>
      </c>
      <c r="L1805" s="2" t="s">
        <v>2326</v>
      </c>
      <c r="M1805" s="2"/>
      <c r="N1805" s="2" t="s">
        <v>40</v>
      </c>
      <c r="O1805" s="2" t="s">
        <v>41</v>
      </c>
      <c r="P1805" s="18">
        <v>0.04</v>
      </c>
      <c r="Q1805" s="121" t="s">
        <v>2327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hidden="1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2329</v>
      </c>
      <c r="F1806" s="2" t="s">
        <v>2329</v>
      </c>
      <c r="G1806" s="2" t="s">
        <v>2329</v>
      </c>
      <c r="H1806" s="80" t="s">
        <v>1993</v>
      </c>
      <c r="I1806" s="2" t="s">
        <v>1994</v>
      </c>
      <c r="J1806" s="2" t="s">
        <v>1995</v>
      </c>
      <c r="K1806" s="2" t="s">
        <v>32</v>
      </c>
      <c r="L1806" s="2" t="s">
        <v>2324</v>
      </c>
      <c r="M1806" s="2"/>
      <c r="N1806" s="2" t="s">
        <v>57</v>
      </c>
      <c r="O1806" s="2" t="s">
        <v>72</v>
      </c>
      <c r="P1806" s="18">
        <v>0.92</v>
      </c>
      <c r="Q1806" s="121" t="s">
        <v>2325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hidden="1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1993</v>
      </c>
      <c r="I1807" s="2" t="s">
        <v>1994</v>
      </c>
      <c r="J1807" s="2" t="s">
        <v>1995</v>
      </c>
      <c r="K1807" s="2" t="s">
        <v>32</v>
      </c>
      <c r="L1807" s="2" t="s">
        <v>2326</v>
      </c>
      <c r="M1807" s="2"/>
      <c r="N1807" s="2" t="s">
        <v>40</v>
      </c>
      <c r="O1807" s="2" t="s">
        <v>72</v>
      </c>
      <c r="P1807" s="18">
        <v>0.96</v>
      </c>
      <c r="Q1807" s="121" t="s">
        <v>2330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hidden="1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1993</v>
      </c>
      <c r="I1808" s="2" t="s">
        <v>1994</v>
      </c>
      <c r="J1808" s="2" t="s">
        <v>1995</v>
      </c>
      <c r="K1808" s="2" t="s">
        <v>32</v>
      </c>
      <c r="L1808" s="2" t="s">
        <v>2331</v>
      </c>
      <c r="M1808" s="2"/>
      <c r="N1808" s="2" t="s">
        <v>40</v>
      </c>
      <c r="O1808" s="2" t="s">
        <v>41</v>
      </c>
      <c r="P1808" s="18">
        <v>0.02</v>
      </c>
      <c r="Q1808" s="121" t="s">
        <v>2332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hidden="1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1993</v>
      </c>
      <c r="I1809" s="2" t="s">
        <v>1994</v>
      </c>
      <c r="J1809" s="2" t="s">
        <v>1995</v>
      </c>
      <c r="K1809" s="2" t="s">
        <v>32</v>
      </c>
      <c r="L1809" s="2" t="s">
        <v>1756</v>
      </c>
      <c r="M1809" s="2"/>
      <c r="N1809" s="2" t="s">
        <v>40</v>
      </c>
      <c r="O1809" s="2" t="s">
        <v>41</v>
      </c>
      <c r="P1809" s="18">
        <v>0.02</v>
      </c>
      <c r="Q1809" s="121" t="s">
        <v>2333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hidden="1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2334</v>
      </c>
      <c r="G1810" s="2" t="s">
        <v>838</v>
      </c>
      <c r="H1810" s="80" t="s">
        <v>1993</v>
      </c>
      <c r="I1810" s="2" t="s">
        <v>1994</v>
      </c>
      <c r="J1810" s="2" t="s">
        <v>1995</v>
      </c>
      <c r="K1810" s="2" t="s">
        <v>32</v>
      </c>
      <c r="L1810" s="2" t="s">
        <v>2335</v>
      </c>
      <c r="M1810" s="2"/>
      <c r="N1810" s="2" t="s">
        <v>40</v>
      </c>
      <c r="O1810" s="2" t="s">
        <v>41</v>
      </c>
      <c r="P1810" s="18">
        <v>0.04</v>
      </c>
      <c r="Q1810" s="121" t="s">
        <v>2336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hidden="1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2334</v>
      </c>
      <c r="G1811" s="2" t="s">
        <v>838</v>
      </c>
      <c r="H1811" s="80" t="s">
        <v>1993</v>
      </c>
      <c r="I1811" s="2" t="s">
        <v>1994</v>
      </c>
      <c r="J1811" s="2" t="s">
        <v>1995</v>
      </c>
      <c r="K1811" s="2" t="s">
        <v>32</v>
      </c>
      <c r="L1811" s="2" t="s">
        <v>1756</v>
      </c>
      <c r="M1811" s="2"/>
      <c r="N1811" s="2" t="s">
        <v>40</v>
      </c>
      <c r="O1811" s="2" t="s">
        <v>41</v>
      </c>
      <c r="P1811" s="18">
        <v>0.04</v>
      </c>
      <c r="Q1811" s="121" t="s">
        <v>2333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hidden="1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1993</v>
      </c>
      <c r="I1812" s="2" t="s">
        <v>1994</v>
      </c>
      <c r="J1812" s="2" t="s">
        <v>1995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2337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2338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hidden="1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1993</v>
      </c>
      <c r="I1813" s="2" t="s">
        <v>1994</v>
      </c>
      <c r="J1813" s="2" t="s">
        <v>1995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2337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2338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hidden="1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2339</v>
      </c>
      <c r="F1814" s="2" t="s">
        <v>2339</v>
      </c>
      <c r="G1814" s="2" t="s">
        <v>2339</v>
      </c>
      <c r="H1814" s="80" t="s">
        <v>1993</v>
      </c>
      <c r="I1814" s="2" t="s">
        <v>1994</v>
      </c>
      <c r="J1814" s="2" t="s">
        <v>1995</v>
      </c>
      <c r="K1814" s="2" t="s">
        <v>32</v>
      </c>
      <c r="L1814" s="2" t="s">
        <v>2339</v>
      </c>
      <c r="M1814" s="2"/>
      <c r="N1814" s="2" t="s">
        <v>40</v>
      </c>
      <c r="O1814" s="2" t="s">
        <v>41</v>
      </c>
      <c r="P1814" s="18">
        <v>0.02</v>
      </c>
      <c r="Q1814" s="121" t="s">
        <v>2340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hidden="1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2339</v>
      </c>
      <c r="F1815" s="2" t="s">
        <v>2339</v>
      </c>
      <c r="G1815" s="2" t="s">
        <v>2339</v>
      </c>
      <c r="H1815" s="80" t="s">
        <v>1993</v>
      </c>
      <c r="I1815" s="2" t="s">
        <v>1994</v>
      </c>
      <c r="J1815" s="2" t="s">
        <v>1995</v>
      </c>
      <c r="K1815" s="2" t="s">
        <v>32</v>
      </c>
      <c r="L1815" s="2" t="s">
        <v>2339</v>
      </c>
      <c r="M1815" s="2"/>
      <c r="N1815" s="2" t="s">
        <v>40</v>
      </c>
      <c r="O1815" s="2" t="s">
        <v>80</v>
      </c>
      <c r="P1815" s="18">
        <v>0</v>
      </c>
      <c r="Q1815" s="121" t="s">
        <v>2340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hidden="1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2341</v>
      </c>
      <c r="F1816" s="2" t="s">
        <v>2342</v>
      </c>
      <c r="G1816" s="2" t="s">
        <v>2341</v>
      </c>
      <c r="H1816" s="80" t="s">
        <v>1993</v>
      </c>
      <c r="I1816" s="2" t="s">
        <v>1994</v>
      </c>
      <c r="J1816" s="2" t="s">
        <v>1995</v>
      </c>
      <c r="K1816" s="2" t="s">
        <v>32</v>
      </c>
      <c r="L1816" s="2" t="s">
        <v>2343</v>
      </c>
      <c r="M1816" s="18"/>
      <c r="N1816" s="2" t="s">
        <v>40</v>
      </c>
      <c r="O1816" s="2" t="s">
        <v>41</v>
      </c>
      <c r="P1816" s="18">
        <v>0.02</v>
      </c>
      <c r="Q1816" s="121" t="s">
        <v>2344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hidden="1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1993</v>
      </c>
      <c r="I1817" s="2" t="s">
        <v>1994</v>
      </c>
      <c r="J1817" s="2" t="s">
        <v>1995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2345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hidden="1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1993</v>
      </c>
      <c r="I1818" s="2" t="s">
        <v>1994</v>
      </c>
      <c r="J1818" s="2" t="s">
        <v>1995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2345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hidden="1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1993</v>
      </c>
      <c r="I1819" s="2" t="s">
        <v>1994</v>
      </c>
      <c r="J1819" s="2" t="s">
        <v>1995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2345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hidden="1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2346</v>
      </c>
      <c r="F1820" s="2" t="s">
        <v>2346</v>
      </c>
      <c r="G1820" s="2" t="s">
        <v>2346</v>
      </c>
      <c r="H1820" s="80" t="s">
        <v>1993</v>
      </c>
      <c r="I1820" s="2" t="s">
        <v>1994</v>
      </c>
      <c r="J1820" s="2" t="s">
        <v>1995</v>
      </c>
      <c r="K1820" s="2" t="s">
        <v>32</v>
      </c>
      <c r="L1820" s="2" t="s">
        <v>2346</v>
      </c>
      <c r="M1820" s="18"/>
      <c r="N1820" s="2" t="s">
        <v>40</v>
      </c>
      <c r="O1820" s="2" t="s">
        <v>41</v>
      </c>
      <c r="P1820" s="18">
        <v>0.02</v>
      </c>
      <c r="Q1820" s="121" t="s">
        <v>2347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hidden="1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2348</v>
      </c>
      <c r="F1821" s="2" t="s">
        <v>2348</v>
      </c>
      <c r="G1821" s="2" t="s">
        <v>2348</v>
      </c>
      <c r="H1821" s="80" t="s">
        <v>1993</v>
      </c>
      <c r="I1821" s="2" t="s">
        <v>1994</v>
      </c>
      <c r="J1821" s="2" t="s">
        <v>1995</v>
      </c>
      <c r="K1821" s="2" t="s">
        <v>32</v>
      </c>
      <c r="L1821" s="2" t="s">
        <v>2349</v>
      </c>
      <c r="M1821" s="18"/>
      <c r="N1821" s="2" t="s">
        <v>57</v>
      </c>
      <c r="O1821" s="2" t="s">
        <v>41</v>
      </c>
      <c r="P1821" s="18">
        <v>0.04</v>
      </c>
      <c r="Q1821" s="121" t="s">
        <v>2350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hidden="1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2348</v>
      </c>
      <c r="F1822" s="2" t="s">
        <v>2348</v>
      </c>
      <c r="G1822" s="2" t="s">
        <v>2348</v>
      </c>
      <c r="H1822" s="80" t="s">
        <v>1993</v>
      </c>
      <c r="I1822" s="2" t="s">
        <v>1994</v>
      </c>
      <c r="J1822" s="2" t="s">
        <v>1995</v>
      </c>
      <c r="K1822" s="2" t="s">
        <v>32</v>
      </c>
      <c r="L1822" s="2" t="s">
        <v>2349</v>
      </c>
      <c r="M1822" s="18"/>
      <c r="N1822" s="2" t="s">
        <v>40</v>
      </c>
      <c r="O1822" s="2" t="s">
        <v>41</v>
      </c>
      <c r="P1822" s="18">
        <v>0.02</v>
      </c>
      <c r="Q1822" s="121" t="s">
        <v>2351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hidden="1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2348</v>
      </c>
      <c r="F1823" s="2" t="s">
        <v>2348</v>
      </c>
      <c r="G1823" s="2" t="s">
        <v>2348</v>
      </c>
      <c r="H1823" s="80" t="s">
        <v>1993</v>
      </c>
      <c r="I1823" s="2" t="s">
        <v>1994</v>
      </c>
      <c r="J1823" s="2" t="s">
        <v>1995</v>
      </c>
      <c r="K1823" s="2" t="s">
        <v>32</v>
      </c>
      <c r="L1823" s="2" t="s">
        <v>2349</v>
      </c>
      <c r="M1823" s="18"/>
      <c r="N1823" s="2" t="s">
        <v>331</v>
      </c>
      <c r="O1823" s="2" t="s">
        <v>41</v>
      </c>
      <c r="P1823" s="18">
        <v>0.04</v>
      </c>
      <c r="Q1823" s="121" t="s">
        <v>2350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hidden="1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2352</v>
      </c>
      <c r="F1824" s="2" t="s">
        <v>2352</v>
      </c>
      <c r="G1824" s="2" t="s">
        <v>2352</v>
      </c>
      <c r="H1824" s="80" t="s">
        <v>1993</v>
      </c>
      <c r="I1824" s="2" t="s">
        <v>1994</v>
      </c>
      <c r="J1824" s="2" t="s">
        <v>1995</v>
      </c>
      <c r="K1824" s="2" t="s">
        <v>32</v>
      </c>
      <c r="L1824" s="2" t="s">
        <v>2352</v>
      </c>
      <c r="M1824" s="18"/>
      <c r="N1824" s="2" t="s">
        <v>40</v>
      </c>
      <c r="O1824" s="2" t="s">
        <v>72</v>
      </c>
      <c r="P1824" s="18">
        <v>0.98</v>
      </c>
      <c r="Q1824" s="121" t="s">
        <v>2353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hidden="1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2354</v>
      </c>
      <c r="F1825" s="2" t="s">
        <v>2354</v>
      </c>
      <c r="G1825" s="2" t="s">
        <v>2354</v>
      </c>
      <c r="H1825" s="80" t="s">
        <v>1993</v>
      </c>
      <c r="I1825" s="2" t="s">
        <v>1994</v>
      </c>
      <c r="J1825" s="2" t="s">
        <v>1995</v>
      </c>
      <c r="K1825" s="2" t="s">
        <v>32</v>
      </c>
      <c r="L1825" s="2" t="s">
        <v>2354</v>
      </c>
      <c r="M1825" s="18"/>
      <c r="N1825" s="2" t="s">
        <v>57</v>
      </c>
      <c r="O1825" s="2" t="s">
        <v>41</v>
      </c>
      <c r="P1825" s="18">
        <v>0.04</v>
      </c>
      <c r="Q1825" s="121" t="s">
        <v>2355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hidden="1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2356</v>
      </c>
      <c r="F1826" s="2" t="s">
        <v>2356</v>
      </c>
      <c r="G1826" s="2" t="s">
        <v>2356</v>
      </c>
      <c r="H1826" s="80" t="s">
        <v>1993</v>
      </c>
      <c r="I1826" s="2" t="s">
        <v>1994</v>
      </c>
      <c r="J1826" s="2" t="s">
        <v>1995</v>
      </c>
      <c r="K1826" s="2" t="s">
        <v>32</v>
      </c>
      <c r="L1826" s="2" t="s">
        <v>1767</v>
      </c>
      <c r="M1826" s="18"/>
      <c r="N1826" s="2" t="s">
        <v>40</v>
      </c>
      <c r="O1826" s="2" t="s">
        <v>80</v>
      </c>
      <c r="P1826" s="18">
        <v>0</v>
      </c>
      <c r="Q1826" s="121" t="s">
        <v>2314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hidden="1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1776</v>
      </c>
      <c r="F1827" s="2" t="s">
        <v>1776</v>
      </c>
      <c r="G1827" s="2" t="s">
        <v>1776</v>
      </c>
      <c r="H1827" s="80" t="s">
        <v>1993</v>
      </c>
      <c r="I1827" s="2" t="s">
        <v>1994</v>
      </c>
      <c r="J1827" s="2" t="s">
        <v>1995</v>
      </c>
      <c r="K1827" s="2" t="s">
        <v>32</v>
      </c>
      <c r="L1827" s="2" t="s">
        <v>1776</v>
      </c>
      <c r="M1827" s="18"/>
      <c r="N1827" s="2" t="s">
        <v>40</v>
      </c>
      <c r="O1827" s="2" t="s">
        <v>80</v>
      </c>
      <c r="P1827" s="18">
        <v>0</v>
      </c>
      <c r="Q1827" s="121" t="s">
        <v>2357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2358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hidden="1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1993</v>
      </c>
      <c r="I1828" s="2" t="s">
        <v>1994</v>
      </c>
      <c r="J1828" s="2" t="s">
        <v>1995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hidden="1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2359</v>
      </c>
      <c r="F1829" s="2" t="s">
        <v>2359</v>
      </c>
      <c r="G1829" s="2" t="s">
        <v>2359</v>
      </c>
      <c r="H1829" s="80" t="s">
        <v>1993</v>
      </c>
      <c r="I1829" s="2" t="s">
        <v>1994</v>
      </c>
      <c r="J1829" s="2" t="s">
        <v>1995</v>
      </c>
      <c r="K1829" s="2" t="s">
        <v>32</v>
      </c>
      <c r="L1829" s="2" t="s">
        <v>2359</v>
      </c>
      <c r="M1829" s="18"/>
      <c r="N1829" s="2" t="s">
        <v>40</v>
      </c>
      <c r="O1829" s="2" t="s">
        <v>41</v>
      </c>
      <c r="P1829" s="18">
        <v>0.04</v>
      </c>
      <c r="Q1829" s="121" t="s">
        <v>2360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hidden="1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2359</v>
      </c>
      <c r="F1830" s="2" t="s">
        <v>2359</v>
      </c>
      <c r="G1830" s="2" t="s">
        <v>2359</v>
      </c>
      <c r="H1830" s="80" t="s">
        <v>1993</v>
      </c>
      <c r="I1830" s="2" t="s">
        <v>1994</v>
      </c>
      <c r="J1830" s="2" t="s">
        <v>1995</v>
      </c>
      <c r="K1830" s="2" t="s">
        <v>32</v>
      </c>
      <c r="L1830" s="2" t="s">
        <v>2359</v>
      </c>
      <c r="M1830" s="18"/>
      <c r="N1830" s="2" t="s">
        <v>40</v>
      </c>
      <c r="O1830" s="2" t="s">
        <v>80</v>
      </c>
      <c r="P1830" s="18">
        <v>0</v>
      </c>
      <c r="Q1830" s="121" t="s">
        <v>2360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hidden="1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2359</v>
      </c>
      <c r="F1831" s="2" t="s">
        <v>2359</v>
      </c>
      <c r="G1831" s="2" t="s">
        <v>2359</v>
      </c>
      <c r="H1831" s="80" t="s">
        <v>1993</v>
      </c>
      <c r="I1831" s="2" t="s">
        <v>1994</v>
      </c>
      <c r="J1831" s="2" t="s">
        <v>1995</v>
      </c>
      <c r="K1831" s="2" t="s">
        <v>32</v>
      </c>
      <c r="L1831" s="2" t="s">
        <v>2359</v>
      </c>
      <c r="M1831" s="18"/>
      <c r="N1831" s="2" t="s">
        <v>331</v>
      </c>
      <c r="O1831" s="2" t="s">
        <v>80</v>
      </c>
      <c r="P1831" s="18">
        <v>0</v>
      </c>
      <c r="Q1831" s="121" t="s">
        <v>2360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hidden="1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1993</v>
      </c>
      <c r="I1832" s="2" t="s">
        <v>1994</v>
      </c>
      <c r="J1832" s="2" t="s">
        <v>1995</v>
      </c>
      <c r="K1832" s="2" t="s">
        <v>32</v>
      </c>
      <c r="L1832" s="2" t="s">
        <v>2361</v>
      </c>
      <c r="M1832" s="18"/>
      <c r="N1832" s="2" t="s">
        <v>57</v>
      </c>
      <c r="O1832" s="2" t="s">
        <v>41</v>
      </c>
      <c r="P1832" s="18">
        <v>0.02</v>
      </c>
      <c r="Q1832" s="121" t="s">
        <v>2362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hidden="1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1993</v>
      </c>
      <c r="I1833" s="2" t="s">
        <v>1994</v>
      </c>
      <c r="J1833" s="2" t="s">
        <v>1995</v>
      </c>
      <c r="K1833" s="2" t="s">
        <v>32</v>
      </c>
      <c r="L1833" s="2" t="s">
        <v>2361</v>
      </c>
      <c r="M1833" s="18"/>
      <c r="N1833" s="2" t="s">
        <v>57</v>
      </c>
      <c r="O1833" s="2" t="s">
        <v>41</v>
      </c>
      <c r="P1833" s="18">
        <v>0.06</v>
      </c>
      <c r="Q1833" s="121" t="s">
        <v>2362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hidden="1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1993</v>
      </c>
      <c r="I1834" s="2" t="s">
        <v>1994</v>
      </c>
      <c r="J1834" s="2" t="s">
        <v>1995</v>
      </c>
      <c r="K1834" s="2" t="s">
        <v>32</v>
      </c>
      <c r="L1834" s="2" t="s">
        <v>2361</v>
      </c>
      <c r="M1834" s="18"/>
      <c r="N1834" s="2" t="s">
        <v>40</v>
      </c>
      <c r="O1834" s="2" t="s">
        <v>41</v>
      </c>
      <c r="P1834" s="18">
        <v>0.02</v>
      </c>
      <c r="Q1834" s="121" t="s">
        <v>2363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3305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hidden="1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1993</v>
      </c>
      <c r="I1835" s="2" t="s">
        <v>1994</v>
      </c>
      <c r="J1835" s="2" t="s">
        <v>1995</v>
      </c>
      <c r="K1835" s="2" t="s">
        <v>32</v>
      </c>
      <c r="L1835" s="2" t="s">
        <v>2361</v>
      </c>
      <c r="M1835" s="18"/>
      <c r="N1835" s="2" t="s">
        <v>40</v>
      </c>
      <c r="O1835" s="2" t="s">
        <v>41</v>
      </c>
      <c r="P1835" s="18">
        <v>0.03</v>
      </c>
      <c r="Q1835" s="121" t="s">
        <v>2363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hidden="1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2364</v>
      </c>
      <c r="F1836" s="2" t="s">
        <v>2364</v>
      </c>
      <c r="G1836" s="2" t="s">
        <v>2364</v>
      </c>
      <c r="H1836" s="80" t="s">
        <v>1993</v>
      </c>
      <c r="I1836" s="2" t="s">
        <v>1994</v>
      </c>
      <c r="J1836" s="2" t="s">
        <v>1995</v>
      </c>
      <c r="K1836" s="2" t="s">
        <v>32</v>
      </c>
      <c r="L1836" s="2" t="s">
        <v>2365</v>
      </c>
      <c r="M1836" s="18"/>
      <c r="N1836" s="2" t="s">
        <v>40</v>
      </c>
      <c r="O1836" s="2" t="s">
        <v>80</v>
      </c>
      <c r="P1836" s="18">
        <v>0</v>
      </c>
      <c r="Q1836" s="121" t="s">
        <v>2366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hidden="1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1993</v>
      </c>
      <c r="I1837" s="2" t="s">
        <v>1994</v>
      </c>
      <c r="J1837" s="2" t="s">
        <v>1995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2367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hidden="1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1993</v>
      </c>
      <c r="I1838" s="2" t="s">
        <v>1994</v>
      </c>
      <c r="J1838" s="2" t="s">
        <v>1995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2367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hidden="1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2368</v>
      </c>
      <c r="F1839" s="2" t="s">
        <v>2369</v>
      </c>
      <c r="G1839" s="2" t="s">
        <v>2368</v>
      </c>
      <c r="H1839" s="80" t="s">
        <v>1993</v>
      </c>
      <c r="I1839" s="2" t="s">
        <v>1994</v>
      </c>
      <c r="J1839" s="2" t="s">
        <v>1995</v>
      </c>
      <c r="K1839" s="2" t="s">
        <v>32</v>
      </c>
      <c r="L1839" s="2" t="s">
        <v>2368</v>
      </c>
      <c r="M1839" s="18"/>
      <c r="N1839" s="2" t="s">
        <v>40</v>
      </c>
      <c r="O1839" s="2" t="s">
        <v>41</v>
      </c>
      <c r="P1839" s="18">
        <v>0.02</v>
      </c>
      <c r="Q1839" s="121" t="s">
        <v>2370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hidden="1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1993</v>
      </c>
      <c r="I1840" s="2" t="s">
        <v>1994</v>
      </c>
      <c r="J1840" s="2" t="s">
        <v>1995</v>
      </c>
      <c r="K1840" s="2" t="s">
        <v>32</v>
      </c>
      <c r="L1840" s="2" t="s">
        <v>2371</v>
      </c>
      <c r="M1840" s="18"/>
      <c r="N1840" s="2" t="s">
        <v>40</v>
      </c>
      <c r="O1840" s="2" t="s">
        <v>41</v>
      </c>
      <c r="P1840" s="18">
        <v>0.02</v>
      </c>
      <c r="Q1840" s="121" t="s">
        <v>2372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hidden="1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1993</v>
      </c>
      <c r="I1841" s="2" t="s">
        <v>1994</v>
      </c>
      <c r="J1841" s="2" t="s">
        <v>1995</v>
      </c>
      <c r="K1841" s="2" t="s">
        <v>32</v>
      </c>
      <c r="L1841" s="2" t="s">
        <v>2371</v>
      </c>
      <c r="M1841" s="18"/>
      <c r="N1841" s="2" t="s">
        <v>40</v>
      </c>
      <c r="O1841" s="2" t="s">
        <v>41</v>
      </c>
      <c r="P1841" s="18">
        <v>0.04</v>
      </c>
      <c r="Q1841" s="121" t="s">
        <v>2372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hidden="1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2373</v>
      </c>
      <c r="F1842" s="2" t="s">
        <v>2373</v>
      </c>
      <c r="G1842" s="2" t="s">
        <v>2373</v>
      </c>
      <c r="H1842" s="80" t="s">
        <v>1993</v>
      </c>
      <c r="I1842" s="2" t="s">
        <v>1994</v>
      </c>
      <c r="J1842" s="2" t="s">
        <v>1995</v>
      </c>
      <c r="K1842" s="2" t="s">
        <v>32</v>
      </c>
      <c r="L1842" s="2" t="s">
        <v>2373</v>
      </c>
      <c r="M1842" s="18"/>
      <c r="N1842" s="2" t="s">
        <v>40</v>
      </c>
      <c r="O1842" s="2" t="s">
        <v>41</v>
      </c>
      <c r="P1842" s="18">
        <v>0.02</v>
      </c>
      <c r="Q1842" s="121" t="s">
        <v>2374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hidden="1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2375</v>
      </c>
      <c r="F1843" s="2" t="s">
        <v>2375</v>
      </c>
      <c r="G1843" s="2" t="s">
        <v>2375</v>
      </c>
      <c r="H1843" s="80" t="s">
        <v>1993</v>
      </c>
      <c r="I1843" s="2" t="s">
        <v>1994</v>
      </c>
      <c r="J1843" s="2" t="s">
        <v>1995</v>
      </c>
      <c r="K1843" s="2" t="s">
        <v>32</v>
      </c>
      <c r="L1843" s="2" t="s">
        <v>2375</v>
      </c>
      <c r="M1843" s="18"/>
      <c r="N1843" s="2" t="s">
        <v>57</v>
      </c>
      <c r="O1843" s="2" t="s">
        <v>80</v>
      </c>
      <c r="P1843" s="18">
        <v>0</v>
      </c>
      <c r="Q1843" s="121" t="s">
        <v>2376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hidden="1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2377</v>
      </c>
      <c r="F1844" s="2" t="s">
        <v>2377</v>
      </c>
      <c r="G1844" s="2" t="s">
        <v>2377</v>
      </c>
      <c r="H1844" s="80" t="s">
        <v>1993</v>
      </c>
      <c r="I1844" s="2" t="s">
        <v>1994</v>
      </c>
      <c r="J1844" s="2" t="s">
        <v>1995</v>
      </c>
      <c r="K1844" s="2" t="s">
        <v>32</v>
      </c>
      <c r="L1844" s="2" t="s">
        <v>2377</v>
      </c>
      <c r="M1844" s="18"/>
      <c r="N1844" s="2" t="s">
        <v>40</v>
      </c>
      <c r="O1844" s="2" t="s">
        <v>41</v>
      </c>
      <c r="P1844" s="18">
        <v>0.02</v>
      </c>
      <c r="Q1844" s="121" t="s">
        <v>2378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hidden="1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2377</v>
      </c>
      <c r="F1845" s="2" t="s">
        <v>2377</v>
      </c>
      <c r="G1845" s="2" t="s">
        <v>2377</v>
      </c>
      <c r="H1845" s="80" t="s">
        <v>1993</v>
      </c>
      <c r="I1845" s="2" t="s">
        <v>1994</v>
      </c>
      <c r="J1845" s="2" t="s">
        <v>1995</v>
      </c>
      <c r="K1845" s="2" t="s">
        <v>32</v>
      </c>
      <c r="L1845" s="2" t="s">
        <v>2377</v>
      </c>
      <c r="M1845" s="18"/>
      <c r="N1845" s="2" t="s">
        <v>40</v>
      </c>
      <c r="O1845" s="2" t="s">
        <v>80</v>
      </c>
      <c r="P1845" s="18">
        <v>0</v>
      </c>
      <c r="Q1845" s="121" t="s">
        <v>2378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hidden="1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2379</v>
      </c>
      <c r="F1846" s="2" t="s">
        <v>2379</v>
      </c>
      <c r="G1846" s="2" t="s">
        <v>2379</v>
      </c>
      <c r="H1846" s="80" t="s">
        <v>1993</v>
      </c>
      <c r="I1846" s="2" t="s">
        <v>1994</v>
      </c>
      <c r="J1846" s="2" t="s">
        <v>1995</v>
      </c>
      <c r="K1846" s="2" t="s">
        <v>32</v>
      </c>
      <c r="L1846" s="2" t="s">
        <v>2379</v>
      </c>
      <c r="M1846" s="18"/>
      <c r="N1846" s="2" t="s">
        <v>40</v>
      </c>
      <c r="O1846" s="2" t="s">
        <v>41</v>
      </c>
      <c r="P1846" s="18">
        <v>0.03</v>
      </c>
      <c r="Q1846" s="121" t="s">
        <v>2380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hidden="1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2381</v>
      </c>
      <c r="F1847" s="2" t="s">
        <v>2381</v>
      </c>
      <c r="G1847" s="2" t="s">
        <v>2381</v>
      </c>
      <c r="H1847" s="80" t="s">
        <v>1993</v>
      </c>
      <c r="I1847" s="2" t="s">
        <v>1994</v>
      </c>
      <c r="J1847" s="2" t="s">
        <v>1995</v>
      </c>
      <c r="K1847" s="2" t="s">
        <v>32</v>
      </c>
      <c r="L1847" s="2" t="s">
        <v>2381</v>
      </c>
      <c r="M1847" s="18"/>
      <c r="N1847" s="2" t="s">
        <v>57</v>
      </c>
      <c r="O1847" s="2" t="s">
        <v>80</v>
      </c>
      <c r="P1847" s="18">
        <v>0</v>
      </c>
      <c r="Q1847" s="121" t="s">
        <v>2382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hidden="1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2383</v>
      </c>
      <c r="F1848" s="2" t="s">
        <v>2383</v>
      </c>
      <c r="G1848" s="2" t="s">
        <v>2383</v>
      </c>
      <c r="H1848" s="80" t="s">
        <v>1993</v>
      </c>
      <c r="I1848" s="2" t="s">
        <v>1994</v>
      </c>
      <c r="J1848" s="2" t="s">
        <v>1995</v>
      </c>
      <c r="K1848" s="2" t="s">
        <v>32</v>
      </c>
      <c r="L1848" s="2" t="s">
        <v>2383</v>
      </c>
      <c r="M1848" s="18"/>
      <c r="N1848" s="2" t="s">
        <v>57</v>
      </c>
      <c r="O1848" s="2" t="s">
        <v>41</v>
      </c>
      <c r="P1848" s="18">
        <v>0.1</v>
      </c>
      <c r="Q1848" s="121" t="s">
        <v>2384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hidden="1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2385</v>
      </c>
      <c r="F1849" s="2" t="s">
        <v>2385</v>
      </c>
      <c r="G1849" s="2" t="s">
        <v>2385</v>
      </c>
      <c r="H1849" s="80" t="s">
        <v>1993</v>
      </c>
      <c r="I1849" s="2" t="s">
        <v>1994</v>
      </c>
      <c r="J1849" s="2" t="s">
        <v>1995</v>
      </c>
      <c r="K1849" s="2" t="s">
        <v>32</v>
      </c>
      <c r="L1849" s="2" t="s">
        <v>2386</v>
      </c>
      <c r="M1849" s="18"/>
      <c r="N1849" s="2" t="s">
        <v>40</v>
      </c>
      <c r="O1849" s="2" t="s">
        <v>41</v>
      </c>
      <c r="P1849" s="18">
        <v>0.02</v>
      </c>
      <c r="Q1849" s="121" t="s">
        <v>2387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hidden="1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2385</v>
      </c>
      <c r="F1850" s="2" t="s">
        <v>2385</v>
      </c>
      <c r="G1850" s="2" t="s">
        <v>2385</v>
      </c>
      <c r="H1850" s="80" t="s">
        <v>1993</v>
      </c>
      <c r="I1850" s="2" t="s">
        <v>1994</v>
      </c>
      <c r="J1850" s="2" t="s">
        <v>1995</v>
      </c>
      <c r="K1850" s="2" t="s">
        <v>32</v>
      </c>
      <c r="L1850" s="2" t="s">
        <v>2388</v>
      </c>
      <c r="M1850" s="18"/>
      <c r="N1850" s="2" t="s">
        <v>40</v>
      </c>
      <c r="O1850" s="2" t="s">
        <v>41</v>
      </c>
      <c r="P1850" s="18">
        <v>0.02</v>
      </c>
      <c r="Q1850" s="121" t="s">
        <v>2389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hidden="1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2385</v>
      </c>
      <c r="F1851" s="2" t="s">
        <v>2385</v>
      </c>
      <c r="G1851" s="2" t="s">
        <v>2385</v>
      </c>
      <c r="H1851" s="80" t="s">
        <v>1993</v>
      </c>
      <c r="I1851" s="2" t="s">
        <v>1994</v>
      </c>
      <c r="J1851" s="2" t="s">
        <v>1995</v>
      </c>
      <c r="K1851" s="2" t="s">
        <v>32</v>
      </c>
      <c r="L1851" s="2" t="s">
        <v>2390</v>
      </c>
      <c r="M1851" s="18"/>
      <c r="N1851" s="2" t="s">
        <v>40</v>
      </c>
      <c r="O1851" s="2" t="s">
        <v>41</v>
      </c>
      <c r="P1851" s="18">
        <v>0.02</v>
      </c>
      <c r="Q1851" s="121" t="s">
        <v>2391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hidden="1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2385</v>
      </c>
      <c r="F1852" s="2" t="s">
        <v>2385</v>
      </c>
      <c r="G1852" s="2" t="s">
        <v>2385</v>
      </c>
      <c r="H1852" s="80" t="s">
        <v>1993</v>
      </c>
      <c r="I1852" s="2" t="s">
        <v>1994</v>
      </c>
      <c r="J1852" s="2" t="s">
        <v>1995</v>
      </c>
      <c r="K1852" s="2" t="s">
        <v>32</v>
      </c>
      <c r="L1852" s="2" t="s">
        <v>2392</v>
      </c>
      <c r="M1852" s="18"/>
      <c r="N1852" s="2" t="s">
        <v>40</v>
      </c>
      <c r="O1852" s="2" t="s">
        <v>41</v>
      </c>
      <c r="P1852" s="18">
        <v>0.02</v>
      </c>
      <c r="Q1852" s="121" t="s">
        <v>2393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hidden="1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1993</v>
      </c>
      <c r="I1853" s="2" t="s">
        <v>1994</v>
      </c>
      <c r="J1853" s="2" t="s">
        <v>1995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2394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hidden="1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2395</v>
      </c>
      <c r="F1854" s="2" t="s">
        <v>2395</v>
      </c>
      <c r="G1854" s="2" t="s">
        <v>2395</v>
      </c>
      <c r="H1854" s="80" t="s">
        <v>1993</v>
      </c>
      <c r="I1854" s="2" t="s">
        <v>1994</v>
      </c>
      <c r="J1854" s="2" t="s">
        <v>1995</v>
      </c>
      <c r="K1854" s="2" t="s">
        <v>32</v>
      </c>
      <c r="L1854" s="2" t="s">
        <v>2395</v>
      </c>
      <c r="M1854" s="18"/>
      <c r="N1854" s="2" t="s">
        <v>57</v>
      </c>
      <c r="O1854" s="2" t="s">
        <v>80</v>
      </c>
      <c r="P1854" s="18">
        <v>0</v>
      </c>
      <c r="Q1854" s="121" t="s">
        <v>2396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hidden="1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2395</v>
      </c>
      <c r="F1855" s="2" t="s">
        <v>2395</v>
      </c>
      <c r="G1855" s="2" t="s">
        <v>2395</v>
      </c>
      <c r="H1855" s="80" t="s">
        <v>1993</v>
      </c>
      <c r="I1855" s="2" t="s">
        <v>1994</v>
      </c>
      <c r="J1855" s="2" t="s">
        <v>1995</v>
      </c>
      <c r="K1855" s="2" t="s">
        <v>32</v>
      </c>
      <c r="L1855" s="2" t="s">
        <v>2395</v>
      </c>
      <c r="M1855" s="18"/>
      <c r="N1855" s="2" t="s">
        <v>40</v>
      </c>
      <c r="O1855" s="2" t="s">
        <v>80</v>
      </c>
      <c r="P1855" s="18">
        <v>0</v>
      </c>
      <c r="Q1855" s="121" t="s">
        <v>2397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hidden="1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2398</v>
      </c>
      <c r="F1856" s="2" t="s">
        <v>2399</v>
      </c>
      <c r="G1856" s="2" t="s">
        <v>2398</v>
      </c>
      <c r="H1856" s="80" t="s">
        <v>1993</v>
      </c>
      <c r="I1856" s="2" t="s">
        <v>1994</v>
      </c>
      <c r="J1856" s="2" t="s">
        <v>1995</v>
      </c>
      <c r="K1856" s="2" t="s">
        <v>32</v>
      </c>
      <c r="L1856" s="2" t="s">
        <v>2398</v>
      </c>
      <c r="M1856" s="18"/>
      <c r="N1856" s="2" t="s">
        <v>40</v>
      </c>
      <c r="O1856" s="2" t="s">
        <v>41</v>
      </c>
      <c r="P1856" s="18">
        <v>0.02</v>
      </c>
      <c r="Q1856" s="121" t="s">
        <v>2400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hidden="1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2398</v>
      </c>
      <c r="F1857" s="2" t="s">
        <v>2399</v>
      </c>
      <c r="G1857" s="2" t="s">
        <v>2398</v>
      </c>
      <c r="H1857" s="80" t="s">
        <v>1993</v>
      </c>
      <c r="I1857" s="2" t="s">
        <v>1994</v>
      </c>
      <c r="J1857" s="2" t="s">
        <v>1995</v>
      </c>
      <c r="K1857" s="2" t="s">
        <v>32</v>
      </c>
      <c r="L1857" s="2" t="s">
        <v>2398</v>
      </c>
      <c r="M1857" s="18"/>
      <c r="N1857" s="2" t="s">
        <v>40</v>
      </c>
      <c r="O1857" s="2" t="s">
        <v>80</v>
      </c>
      <c r="P1857" s="18">
        <v>0</v>
      </c>
      <c r="Q1857" s="121" t="s">
        <v>2400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hidden="1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1993</v>
      </c>
      <c r="I1858" s="2" t="s">
        <v>1994</v>
      </c>
      <c r="J1858" s="2" t="s">
        <v>1995</v>
      </c>
      <c r="K1858" s="2" t="s">
        <v>32</v>
      </c>
      <c r="L1858" s="2" t="s">
        <v>2401</v>
      </c>
      <c r="M1858" s="18"/>
      <c r="N1858" s="2" t="s">
        <v>40</v>
      </c>
      <c r="O1858" s="2" t="s">
        <v>41</v>
      </c>
      <c r="P1858" s="18">
        <v>0.02</v>
      </c>
      <c r="Q1858" s="121" t="s">
        <v>2402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hidden="1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1993</v>
      </c>
      <c r="I1859" s="2" t="s">
        <v>1994</v>
      </c>
      <c r="J1859" s="2" t="s">
        <v>1995</v>
      </c>
      <c r="K1859" s="2" t="s">
        <v>32</v>
      </c>
      <c r="L1859" s="2" t="s">
        <v>2401</v>
      </c>
      <c r="M1859" s="18"/>
      <c r="N1859" s="2" t="s">
        <v>40</v>
      </c>
      <c r="O1859" s="2" t="s">
        <v>80</v>
      </c>
      <c r="P1859" s="18">
        <v>0</v>
      </c>
      <c r="Q1859" s="121" t="s">
        <v>2402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hidden="1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1993</v>
      </c>
      <c r="I1860" s="2" t="s">
        <v>1994</v>
      </c>
      <c r="J1860" s="2" t="s">
        <v>1995</v>
      </c>
      <c r="K1860" s="2" t="s">
        <v>32</v>
      </c>
      <c r="L1860" s="2" t="s">
        <v>2403</v>
      </c>
      <c r="M1860" s="18"/>
      <c r="N1860" s="2" t="s">
        <v>40</v>
      </c>
      <c r="O1860" s="2" t="s">
        <v>41</v>
      </c>
      <c r="P1860" s="18">
        <v>0.02</v>
      </c>
      <c r="Q1860" s="121" t="s">
        <v>2404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hidden="1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1993</v>
      </c>
      <c r="I1861" s="2" t="s">
        <v>1994</v>
      </c>
      <c r="J1861" s="2" t="s">
        <v>1995</v>
      </c>
      <c r="K1861" s="2" t="s">
        <v>32</v>
      </c>
      <c r="L1861" s="2" t="s">
        <v>2403</v>
      </c>
      <c r="M1861" s="18"/>
      <c r="N1861" s="2" t="s">
        <v>40</v>
      </c>
      <c r="O1861" s="2" t="s">
        <v>80</v>
      </c>
      <c r="P1861" s="18">
        <v>0</v>
      </c>
      <c r="Q1861" s="121" t="s">
        <v>2404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hidden="1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1993</v>
      </c>
      <c r="I1862" s="2" t="s">
        <v>1994</v>
      </c>
      <c r="J1862" s="2" t="s">
        <v>1995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2405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hidden="1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1993</v>
      </c>
      <c r="I1863" s="2" t="s">
        <v>1994</v>
      </c>
      <c r="J1863" s="2" t="s">
        <v>1995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2405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hidden="1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1993</v>
      </c>
      <c r="I1864" s="2" t="s">
        <v>1994</v>
      </c>
      <c r="J1864" s="2" t="s">
        <v>1995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2405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hidden="1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1993</v>
      </c>
      <c r="I1865" s="2" t="s">
        <v>1994</v>
      </c>
      <c r="J1865" s="2" t="s">
        <v>1995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2406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hidden="1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1993</v>
      </c>
      <c r="I1866" s="2" t="s">
        <v>1994</v>
      </c>
      <c r="J1866" s="2" t="s">
        <v>1995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2406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hidden="1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1993</v>
      </c>
      <c r="I1867" s="2" t="s">
        <v>1994</v>
      </c>
      <c r="J1867" s="2" t="s">
        <v>1995</v>
      </c>
      <c r="K1867" s="2" t="s">
        <v>32</v>
      </c>
      <c r="L1867" s="2" t="s">
        <v>2407</v>
      </c>
      <c r="M1867" s="18"/>
      <c r="N1867" s="2" t="s">
        <v>40</v>
      </c>
      <c r="O1867" s="2" t="s">
        <v>41</v>
      </c>
      <c r="P1867" s="18">
        <v>0.02</v>
      </c>
      <c r="Q1867" s="121" t="s">
        <v>2408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hidden="1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1993</v>
      </c>
      <c r="I1868" s="2" t="s">
        <v>1994</v>
      </c>
      <c r="J1868" s="2" t="s">
        <v>1995</v>
      </c>
      <c r="K1868" s="2" t="s">
        <v>32</v>
      </c>
      <c r="L1868" s="2" t="s">
        <v>2407</v>
      </c>
      <c r="M1868" s="18"/>
      <c r="N1868" s="2" t="s">
        <v>40</v>
      </c>
      <c r="O1868" s="2" t="s">
        <v>80</v>
      </c>
      <c r="P1868" s="18">
        <v>0</v>
      </c>
      <c r="Q1868" s="121" t="s">
        <v>2408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hidden="1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2409</v>
      </c>
      <c r="F1869" s="2" t="s">
        <v>2409</v>
      </c>
      <c r="G1869" s="2" t="s">
        <v>2409</v>
      </c>
      <c r="H1869" s="80" t="s">
        <v>1993</v>
      </c>
      <c r="I1869" s="2" t="s">
        <v>1994</v>
      </c>
      <c r="J1869" s="2" t="s">
        <v>1995</v>
      </c>
      <c r="K1869" s="2" t="s">
        <v>32</v>
      </c>
      <c r="L1869" s="2" t="s">
        <v>2409</v>
      </c>
      <c r="M1869" s="18"/>
      <c r="N1869" s="2" t="s">
        <v>40</v>
      </c>
      <c r="O1869" s="2" t="s">
        <v>80</v>
      </c>
      <c r="P1869" s="18">
        <v>0</v>
      </c>
      <c r="Q1869" s="121" t="s">
        <v>2410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hidden="1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2411</v>
      </c>
      <c r="F1870" s="2" t="s">
        <v>2411</v>
      </c>
      <c r="G1870" s="2" t="s">
        <v>2411</v>
      </c>
      <c r="H1870" s="80" t="s">
        <v>1993</v>
      </c>
      <c r="I1870" s="2" t="s">
        <v>1994</v>
      </c>
      <c r="J1870" s="2" t="s">
        <v>1995</v>
      </c>
      <c r="K1870" s="2" t="s">
        <v>32</v>
      </c>
      <c r="L1870" s="2" t="s">
        <v>2411</v>
      </c>
      <c r="M1870" s="18"/>
      <c r="N1870" s="2" t="s">
        <v>40</v>
      </c>
      <c r="O1870" s="2" t="s">
        <v>41</v>
      </c>
      <c r="P1870" s="18">
        <v>0.04</v>
      </c>
      <c r="Q1870" s="121" t="s">
        <v>2412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hidden="1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2413</v>
      </c>
      <c r="F1871" s="2" t="s">
        <v>2413</v>
      </c>
      <c r="G1871" s="2" t="s">
        <v>2413</v>
      </c>
      <c r="H1871" s="80" t="s">
        <v>1993</v>
      </c>
      <c r="I1871" s="2" t="s">
        <v>1994</v>
      </c>
      <c r="J1871" s="2" t="s">
        <v>1995</v>
      </c>
      <c r="K1871" s="2" t="s">
        <v>32</v>
      </c>
      <c r="L1871" s="2" t="s">
        <v>2413</v>
      </c>
      <c r="M1871" s="18"/>
      <c r="N1871" s="2" t="s">
        <v>40</v>
      </c>
      <c r="O1871" s="2" t="s">
        <v>80</v>
      </c>
      <c r="P1871" s="18">
        <v>0</v>
      </c>
      <c r="Q1871" s="121" t="s">
        <v>2414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hidden="1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2415</v>
      </c>
      <c r="F1872" s="2" t="s">
        <v>2415</v>
      </c>
      <c r="G1872" s="2" t="s">
        <v>2415</v>
      </c>
      <c r="H1872" s="80" t="s">
        <v>1993</v>
      </c>
      <c r="I1872" s="2" t="s">
        <v>1994</v>
      </c>
      <c r="J1872" s="2" t="s">
        <v>1995</v>
      </c>
      <c r="K1872" s="2" t="s">
        <v>32</v>
      </c>
      <c r="L1872" s="2" t="s">
        <v>2416</v>
      </c>
      <c r="M1872" s="18"/>
      <c r="N1872" s="2" t="s">
        <v>57</v>
      </c>
      <c r="O1872" s="2" t="s">
        <v>41</v>
      </c>
      <c r="P1872" s="18">
        <v>0.04</v>
      </c>
      <c r="Q1872" s="121" t="s">
        <v>2417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hidden="1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2415</v>
      </c>
      <c r="F1873" s="2" t="s">
        <v>2415</v>
      </c>
      <c r="G1873" s="2" t="s">
        <v>2415</v>
      </c>
      <c r="H1873" s="80" t="s">
        <v>1993</v>
      </c>
      <c r="I1873" s="2" t="s">
        <v>1994</v>
      </c>
      <c r="J1873" s="2" t="s">
        <v>1995</v>
      </c>
      <c r="K1873" s="2" t="s">
        <v>32</v>
      </c>
      <c r="L1873" s="2" t="s">
        <v>2416</v>
      </c>
      <c r="M1873" s="18"/>
      <c r="N1873" s="2" t="s">
        <v>40</v>
      </c>
      <c r="O1873" s="2" t="s">
        <v>41</v>
      </c>
      <c r="P1873" s="18">
        <v>0.02</v>
      </c>
      <c r="Q1873" s="121" t="s">
        <v>2418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hidden="1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1993</v>
      </c>
      <c r="I1874" s="2" t="s">
        <v>1994</v>
      </c>
      <c r="J1874" s="2" t="s">
        <v>1995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2419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hidden="1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1993</v>
      </c>
      <c r="I1875" s="2" t="s">
        <v>1994</v>
      </c>
      <c r="J1875" s="2" t="s">
        <v>1995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2419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hidden="1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2420</v>
      </c>
      <c r="G1876" s="2" t="s">
        <v>994</v>
      </c>
      <c r="H1876" s="80" t="s">
        <v>1993</v>
      </c>
      <c r="I1876" s="2" t="s">
        <v>1994</v>
      </c>
      <c r="J1876" s="2" t="s">
        <v>1995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2421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hidden="1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2420</v>
      </c>
      <c r="G1877" s="2" t="s">
        <v>994</v>
      </c>
      <c r="H1877" s="80" t="s">
        <v>1993</v>
      </c>
      <c r="I1877" s="2" t="s">
        <v>1994</v>
      </c>
      <c r="J1877" s="2" t="s">
        <v>1995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2421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hidden="1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2422</v>
      </c>
      <c r="F1878" s="2" t="s">
        <v>2422</v>
      </c>
      <c r="G1878" s="2" t="s">
        <v>2422</v>
      </c>
      <c r="H1878" s="80" t="s">
        <v>1993</v>
      </c>
      <c r="I1878" s="2" t="s">
        <v>1994</v>
      </c>
      <c r="J1878" s="2" t="s">
        <v>1995</v>
      </c>
      <c r="K1878" s="2" t="s">
        <v>32</v>
      </c>
      <c r="L1878" s="2" t="s">
        <v>2422</v>
      </c>
      <c r="M1878" s="18"/>
      <c r="N1878" s="2" t="s">
        <v>40</v>
      </c>
      <c r="O1878" s="2" t="s">
        <v>80</v>
      </c>
      <c r="P1878" s="18">
        <v>0</v>
      </c>
      <c r="Q1878" s="121" t="s">
        <v>2423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hidden="1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2424</v>
      </c>
      <c r="F1879" s="2" t="s">
        <v>2424</v>
      </c>
      <c r="G1879" s="2" t="s">
        <v>2424</v>
      </c>
      <c r="H1879" s="80" t="s">
        <v>1993</v>
      </c>
      <c r="I1879" s="2" t="s">
        <v>1994</v>
      </c>
      <c r="J1879" s="2" t="s">
        <v>1995</v>
      </c>
      <c r="K1879" s="2" t="s">
        <v>32</v>
      </c>
      <c r="L1879" s="2" t="s">
        <v>2425</v>
      </c>
      <c r="M1879" s="18"/>
      <c r="N1879" s="2" t="s">
        <v>40</v>
      </c>
      <c r="O1879" s="2" t="s">
        <v>41</v>
      </c>
      <c r="P1879" s="18">
        <v>0.02</v>
      </c>
      <c r="Q1879" s="121" t="s">
        <v>2426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hidden="1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2427</v>
      </c>
      <c r="F1880" s="2" t="s">
        <v>2427</v>
      </c>
      <c r="G1880" s="2" t="s">
        <v>2427</v>
      </c>
      <c r="H1880" s="80" t="s">
        <v>1993</v>
      </c>
      <c r="I1880" s="2" t="s">
        <v>1994</v>
      </c>
      <c r="J1880" s="2" t="s">
        <v>1995</v>
      </c>
      <c r="K1880" s="2" t="s">
        <v>32</v>
      </c>
      <c r="L1880" s="2" t="s">
        <v>2409</v>
      </c>
      <c r="M1880" s="18"/>
      <c r="N1880" s="2" t="s">
        <v>40</v>
      </c>
      <c r="O1880" s="2" t="s">
        <v>41</v>
      </c>
      <c r="P1880" s="18">
        <v>0.01</v>
      </c>
      <c r="Q1880" s="121" t="s">
        <v>2410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hidden="1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2428</v>
      </c>
      <c r="G1881" s="2" t="s">
        <v>1921</v>
      </c>
      <c r="H1881" s="80" t="s">
        <v>1993</v>
      </c>
      <c r="I1881" s="2" t="s">
        <v>1994</v>
      </c>
      <c r="J1881" s="2" t="s">
        <v>1995</v>
      </c>
      <c r="K1881" s="2" t="s">
        <v>32</v>
      </c>
      <c r="L1881" s="2" t="s">
        <v>2429</v>
      </c>
      <c r="M1881" s="18"/>
      <c r="N1881" s="2" t="s">
        <v>57</v>
      </c>
      <c r="O1881" s="2" t="s">
        <v>41</v>
      </c>
      <c r="P1881" s="18">
        <v>0.15</v>
      </c>
      <c r="Q1881" s="121" t="s">
        <v>2430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hidden="1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1993</v>
      </c>
      <c r="I1882" s="2" t="s">
        <v>1994</v>
      </c>
      <c r="J1882" s="2" t="s">
        <v>1995</v>
      </c>
      <c r="K1882" s="2" t="s">
        <v>32</v>
      </c>
      <c r="L1882" s="2" t="s">
        <v>1924</v>
      </c>
      <c r="M1882" s="18"/>
      <c r="N1882" s="2" t="s">
        <v>40</v>
      </c>
      <c r="O1882" s="2" t="s">
        <v>41</v>
      </c>
      <c r="P1882" s="18">
        <v>0.02</v>
      </c>
      <c r="Q1882" s="121" t="s">
        <v>2431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hidden="1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1993</v>
      </c>
      <c r="I1883" s="2" t="s">
        <v>1994</v>
      </c>
      <c r="J1883" s="2" t="s">
        <v>1995</v>
      </c>
      <c r="K1883" s="2" t="s">
        <v>32</v>
      </c>
      <c r="L1883" s="2" t="s">
        <v>1924</v>
      </c>
      <c r="M1883" s="18"/>
      <c r="N1883" s="2" t="s">
        <v>40</v>
      </c>
      <c r="O1883" s="2" t="s">
        <v>41</v>
      </c>
      <c r="P1883" s="18">
        <v>0.04</v>
      </c>
      <c r="Q1883" s="121" t="s">
        <v>2431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hidden="1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1993</v>
      </c>
      <c r="I1884" s="2" t="s">
        <v>1994</v>
      </c>
      <c r="J1884" s="2" t="s">
        <v>1995</v>
      </c>
      <c r="K1884" s="2" t="s">
        <v>32</v>
      </c>
      <c r="L1884" s="2" t="s">
        <v>2432</v>
      </c>
      <c r="M1884" s="18"/>
      <c r="N1884" s="2" t="s">
        <v>40</v>
      </c>
      <c r="O1884" s="2" t="s">
        <v>41</v>
      </c>
      <c r="P1884" s="18">
        <v>0.02</v>
      </c>
      <c r="Q1884" s="121" t="s">
        <v>2433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hidden="1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1993</v>
      </c>
      <c r="I1885" s="2" t="s">
        <v>1994</v>
      </c>
      <c r="J1885" s="2" t="s">
        <v>1995</v>
      </c>
      <c r="K1885" s="2" t="s">
        <v>32</v>
      </c>
      <c r="L1885" s="2" t="s">
        <v>2432</v>
      </c>
      <c r="M1885" s="18"/>
      <c r="N1885" s="2" t="s">
        <v>40</v>
      </c>
      <c r="O1885" s="2" t="s">
        <v>41</v>
      </c>
      <c r="P1885" s="18">
        <v>0.04</v>
      </c>
      <c r="Q1885" s="121" t="s">
        <v>2433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hidden="1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1993</v>
      </c>
      <c r="I1886" s="2" t="s">
        <v>1994</v>
      </c>
      <c r="J1886" s="2" t="s">
        <v>1995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2434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hidden="1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1993</v>
      </c>
      <c r="I1887" s="2" t="s">
        <v>1994</v>
      </c>
      <c r="J1887" s="2" t="s">
        <v>1995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2434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hidden="1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1993</v>
      </c>
      <c r="I1888" s="2" t="s">
        <v>1994</v>
      </c>
      <c r="J1888" s="2" t="s">
        <v>1995</v>
      </c>
      <c r="K1888" s="2" t="s">
        <v>32</v>
      </c>
      <c r="L1888" s="2" t="s">
        <v>2435</v>
      </c>
      <c r="M1888" s="18"/>
      <c r="N1888" s="2" t="s">
        <v>40</v>
      </c>
      <c r="O1888" s="2" t="s">
        <v>41</v>
      </c>
      <c r="P1888" s="18">
        <v>0.02</v>
      </c>
      <c r="Q1888" s="121" t="s">
        <v>2436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hidden="1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1993</v>
      </c>
      <c r="I1889" s="2" t="s">
        <v>1994</v>
      </c>
      <c r="J1889" s="2" t="s">
        <v>1995</v>
      </c>
      <c r="K1889" s="2" t="s">
        <v>32</v>
      </c>
      <c r="L1889" s="2" t="s">
        <v>2437</v>
      </c>
      <c r="M1889" s="18"/>
      <c r="N1889" s="2" t="s">
        <v>40</v>
      </c>
      <c r="O1889" s="2" t="s">
        <v>41</v>
      </c>
      <c r="P1889" s="18">
        <v>0.02</v>
      </c>
      <c r="Q1889" s="121" t="s">
        <v>2438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hidden="1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1993</v>
      </c>
      <c r="I1890" s="2" t="s">
        <v>1994</v>
      </c>
      <c r="J1890" s="2" t="s">
        <v>1995</v>
      </c>
      <c r="K1890" s="2" t="s">
        <v>32</v>
      </c>
      <c r="L1890" s="2" t="s">
        <v>2439</v>
      </c>
      <c r="M1890" s="18"/>
      <c r="N1890" s="2" t="s">
        <v>40</v>
      </c>
      <c r="O1890" s="2" t="s">
        <v>41</v>
      </c>
      <c r="P1890" s="18">
        <v>0.02</v>
      </c>
      <c r="Q1890" s="121" t="s">
        <v>2440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hidden="1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1993</v>
      </c>
      <c r="I1891" s="2" t="s">
        <v>1994</v>
      </c>
      <c r="J1891" s="2" t="s">
        <v>1995</v>
      </c>
      <c r="K1891" s="2" t="s">
        <v>32</v>
      </c>
      <c r="L1891" s="2" t="s">
        <v>2439</v>
      </c>
      <c r="M1891" s="18"/>
      <c r="N1891" s="2" t="s">
        <v>40</v>
      </c>
      <c r="O1891" s="2" t="s">
        <v>41</v>
      </c>
      <c r="P1891" s="18">
        <v>0.04</v>
      </c>
      <c r="Q1891" s="121" t="s">
        <v>2440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hidden="1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1993</v>
      </c>
      <c r="I1892" s="2" t="s">
        <v>1994</v>
      </c>
      <c r="J1892" s="2" t="s">
        <v>1995</v>
      </c>
      <c r="K1892" s="2" t="s">
        <v>32</v>
      </c>
      <c r="L1892" s="2" t="s">
        <v>2429</v>
      </c>
      <c r="M1892" s="18"/>
      <c r="N1892" s="2" t="s">
        <v>40</v>
      </c>
      <c r="O1892" s="2" t="s">
        <v>41</v>
      </c>
      <c r="P1892" s="18">
        <v>0.02</v>
      </c>
      <c r="Q1892" s="121" t="s">
        <v>2430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hidden="1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1993</v>
      </c>
      <c r="I1893" s="2" t="s">
        <v>1994</v>
      </c>
      <c r="J1893" s="2" t="s">
        <v>1995</v>
      </c>
      <c r="K1893" s="2" t="s">
        <v>32</v>
      </c>
      <c r="L1893" s="2" t="s">
        <v>2429</v>
      </c>
      <c r="M1893" s="18"/>
      <c r="N1893" s="2" t="s">
        <v>40</v>
      </c>
      <c r="O1893" s="2" t="s">
        <v>41</v>
      </c>
      <c r="P1893" s="18">
        <v>0.04</v>
      </c>
      <c r="Q1893" s="121" t="s">
        <v>2430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hidden="1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1993</v>
      </c>
      <c r="I1894" s="2" t="s">
        <v>1994</v>
      </c>
      <c r="J1894" s="2" t="s">
        <v>1995</v>
      </c>
      <c r="K1894" s="2" t="s">
        <v>32</v>
      </c>
      <c r="L1894" s="2" t="s">
        <v>2441</v>
      </c>
      <c r="M1894" s="18"/>
      <c r="N1894" s="2" t="s">
        <v>40</v>
      </c>
      <c r="O1894" s="2" t="s">
        <v>41</v>
      </c>
      <c r="P1894" s="18">
        <v>0.02</v>
      </c>
      <c r="Q1894" s="121" t="s">
        <v>2442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hidden="1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1993</v>
      </c>
      <c r="I1895" s="2" t="s">
        <v>1994</v>
      </c>
      <c r="J1895" s="2" t="s">
        <v>1995</v>
      </c>
      <c r="K1895" s="2" t="s">
        <v>32</v>
      </c>
      <c r="L1895" s="2" t="s">
        <v>2441</v>
      </c>
      <c r="M1895" s="18"/>
      <c r="N1895" s="2" t="s">
        <v>40</v>
      </c>
      <c r="O1895" s="2" t="s">
        <v>41</v>
      </c>
      <c r="P1895" s="18">
        <v>0.04</v>
      </c>
      <c r="Q1895" s="121" t="s">
        <v>2442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hidden="1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2443</v>
      </c>
      <c r="G1896" s="2" t="s">
        <v>641</v>
      </c>
      <c r="H1896" s="80" t="s">
        <v>1993</v>
      </c>
      <c r="I1896" s="2" t="s">
        <v>1994</v>
      </c>
      <c r="J1896" s="2" t="s">
        <v>1995</v>
      </c>
      <c r="K1896" s="2" t="s">
        <v>32</v>
      </c>
      <c r="L1896" s="2" t="s">
        <v>2444</v>
      </c>
      <c r="M1896" s="18"/>
      <c r="N1896" s="2" t="s">
        <v>40</v>
      </c>
      <c r="O1896" s="2" t="s">
        <v>41</v>
      </c>
      <c r="P1896" s="18">
        <v>0.04</v>
      </c>
      <c r="Q1896" s="121" t="s">
        <v>2445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hidden="1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1993</v>
      </c>
      <c r="I1897" s="2" t="s">
        <v>1994</v>
      </c>
      <c r="J1897" s="2" t="s">
        <v>1995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2446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hidden="1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1993</v>
      </c>
      <c r="I1898" s="2" t="s">
        <v>1994</v>
      </c>
      <c r="J1898" s="2" t="s">
        <v>1995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2447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hidden="1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2448</v>
      </c>
      <c r="F1899" s="2" t="s">
        <v>2448</v>
      </c>
      <c r="G1899" s="2" t="s">
        <v>2448</v>
      </c>
      <c r="H1899" s="80" t="s">
        <v>1993</v>
      </c>
      <c r="I1899" s="2" t="s">
        <v>1994</v>
      </c>
      <c r="J1899" s="2" t="s">
        <v>1995</v>
      </c>
      <c r="K1899" s="2" t="s">
        <v>32</v>
      </c>
      <c r="L1899" s="2" t="s">
        <v>2448</v>
      </c>
      <c r="M1899" s="18"/>
      <c r="N1899" s="2" t="s">
        <v>40</v>
      </c>
      <c r="O1899" s="2" t="s">
        <v>80</v>
      </c>
      <c r="P1899" s="18">
        <v>0</v>
      </c>
      <c r="Q1899" s="121" t="s">
        <v>2449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hidden="1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2450</v>
      </c>
      <c r="F1900" s="2" t="s">
        <v>2450</v>
      </c>
      <c r="G1900" s="2" t="s">
        <v>2450</v>
      </c>
      <c r="H1900" s="80" t="s">
        <v>1993</v>
      </c>
      <c r="I1900" s="2" t="s">
        <v>1994</v>
      </c>
      <c r="J1900" s="2" t="s">
        <v>1995</v>
      </c>
      <c r="K1900" s="2" t="s">
        <v>32</v>
      </c>
      <c r="L1900" s="2" t="s">
        <v>2450</v>
      </c>
      <c r="M1900" s="18"/>
      <c r="N1900" s="2" t="s">
        <v>40</v>
      </c>
      <c r="O1900" s="2" t="s">
        <v>41</v>
      </c>
      <c r="P1900" s="18">
        <v>0.03</v>
      </c>
      <c r="Q1900" s="121" t="s">
        <v>2451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hidden="1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2450</v>
      </c>
      <c r="F1901" s="2" t="s">
        <v>2450</v>
      </c>
      <c r="G1901" s="2" t="s">
        <v>2450</v>
      </c>
      <c r="H1901" s="80" t="s">
        <v>1993</v>
      </c>
      <c r="I1901" s="2" t="s">
        <v>1994</v>
      </c>
      <c r="J1901" s="2" t="s">
        <v>1995</v>
      </c>
      <c r="K1901" s="2" t="s">
        <v>32</v>
      </c>
      <c r="L1901" s="2" t="s">
        <v>2450</v>
      </c>
      <c r="M1901" s="18"/>
      <c r="N1901" s="2" t="s">
        <v>40</v>
      </c>
      <c r="O1901" s="2" t="s">
        <v>80</v>
      </c>
      <c r="P1901" s="18">
        <v>0</v>
      </c>
      <c r="Q1901" s="121" t="s">
        <v>2451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hidden="1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1993</v>
      </c>
      <c r="I1902" s="2" t="s">
        <v>1994</v>
      </c>
      <c r="J1902" s="2" t="s">
        <v>1995</v>
      </c>
      <c r="K1902" s="2" t="s">
        <v>32</v>
      </c>
      <c r="L1902" s="2" t="s">
        <v>1788</v>
      </c>
      <c r="M1902" s="18"/>
      <c r="N1902" s="2" t="s">
        <v>40</v>
      </c>
      <c r="O1902" s="2" t="s">
        <v>41</v>
      </c>
      <c r="P1902" s="18">
        <v>0.02</v>
      </c>
      <c r="Q1902" s="121" t="s">
        <v>2452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2453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hidden="1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2454</v>
      </c>
      <c r="F1903" s="2" t="s">
        <v>2455</v>
      </c>
      <c r="G1903" s="2" t="s">
        <v>2454</v>
      </c>
      <c r="H1903" s="80" t="s">
        <v>1993</v>
      </c>
      <c r="I1903" s="2" t="s">
        <v>1994</v>
      </c>
      <c r="J1903" s="2" t="s">
        <v>1995</v>
      </c>
      <c r="K1903" s="2" t="s">
        <v>32</v>
      </c>
      <c r="L1903" s="2" t="s">
        <v>2454</v>
      </c>
      <c r="M1903" s="18"/>
      <c r="N1903" s="2" t="s">
        <v>40</v>
      </c>
      <c r="O1903" s="2" t="s">
        <v>41</v>
      </c>
      <c r="P1903" s="18">
        <v>0.02</v>
      </c>
      <c r="Q1903" s="121" t="s">
        <v>2456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hidden="1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1789</v>
      </c>
      <c r="F1904" s="2" t="s">
        <v>1789</v>
      </c>
      <c r="G1904" s="2" t="s">
        <v>1789</v>
      </c>
      <c r="H1904" s="80" t="s">
        <v>1993</v>
      </c>
      <c r="I1904" s="2" t="s">
        <v>1994</v>
      </c>
      <c r="J1904" s="2" t="s">
        <v>1995</v>
      </c>
      <c r="K1904" s="2" t="s">
        <v>32</v>
      </c>
      <c r="L1904" s="2" t="s">
        <v>1789</v>
      </c>
      <c r="M1904" s="18"/>
      <c r="N1904" s="2" t="s">
        <v>40</v>
      </c>
      <c r="O1904" s="2" t="s">
        <v>41</v>
      </c>
      <c r="P1904" s="18">
        <v>0.02</v>
      </c>
      <c r="Q1904" s="121" t="s">
        <v>2457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hidden="1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2458</v>
      </c>
      <c r="F1905" s="2" t="s">
        <v>2458</v>
      </c>
      <c r="G1905" s="2" t="s">
        <v>2458</v>
      </c>
      <c r="H1905" s="80" t="s">
        <v>1993</v>
      </c>
      <c r="I1905" s="2" t="s">
        <v>1994</v>
      </c>
      <c r="J1905" s="2" t="s">
        <v>1995</v>
      </c>
      <c r="K1905" s="2" t="s">
        <v>32</v>
      </c>
      <c r="L1905" s="2" t="s">
        <v>2458</v>
      </c>
      <c r="M1905" s="18"/>
      <c r="N1905" s="2" t="s">
        <v>57</v>
      </c>
      <c r="O1905" s="2" t="s">
        <v>41</v>
      </c>
      <c r="P1905" s="18">
        <v>0.06</v>
      </c>
      <c r="Q1905" s="121" t="s">
        <v>2459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hidden="1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2460</v>
      </c>
      <c r="F1906" s="2" t="s">
        <v>2460</v>
      </c>
      <c r="G1906" s="2" t="s">
        <v>2460</v>
      </c>
      <c r="H1906" s="80" t="s">
        <v>1993</v>
      </c>
      <c r="I1906" s="2" t="s">
        <v>1994</v>
      </c>
      <c r="J1906" s="2" t="s">
        <v>1995</v>
      </c>
      <c r="K1906" s="2" t="s">
        <v>32</v>
      </c>
      <c r="L1906" s="2" t="s">
        <v>2460</v>
      </c>
      <c r="M1906" s="18"/>
      <c r="N1906" s="2" t="s">
        <v>57</v>
      </c>
      <c r="O1906" s="2" t="s">
        <v>41</v>
      </c>
      <c r="P1906" s="18">
        <v>0.08</v>
      </c>
      <c r="Q1906" s="121" t="s">
        <v>2461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hidden="1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2462</v>
      </c>
      <c r="F1907" s="2" t="s">
        <v>2462</v>
      </c>
      <c r="G1907" s="2" t="s">
        <v>2462</v>
      </c>
      <c r="H1907" s="80" t="s">
        <v>1993</v>
      </c>
      <c r="I1907" s="2" t="s">
        <v>1994</v>
      </c>
      <c r="J1907" s="2" t="s">
        <v>1995</v>
      </c>
      <c r="K1907" s="2" t="s">
        <v>32</v>
      </c>
      <c r="L1907" s="2" t="s">
        <v>2462</v>
      </c>
      <c r="M1907" s="18"/>
      <c r="N1907" s="2" t="s">
        <v>57</v>
      </c>
      <c r="O1907" s="2" t="s">
        <v>41</v>
      </c>
      <c r="P1907" s="18">
        <v>0.08</v>
      </c>
      <c r="Q1907" s="121" t="s">
        <v>2463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hidden="1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2464</v>
      </c>
      <c r="G1908" s="2" t="s">
        <v>1049</v>
      </c>
      <c r="H1908" s="80" t="s">
        <v>1993</v>
      </c>
      <c r="I1908" s="2" t="s">
        <v>1994</v>
      </c>
      <c r="J1908" s="2" t="s">
        <v>1995</v>
      </c>
      <c r="K1908" s="2" t="s">
        <v>32</v>
      </c>
      <c r="L1908" s="2" t="s">
        <v>2465</v>
      </c>
      <c r="M1908" s="18"/>
      <c r="N1908" s="2" t="s">
        <v>40</v>
      </c>
      <c r="O1908" s="2" t="s">
        <v>41</v>
      </c>
      <c r="P1908" s="18">
        <v>0.03</v>
      </c>
      <c r="Q1908" s="121" t="s">
        <v>2466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hidden="1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2467</v>
      </c>
      <c r="F1909" s="2" t="s">
        <v>2467</v>
      </c>
      <c r="G1909" s="2" t="s">
        <v>2467</v>
      </c>
      <c r="H1909" s="80" t="s">
        <v>1993</v>
      </c>
      <c r="I1909" s="2" t="s">
        <v>1994</v>
      </c>
      <c r="J1909" s="2" t="s">
        <v>1995</v>
      </c>
      <c r="K1909" s="2" t="s">
        <v>32</v>
      </c>
      <c r="L1909" s="2" t="s">
        <v>2468</v>
      </c>
      <c r="M1909" s="18"/>
      <c r="N1909" s="2" t="s">
        <v>40</v>
      </c>
      <c r="O1909" s="2" t="s">
        <v>41</v>
      </c>
      <c r="P1909" s="18">
        <v>0.02</v>
      </c>
      <c r="Q1909" s="121" t="s">
        <v>2469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hidden="1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2467</v>
      </c>
      <c r="F1910" s="2" t="s">
        <v>2467</v>
      </c>
      <c r="G1910" s="2" t="s">
        <v>2467</v>
      </c>
      <c r="H1910" s="80" t="s">
        <v>1993</v>
      </c>
      <c r="I1910" s="2" t="s">
        <v>1994</v>
      </c>
      <c r="J1910" s="2" t="s">
        <v>1995</v>
      </c>
      <c r="K1910" s="2" t="s">
        <v>32</v>
      </c>
      <c r="L1910" s="2" t="s">
        <v>2470</v>
      </c>
      <c r="M1910" s="18"/>
      <c r="N1910" s="2" t="s">
        <v>40</v>
      </c>
      <c r="O1910" s="2" t="s">
        <v>41</v>
      </c>
      <c r="P1910" s="18">
        <v>0.02</v>
      </c>
      <c r="Q1910" s="121" t="s">
        <v>2471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hidden="1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2467</v>
      </c>
      <c r="F1911" s="2" t="s">
        <v>2467</v>
      </c>
      <c r="G1911" s="2" t="s">
        <v>2467</v>
      </c>
      <c r="H1911" s="80" t="s">
        <v>1993</v>
      </c>
      <c r="I1911" s="2" t="s">
        <v>1994</v>
      </c>
      <c r="J1911" s="2" t="s">
        <v>1995</v>
      </c>
      <c r="K1911" s="2" t="s">
        <v>32</v>
      </c>
      <c r="L1911" s="2" t="s">
        <v>2470</v>
      </c>
      <c r="M1911" s="18"/>
      <c r="N1911" s="2" t="s">
        <v>40</v>
      </c>
      <c r="O1911" s="2" t="s">
        <v>80</v>
      </c>
      <c r="P1911" s="18">
        <v>0</v>
      </c>
      <c r="Q1911" s="121" t="s">
        <v>2471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hidden="1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2472</v>
      </c>
      <c r="F1912" s="2" t="s">
        <v>2472</v>
      </c>
      <c r="G1912" s="2" t="s">
        <v>2472</v>
      </c>
      <c r="H1912" s="80" t="s">
        <v>1993</v>
      </c>
      <c r="I1912" s="2" t="s">
        <v>1994</v>
      </c>
      <c r="J1912" s="2" t="s">
        <v>1995</v>
      </c>
      <c r="K1912" s="2" t="s">
        <v>32</v>
      </c>
      <c r="L1912" s="2" t="s">
        <v>2472</v>
      </c>
      <c r="M1912" s="18"/>
      <c r="N1912" s="2" t="s">
        <v>57</v>
      </c>
      <c r="O1912" s="2" t="s">
        <v>41</v>
      </c>
      <c r="P1912" s="18">
        <v>0.04</v>
      </c>
      <c r="Q1912" s="121" t="s">
        <v>2473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hidden="1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2474</v>
      </c>
      <c r="F1913" s="2" t="s">
        <v>2474</v>
      </c>
      <c r="G1913" s="2" t="s">
        <v>2474</v>
      </c>
      <c r="H1913" s="80" t="s">
        <v>1993</v>
      </c>
      <c r="I1913" s="2" t="s">
        <v>1994</v>
      </c>
      <c r="J1913" s="2" t="s">
        <v>1995</v>
      </c>
      <c r="K1913" s="2" t="s">
        <v>32</v>
      </c>
      <c r="L1913" s="2" t="s">
        <v>2474</v>
      </c>
      <c r="M1913" s="18"/>
      <c r="N1913" s="2" t="s">
        <v>40</v>
      </c>
      <c r="O1913" s="2" t="s">
        <v>41</v>
      </c>
      <c r="P1913" s="18">
        <v>0.02</v>
      </c>
      <c r="Q1913" s="121" t="s">
        <v>2475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hidden="1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1993</v>
      </c>
      <c r="I1914" s="2" t="s">
        <v>1994</v>
      </c>
      <c r="J1914" s="2" t="s">
        <v>1995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2476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hidden="1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1993</v>
      </c>
      <c r="I1915" s="2" t="s">
        <v>1994</v>
      </c>
      <c r="J1915" s="2" t="s">
        <v>1995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2477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2478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hidden="1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2479</v>
      </c>
      <c r="F1916" s="2" t="s">
        <v>2479</v>
      </c>
      <c r="G1916" s="2" t="s">
        <v>2479</v>
      </c>
      <c r="H1916" s="80" t="s">
        <v>1993</v>
      </c>
      <c r="I1916" s="2" t="s">
        <v>1994</v>
      </c>
      <c r="J1916" s="2" t="s">
        <v>1995</v>
      </c>
      <c r="K1916" s="2" t="s">
        <v>32</v>
      </c>
      <c r="L1916" s="2" t="s">
        <v>2479</v>
      </c>
      <c r="M1916" s="18"/>
      <c r="N1916" s="2" t="s">
        <v>40</v>
      </c>
      <c r="O1916" s="2" t="s">
        <v>41</v>
      </c>
      <c r="P1916" s="18">
        <v>0.02</v>
      </c>
      <c r="Q1916" s="121" t="s">
        <v>2480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hidden="1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2481</v>
      </c>
      <c r="F1917" s="2" t="s">
        <v>2481</v>
      </c>
      <c r="G1917" s="2" t="s">
        <v>2481</v>
      </c>
      <c r="H1917" s="80" t="s">
        <v>1993</v>
      </c>
      <c r="I1917" s="2" t="s">
        <v>1994</v>
      </c>
      <c r="J1917" s="2" t="s">
        <v>1995</v>
      </c>
      <c r="K1917" s="2" t="s">
        <v>32</v>
      </c>
      <c r="L1917" s="2" t="s">
        <v>2481</v>
      </c>
      <c r="M1917" s="18"/>
      <c r="N1917" s="2" t="s">
        <v>40</v>
      </c>
      <c r="O1917" s="2" t="s">
        <v>41</v>
      </c>
      <c r="P1917" s="18">
        <v>0.02</v>
      </c>
      <c r="Q1917" s="121" t="s">
        <v>2482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hidden="1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2481</v>
      </c>
      <c r="F1918" s="2" t="s">
        <v>2481</v>
      </c>
      <c r="G1918" s="2" t="s">
        <v>2481</v>
      </c>
      <c r="H1918" s="80" t="s">
        <v>1993</v>
      </c>
      <c r="I1918" s="2" t="s">
        <v>1994</v>
      </c>
      <c r="J1918" s="2" t="s">
        <v>1995</v>
      </c>
      <c r="K1918" s="2" t="s">
        <v>32</v>
      </c>
      <c r="L1918" s="2" t="s">
        <v>2481</v>
      </c>
      <c r="M1918" s="18"/>
      <c r="N1918" s="2" t="s">
        <v>40</v>
      </c>
      <c r="O1918" s="2" t="s">
        <v>41</v>
      </c>
      <c r="P1918" s="18">
        <v>0.03</v>
      </c>
      <c r="Q1918" s="121" t="s">
        <v>2482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hidden="1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1794</v>
      </c>
      <c r="F1919" s="2" t="s">
        <v>1794</v>
      </c>
      <c r="G1919" s="2" t="s">
        <v>1794</v>
      </c>
      <c r="H1919" s="80" t="s">
        <v>1993</v>
      </c>
      <c r="I1919" s="2" t="s">
        <v>1994</v>
      </c>
      <c r="J1919" s="2" t="s">
        <v>1995</v>
      </c>
      <c r="K1919" s="2" t="s">
        <v>32</v>
      </c>
      <c r="L1919" s="2" t="s">
        <v>1795</v>
      </c>
      <c r="M1919" s="18"/>
      <c r="N1919" s="2" t="s">
        <v>57</v>
      </c>
      <c r="O1919" s="2" t="s">
        <v>41</v>
      </c>
      <c r="P1919" s="18">
        <v>0.02</v>
      </c>
      <c r="Q1919" s="121" t="s">
        <v>2239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hidden="1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1794</v>
      </c>
      <c r="F1920" s="2" t="s">
        <v>1794</v>
      </c>
      <c r="G1920" s="2" t="s">
        <v>1794</v>
      </c>
      <c r="H1920" s="80" t="s">
        <v>1993</v>
      </c>
      <c r="I1920" s="2" t="s">
        <v>1994</v>
      </c>
      <c r="J1920" s="2" t="s">
        <v>1995</v>
      </c>
      <c r="K1920" s="2" t="s">
        <v>32</v>
      </c>
      <c r="L1920" s="2" t="s">
        <v>1795</v>
      </c>
      <c r="M1920" s="18"/>
      <c r="N1920" s="2" t="s">
        <v>331</v>
      </c>
      <c r="O1920" s="2" t="s">
        <v>41</v>
      </c>
      <c r="P1920" s="18">
        <v>0.02</v>
      </c>
      <c r="Q1920" s="121" t="s">
        <v>2239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hidden="1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1794</v>
      </c>
      <c r="F1921" s="2" t="s">
        <v>1794</v>
      </c>
      <c r="G1921" s="2" t="s">
        <v>1794</v>
      </c>
      <c r="H1921" s="80" t="s">
        <v>1993</v>
      </c>
      <c r="I1921" s="2" t="s">
        <v>1994</v>
      </c>
      <c r="J1921" s="2" t="s">
        <v>1995</v>
      </c>
      <c r="K1921" s="2" t="s">
        <v>32</v>
      </c>
      <c r="L1921" s="2" t="s">
        <v>2238</v>
      </c>
      <c r="M1921" s="18"/>
      <c r="N1921" s="2" t="s">
        <v>40</v>
      </c>
      <c r="O1921" s="2" t="s">
        <v>41</v>
      </c>
      <c r="P1921" s="18">
        <v>0.01</v>
      </c>
      <c r="Q1921" s="121" t="s">
        <v>2239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hidden="1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2483</v>
      </c>
      <c r="F1922" s="2" t="s">
        <v>2483</v>
      </c>
      <c r="G1922" s="2" t="s">
        <v>2483</v>
      </c>
      <c r="H1922" s="80" t="s">
        <v>1993</v>
      </c>
      <c r="I1922" s="2" t="s">
        <v>1994</v>
      </c>
      <c r="J1922" s="2" t="s">
        <v>1995</v>
      </c>
      <c r="K1922" s="2" t="s">
        <v>32</v>
      </c>
      <c r="L1922" s="2" t="s">
        <v>2483</v>
      </c>
      <c r="M1922" s="18"/>
      <c r="N1922" s="2" t="s">
        <v>40</v>
      </c>
      <c r="O1922" s="2" t="s">
        <v>41</v>
      </c>
      <c r="P1922" s="18">
        <v>0.02</v>
      </c>
      <c r="Q1922" s="121" t="s">
        <v>2484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hidden="1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2485</v>
      </c>
      <c r="F1923" s="2" t="s">
        <v>2485</v>
      </c>
      <c r="G1923" s="2" t="s">
        <v>2485</v>
      </c>
      <c r="H1923" s="80" t="s">
        <v>1993</v>
      </c>
      <c r="I1923" s="2" t="s">
        <v>1994</v>
      </c>
      <c r="J1923" s="2" t="s">
        <v>1995</v>
      </c>
      <c r="K1923" s="2" t="s">
        <v>32</v>
      </c>
      <c r="L1923" s="2" t="s">
        <v>2485</v>
      </c>
      <c r="M1923" s="18"/>
      <c r="N1923" s="2" t="s">
        <v>40</v>
      </c>
      <c r="O1923" s="2" t="s">
        <v>41</v>
      </c>
      <c r="P1923" s="18">
        <v>0.02</v>
      </c>
      <c r="Q1923" s="121" t="s">
        <v>2486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hidden="1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2485</v>
      </c>
      <c r="F1924" s="2" t="s">
        <v>2485</v>
      </c>
      <c r="G1924" s="2" t="s">
        <v>2485</v>
      </c>
      <c r="H1924" s="80" t="s">
        <v>1993</v>
      </c>
      <c r="I1924" s="2" t="s">
        <v>1994</v>
      </c>
      <c r="J1924" s="2" t="s">
        <v>1995</v>
      </c>
      <c r="K1924" s="2" t="s">
        <v>32</v>
      </c>
      <c r="L1924" s="2" t="s">
        <v>2485</v>
      </c>
      <c r="M1924" s="18"/>
      <c r="N1924" s="2" t="s">
        <v>40</v>
      </c>
      <c r="O1924" s="2" t="s">
        <v>41</v>
      </c>
      <c r="P1924" s="18">
        <v>0.02</v>
      </c>
      <c r="Q1924" s="121" t="s">
        <v>2486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hidden="1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2487</v>
      </c>
      <c r="G1925" s="2" t="s">
        <v>214</v>
      </c>
      <c r="H1925" s="80" t="s">
        <v>1993</v>
      </c>
      <c r="I1925" s="2" t="s">
        <v>1994</v>
      </c>
      <c r="J1925" s="2" t="s">
        <v>1995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2488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hidden="1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2489</v>
      </c>
      <c r="F1926" s="2" t="s">
        <v>2489</v>
      </c>
      <c r="G1926" s="2" t="s">
        <v>2489</v>
      </c>
      <c r="H1926" s="80" t="s">
        <v>1993</v>
      </c>
      <c r="I1926" s="2" t="s">
        <v>1994</v>
      </c>
      <c r="J1926" s="2" t="s">
        <v>1995</v>
      </c>
      <c r="K1926" s="2" t="s">
        <v>32</v>
      </c>
      <c r="L1926" s="2" t="s">
        <v>2489</v>
      </c>
      <c r="M1926" s="18"/>
      <c r="N1926" s="2" t="s">
        <v>40</v>
      </c>
      <c r="O1926" s="2" t="s">
        <v>41</v>
      </c>
      <c r="P1926" s="18">
        <v>0.02</v>
      </c>
      <c r="Q1926" s="121" t="s">
        <v>2490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hidden="1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2489</v>
      </c>
      <c r="F1927" s="2" t="s">
        <v>2489</v>
      </c>
      <c r="G1927" s="2" t="s">
        <v>2489</v>
      </c>
      <c r="H1927" s="80" t="s">
        <v>1993</v>
      </c>
      <c r="I1927" s="2" t="s">
        <v>1994</v>
      </c>
      <c r="J1927" s="2" t="s">
        <v>1995</v>
      </c>
      <c r="K1927" s="2" t="s">
        <v>32</v>
      </c>
      <c r="L1927" s="2" t="s">
        <v>2489</v>
      </c>
      <c r="M1927" s="18"/>
      <c r="N1927" s="2" t="s">
        <v>40</v>
      </c>
      <c r="O1927" s="2" t="s">
        <v>80</v>
      </c>
      <c r="P1927" s="18">
        <v>0</v>
      </c>
      <c r="Q1927" s="121" t="s">
        <v>2490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hidden="1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2491</v>
      </c>
      <c r="F1928" s="2" t="s">
        <v>2491</v>
      </c>
      <c r="G1928" s="2" t="s">
        <v>2491</v>
      </c>
      <c r="H1928" s="80" t="s">
        <v>1993</v>
      </c>
      <c r="I1928" s="2" t="s">
        <v>1994</v>
      </c>
      <c r="J1928" s="2" t="s">
        <v>1995</v>
      </c>
      <c r="K1928" s="2" t="s">
        <v>32</v>
      </c>
      <c r="L1928" s="2" t="s">
        <v>2491</v>
      </c>
      <c r="M1928" s="18"/>
      <c r="N1928" s="2" t="s">
        <v>40</v>
      </c>
      <c r="O1928" s="2" t="s">
        <v>41</v>
      </c>
      <c r="P1928" s="18">
        <v>0.02</v>
      </c>
      <c r="Q1928" s="121" t="s">
        <v>2492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hidden="1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1770</v>
      </c>
      <c r="F1929" s="2" t="s">
        <v>1955</v>
      </c>
      <c r="G1929" s="2" t="s">
        <v>1770</v>
      </c>
      <c r="H1929" s="80" t="s">
        <v>1993</v>
      </c>
      <c r="I1929" s="2" t="s">
        <v>1994</v>
      </c>
      <c r="J1929" s="2" t="s">
        <v>1995</v>
      </c>
      <c r="K1929" s="2" t="s">
        <v>32</v>
      </c>
      <c r="L1929" s="2" t="s">
        <v>2493</v>
      </c>
      <c r="M1929" s="18"/>
      <c r="N1929" s="2" t="s">
        <v>57</v>
      </c>
      <c r="O1929" s="2" t="s">
        <v>41</v>
      </c>
      <c r="P1929" s="18">
        <v>0.17</v>
      </c>
      <c r="Q1929" s="121" t="s">
        <v>2494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hidden="1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2495</v>
      </c>
      <c r="F1930" s="2" t="s">
        <v>2496</v>
      </c>
      <c r="G1930" s="2" t="s">
        <v>2495</v>
      </c>
      <c r="H1930" s="80" t="s">
        <v>1993</v>
      </c>
      <c r="I1930" s="2" t="s">
        <v>1994</v>
      </c>
      <c r="J1930" s="2" t="s">
        <v>1995</v>
      </c>
      <c r="K1930" s="2" t="s">
        <v>32</v>
      </c>
      <c r="L1930" s="2" t="s">
        <v>2495</v>
      </c>
      <c r="M1930" s="18"/>
      <c r="N1930" s="2" t="s">
        <v>57</v>
      </c>
      <c r="O1930" s="2" t="s">
        <v>80</v>
      </c>
      <c r="P1930" s="18">
        <v>0</v>
      </c>
      <c r="Q1930" s="121" t="s">
        <v>2497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hidden="1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2495</v>
      </c>
      <c r="F1931" s="2" t="s">
        <v>2496</v>
      </c>
      <c r="G1931" s="2" t="s">
        <v>2495</v>
      </c>
      <c r="H1931" s="80" t="s">
        <v>1993</v>
      </c>
      <c r="I1931" s="2" t="s">
        <v>1994</v>
      </c>
      <c r="J1931" s="2" t="s">
        <v>1995</v>
      </c>
      <c r="K1931" s="2" t="s">
        <v>32</v>
      </c>
      <c r="L1931" s="2" t="s">
        <v>2495</v>
      </c>
      <c r="M1931" s="18"/>
      <c r="N1931" s="2" t="s">
        <v>40</v>
      </c>
      <c r="O1931" s="2" t="s">
        <v>80</v>
      </c>
      <c r="P1931" s="18">
        <v>0</v>
      </c>
      <c r="Q1931" s="121" t="s">
        <v>2498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hidden="1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2499</v>
      </c>
      <c r="F1932" s="2" t="s">
        <v>2499</v>
      </c>
      <c r="G1932" s="2" t="s">
        <v>2499</v>
      </c>
      <c r="H1932" s="80" t="s">
        <v>1993</v>
      </c>
      <c r="I1932" s="2" t="s">
        <v>1994</v>
      </c>
      <c r="J1932" s="2" t="s">
        <v>1995</v>
      </c>
      <c r="K1932" s="2" t="s">
        <v>32</v>
      </c>
      <c r="L1932" s="2" t="s">
        <v>2499</v>
      </c>
      <c r="M1932" s="18"/>
      <c r="N1932" s="2" t="s">
        <v>40</v>
      </c>
      <c r="O1932" s="2" t="s">
        <v>41</v>
      </c>
      <c r="P1932" s="18">
        <v>0.04</v>
      </c>
      <c r="Q1932" s="121" t="s">
        <v>2500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hidden="1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2501</v>
      </c>
      <c r="F1933" s="2" t="s">
        <v>2501</v>
      </c>
      <c r="G1933" s="2" t="s">
        <v>2501</v>
      </c>
      <c r="H1933" s="80" t="s">
        <v>1993</v>
      </c>
      <c r="I1933" s="2" t="s">
        <v>1994</v>
      </c>
      <c r="J1933" s="2" t="s">
        <v>1995</v>
      </c>
      <c r="K1933" s="2" t="s">
        <v>32</v>
      </c>
      <c r="L1933" s="2" t="s">
        <v>2502</v>
      </c>
      <c r="M1933" s="18"/>
      <c r="N1933" s="2" t="s">
        <v>40</v>
      </c>
      <c r="O1933" s="2" t="s">
        <v>80</v>
      </c>
      <c r="P1933" s="18">
        <v>0</v>
      </c>
      <c r="Q1933" s="121" t="s">
        <v>2503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hidden="1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2504</v>
      </c>
      <c r="F1934" s="2" t="s">
        <v>2504</v>
      </c>
      <c r="G1934" s="2" t="s">
        <v>2504</v>
      </c>
      <c r="H1934" s="80" t="s">
        <v>1993</v>
      </c>
      <c r="I1934" s="2" t="s">
        <v>1994</v>
      </c>
      <c r="J1934" s="2" t="s">
        <v>1995</v>
      </c>
      <c r="K1934" s="2" t="s">
        <v>32</v>
      </c>
      <c r="L1934" s="2" t="s">
        <v>2505</v>
      </c>
      <c r="M1934" s="18"/>
      <c r="N1934" s="2" t="s">
        <v>40</v>
      </c>
      <c r="O1934" s="2" t="s">
        <v>80</v>
      </c>
      <c r="P1934" s="18">
        <v>0</v>
      </c>
      <c r="Q1934" s="121" t="s">
        <v>2506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hidden="1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2507</v>
      </c>
      <c r="F1935" s="2" t="s">
        <v>2507</v>
      </c>
      <c r="G1935" s="2" t="s">
        <v>2507</v>
      </c>
      <c r="H1935" s="80" t="s">
        <v>1993</v>
      </c>
      <c r="I1935" s="2" t="s">
        <v>1994</v>
      </c>
      <c r="J1935" s="2" t="s">
        <v>1995</v>
      </c>
      <c r="K1935" s="2" t="s">
        <v>32</v>
      </c>
      <c r="L1935" s="2" t="s">
        <v>2508</v>
      </c>
      <c r="M1935" s="18"/>
      <c r="N1935" s="2" t="s">
        <v>40</v>
      </c>
      <c r="O1935" s="2" t="s">
        <v>80</v>
      </c>
      <c r="P1935" s="18">
        <v>0</v>
      </c>
      <c r="Q1935" s="121" t="s">
        <v>2509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hidden="1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2510</v>
      </c>
      <c r="F1936" s="2" t="s">
        <v>2510</v>
      </c>
      <c r="G1936" s="2" t="s">
        <v>2510</v>
      </c>
      <c r="H1936" s="80" t="s">
        <v>1993</v>
      </c>
      <c r="I1936" s="2" t="s">
        <v>1994</v>
      </c>
      <c r="J1936" s="2" t="s">
        <v>1995</v>
      </c>
      <c r="K1936" s="2" t="s">
        <v>32</v>
      </c>
      <c r="L1936" s="2" t="s">
        <v>2510</v>
      </c>
      <c r="M1936" s="18"/>
      <c r="N1936" s="2" t="s">
        <v>40</v>
      </c>
      <c r="O1936" s="2" t="s">
        <v>80</v>
      </c>
      <c r="P1936" s="18">
        <v>0</v>
      </c>
      <c r="Q1936" s="121" t="s">
        <v>2511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hidden="1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2512</v>
      </c>
      <c r="F1937" s="2" t="s">
        <v>2512</v>
      </c>
      <c r="G1937" s="2" t="s">
        <v>2512</v>
      </c>
      <c r="H1937" s="80" t="s">
        <v>1993</v>
      </c>
      <c r="I1937" s="2" t="s">
        <v>1994</v>
      </c>
      <c r="J1937" s="2" t="s">
        <v>1995</v>
      </c>
      <c r="K1937" s="2" t="s">
        <v>32</v>
      </c>
      <c r="L1937" s="2" t="s">
        <v>2512</v>
      </c>
      <c r="M1937" s="18"/>
      <c r="N1937" s="2" t="s">
        <v>40</v>
      </c>
      <c r="O1937" s="2" t="s">
        <v>41</v>
      </c>
      <c r="P1937" s="18">
        <v>0.04</v>
      </c>
      <c r="Q1937" s="121" t="s">
        <v>2513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hidden="1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1808</v>
      </c>
      <c r="F1938" s="2" t="s">
        <v>1808</v>
      </c>
      <c r="G1938" s="2" t="s">
        <v>1808</v>
      </c>
      <c r="H1938" s="80" t="s">
        <v>1993</v>
      </c>
      <c r="I1938" s="2" t="s">
        <v>1994</v>
      </c>
      <c r="J1938" s="2" t="s">
        <v>1995</v>
      </c>
      <c r="K1938" s="2" t="s">
        <v>32</v>
      </c>
      <c r="L1938" s="2" t="s">
        <v>1808</v>
      </c>
      <c r="M1938" s="18"/>
      <c r="N1938" s="2" t="s">
        <v>40</v>
      </c>
      <c r="O1938" s="2" t="s">
        <v>41</v>
      </c>
      <c r="P1938" s="18">
        <v>0.01</v>
      </c>
      <c r="Q1938" s="121" t="s">
        <v>2514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hidden="1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1808</v>
      </c>
      <c r="F1939" s="2" t="s">
        <v>1808</v>
      </c>
      <c r="G1939" s="2" t="s">
        <v>1808</v>
      </c>
      <c r="H1939" s="80" t="s">
        <v>1993</v>
      </c>
      <c r="I1939" s="2" t="s">
        <v>1994</v>
      </c>
      <c r="J1939" s="2" t="s">
        <v>1995</v>
      </c>
      <c r="K1939" s="2" t="s">
        <v>32</v>
      </c>
      <c r="L1939" s="2" t="s">
        <v>1808</v>
      </c>
      <c r="M1939" s="18"/>
      <c r="N1939" s="2" t="s">
        <v>40</v>
      </c>
      <c r="O1939" s="2" t="s">
        <v>80</v>
      </c>
      <c r="P1939" s="18">
        <v>0</v>
      </c>
      <c r="Q1939" s="121" t="s">
        <v>2514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hidden="1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2515</v>
      </c>
      <c r="F1940" s="2" t="s">
        <v>2515</v>
      </c>
      <c r="G1940" s="2" t="s">
        <v>2515</v>
      </c>
      <c r="H1940" s="80" t="s">
        <v>1993</v>
      </c>
      <c r="I1940" s="2" t="s">
        <v>1994</v>
      </c>
      <c r="J1940" s="2" t="s">
        <v>1995</v>
      </c>
      <c r="K1940" s="2" t="s">
        <v>32</v>
      </c>
      <c r="L1940" s="2" t="s">
        <v>2516</v>
      </c>
      <c r="M1940" s="18"/>
      <c r="N1940" s="2" t="s">
        <v>57</v>
      </c>
      <c r="O1940" s="2" t="s">
        <v>41</v>
      </c>
      <c r="P1940" s="18">
        <v>0.1</v>
      </c>
      <c r="Q1940" s="121" t="s">
        <v>2517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hidden="1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2518</v>
      </c>
      <c r="F1941" s="2" t="s">
        <v>2518</v>
      </c>
      <c r="G1941" s="2" t="s">
        <v>2518</v>
      </c>
      <c r="H1941" s="80" t="s">
        <v>1993</v>
      </c>
      <c r="I1941" s="2" t="s">
        <v>1994</v>
      </c>
      <c r="J1941" s="2" t="s">
        <v>1995</v>
      </c>
      <c r="K1941" s="2" t="s">
        <v>32</v>
      </c>
      <c r="L1941" s="2" t="s">
        <v>2518</v>
      </c>
      <c r="M1941" s="18"/>
      <c r="N1941" s="2" t="s">
        <v>40</v>
      </c>
      <c r="O1941" s="2" t="s">
        <v>80</v>
      </c>
      <c r="P1941" s="18">
        <v>0</v>
      </c>
      <c r="Q1941" s="121" t="s">
        <v>2519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hidden="1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2520</v>
      </c>
      <c r="F1942" s="2" t="s">
        <v>2520</v>
      </c>
      <c r="G1942" s="2" t="s">
        <v>2520</v>
      </c>
      <c r="H1942" s="80" t="s">
        <v>1993</v>
      </c>
      <c r="I1942" s="2" t="s">
        <v>1994</v>
      </c>
      <c r="J1942" s="2" t="s">
        <v>1995</v>
      </c>
      <c r="K1942" s="2" t="s">
        <v>32</v>
      </c>
      <c r="L1942" s="2" t="s">
        <v>2520</v>
      </c>
      <c r="M1942" s="18"/>
      <c r="N1942" s="2" t="s">
        <v>40</v>
      </c>
      <c r="O1942" s="2" t="s">
        <v>80</v>
      </c>
      <c r="P1942" s="18">
        <v>0</v>
      </c>
      <c r="Q1942" s="121" t="s">
        <v>2521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hidden="1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2522</v>
      </c>
      <c r="F1943" s="2" t="s">
        <v>2522</v>
      </c>
      <c r="G1943" s="2" t="s">
        <v>2522</v>
      </c>
      <c r="H1943" s="80" t="s">
        <v>1993</v>
      </c>
      <c r="I1943" s="2" t="s">
        <v>1994</v>
      </c>
      <c r="J1943" s="2" t="s">
        <v>1995</v>
      </c>
      <c r="K1943" s="2" t="s">
        <v>32</v>
      </c>
      <c r="L1943" s="2" t="s">
        <v>2522</v>
      </c>
      <c r="M1943" s="18"/>
      <c r="N1943" s="2" t="s">
        <v>40</v>
      </c>
      <c r="O1943" s="2" t="s">
        <v>41</v>
      </c>
      <c r="P1943" s="18">
        <v>0.03</v>
      </c>
      <c r="Q1943" s="121" t="s">
        <v>2523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2524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hidden="1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2522</v>
      </c>
      <c r="F1944" s="2" t="s">
        <v>2522</v>
      </c>
      <c r="G1944" s="2" t="s">
        <v>2522</v>
      </c>
      <c r="H1944" s="80" t="s">
        <v>1993</v>
      </c>
      <c r="I1944" s="2" t="s">
        <v>1994</v>
      </c>
      <c r="J1944" s="2" t="s">
        <v>1995</v>
      </c>
      <c r="K1944" s="2" t="s">
        <v>32</v>
      </c>
      <c r="L1944" s="2" t="s">
        <v>2522</v>
      </c>
      <c r="M1944" s="18"/>
      <c r="N1944" s="2" t="s">
        <v>40</v>
      </c>
      <c r="O1944" s="2" t="s">
        <v>80</v>
      </c>
      <c r="P1944" s="18">
        <v>0</v>
      </c>
      <c r="Q1944" s="121" t="s">
        <v>2523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2524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hidden="1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2525</v>
      </c>
      <c r="F1945" s="2" t="s">
        <v>2525</v>
      </c>
      <c r="G1945" s="2" t="s">
        <v>2525</v>
      </c>
      <c r="H1945" s="80" t="s">
        <v>1993</v>
      </c>
      <c r="I1945" s="2" t="s">
        <v>1994</v>
      </c>
      <c r="J1945" s="2" t="s">
        <v>1995</v>
      </c>
      <c r="K1945" s="2" t="s">
        <v>32</v>
      </c>
      <c r="L1945" s="2" t="s">
        <v>2525</v>
      </c>
      <c r="M1945" s="18"/>
      <c r="N1945" s="2" t="s">
        <v>40</v>
      </c>
      <c r="O1945" s="2" t="s">
        <v>41</v>
      </c>
      <c r="P1945" s="18">
        <v>0.03</v>
      </c>
      <c r="Q1945" s="121" t="s">
        <v>2526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hidden="1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2525</v>
      </c>
      <c r="F1946" s="2" t="s">
        <v>2525</v>
      </c>
      <c r="G1946" s="2" t="s">
        <v>2525</v>
      </c>
      <c r="H1946" s="80" t="s">
        <v>1993</v>
      </c>
      <c r="I1946" s="2" t="s">
        <v>1994</v>
      </c>
      <c r="J1946" s="2" t="s">
        <v>1995</v>
      </c>
      <c r="K1946" s="2" t="s">
        <v>32</v>
      </c>
      <c r="L1946" s="2" t="s">
        <v>2525</v>
      </c>
      <c r="M1946" s="18"/>
      <c r="N1946" s="2" t="s">
        <v>40</v>
      </c>
      <c r="O1946" s="2" t="s">
        <v>80</v>
      </c>
      <c r="P1946" s="18">
        <v>0</v>
      </c>
      <c r="Q1946" s="121" t="s">
        <v>2526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hidden="1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1810</v>
      </c>
      <c r="F1947" s="2" t="s">
        <v>1810</v>
      </c>
      <c r="G1947" s="2" t="s">
        <v>1810</v>
      </c>
      <c r="H1947" s="80" t="s">
        <v>1993</v>
      </c>
      <c r="I1947" s="2" t="s">
        <v>1994</v>
      </c>
      <c r="J1947" s="2" t="s">
        <v>1995</v>
      </c>
      <c r="K1947" s="2" t="s">
        <v>32</v>
      </c>
      <c r="L1947" s="2" t="s">
        <v>1810</v>
      </c>
      <c r="M1947" s="18"/>
      <c r="N1947" s="2" t="s">
        <v>40</v>
      </c>
      <c r="O1947" s="2" t="s">
        <v>41</v>
      </c>
      <c r="P1947" s="18">
        <v>0.02</v>
      </c>
      <c r="Q1947" s="121" t="s">
        <v>2527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hidden="1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1810</v>
      </c>
      <c r="F1948" s="2" t="s">
        <v>1810</v>
      </c>
      <c r="G1948" s="2" t="s">
        <v>1810</v>
      </c>
      <c r="H1948" s="80" t="s">
        <v>1993</v>
      </c>
      <c r="I1948" s="2" t="s">
        <v>1994</v>
      </c>
      <c r="J1948" s="2" t="s">
        <v>1995</v>
      </c>
      <c r="K1948" s="2" t="s">
        <v>32</v>
      </c>
      <c r="L1948" s="2" t="s">
        <v>2528</v>
      </c>
      <c r="M1948" s="18"/>
      <c r="N1948" s="2" t="s">
        <v>40</v>
      </c>
      <c r="O1948" s="2" t="s">
        <v>41</v>
      </c>
      <c r="P1948" s="18">
        <v>0.02</v>
      </c>
      <c r="Q1948" s="121" t="s">
        <v>2529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hidden="1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2530</v>
      </c>
      <c r="F1949" s="2" t="s">
        <v>2531</v>
      </c>
      <c r="G1949" s="2" t="s">
        <v>2530</v>
      </c>
      <c r="H1949" s="80" t="s">
        <v>1993</v>
      </c>
      <c r="I1949" s="2" t="s">
        <v>1994</v>
      </c>
      <c r="J1949" s="2" t="s">
        <v>1995</v>
      </c>
      <c r="K1949" s="2" t="s">
        <v>32</v>
      </c>
      <c r="L1949" s="2" t="s">
        <v>2530</v>
      </c>
      <c r="M1949" s="18"/>
      <c r="N1949" s="2" t="s">
        <v>40</v>
      </c>
      <c r="O1949" s="2" t="s">
        <v>41</v>
      </c>
      <c r="P1949" s="18">
        <v>0.02</v>
      </c>
      <c r="Q1949" s="121" t="s">
        <v>2532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hidden="1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2530</v>
      </c>
      <c r="F1950" s="2" t="s">
        <v>2531</v>
      </c>
      <c r="G1950" s="2" t="s">
        <v>2530</v>
      </c>
      <c r="H1950" s="80" t="s">
        <v>1993</v>
      </c>
      <c r="I1950" s="2" t="s">
        <v>1994</v>
      </c>
      <c r="J1950" s="2" t="s">
        <v>1995</v>
      </c>
      <c r="K1950" s="2" t="s">
        <v>32</v>
      </c>
      <c r="L1950" s="2" t="s">
        <v>2533</v>
      </c>
      <c r="M1950" s="18"/>
      <c r="N1950" s="2" t="s">
        <v>57</v>
      </c>
      <c r="O1950" s="2" t="s">
        <v>41</v>
      </c>
      <c r="P1950" s="18">
        <v>0.06</v>
      </c>
      <c r="Q1950" s="121" t="s">
        <v>2534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hidden="1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2530</v>
      </c>
      <c r="F1951" s="2" t="s">
        <v>2531</v>
      </c>
      <c r="G1951" s="2" t="s">
        <v>2530</v>
      </c>
      <c r="H1951" s="80" t="s">
        <v>1993</v>
      </c>
      <c r="I1951" s="2" t="s">
        <v>1994</v>
      </c>
      <c r="J1951" s="2" t="s">
        <v>1995</v>
      </c>
      <c r="K1951" s="2" t="s">
        <v>32</v>
      </c>
      <c r="L1951" s="2" t="s">
        <v>2533</v>
      </c>
      <c r="M1951" s="18"/>
      <c r="N1951" s="2" t="s">
        <v>40</v>
      </c>
      <c r="O1951" s="2" t="s">
        <v>41</v>
      </c>
      <c r="P1951" s="18">
        <v>0.02</v>
      </c>
      <c r="Q1951" s="121" t="s">
        <v>2535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hidden="1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1993</v>
      </c>
      <c r="I1952" s="2" t="s">
        <v>1994</v>
      </c>
      <c r="J1952" s="2" t="s">
        <v>1995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2536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hidden="1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1811</v>
      </c>
      <c r="F1953" s="2" t="s">
        <v>1811</v>
      </c>
      <c r="G1953" s="2" t="s">
        <v>1811</v>
      </c>
      <c r="H1953" s="80" t="s">
        <v>1993</v>
      </c>
      <c r="I1953" s="2" t="s">
        <v>1994</v>
      </c>
      <c r="J1953" s="2" t="s">
        <v>1995</v>
      </c>
      <c r="K1953" s="2" t="s">
        <v>32</v>
      </c>
      <c r="L1953" s="2" t="s">
        <v>1811</v>
      </c>
      <c r="M1953" s="18"/>
      <c r="N1953" s="2" t="s">
        <v>40</v>
      </c>
      <c r="O1953" s="2" t="s">
        <v>41</v>
      </c>
      <c r="P1953" s="18">
        <v>0.03</v>
      </c>
      <c r="Q1953" s="121" t="s">
        <v>2537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hidden="1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2538</v>
      </c>
      <c r="F1954" s="2" t="s">
        <v>2538</v>
      </c>
      <c r="G1954" s="2" t="s">
        <v>2538</v>
      </c>
      <c r="H1954" s="80" t="s">
        <v>1993</v>
      </c>
      <c r="I1954" s="2" t="s">
        <v>1994</v>
      </c>
      <c r="J1954" s="2" t="s">
        <v>1995</v>
      </c>
      <c r="K1954" s="2" t="s">
        <v>32</v>
      </c>
      <c r="L1954" s="2" t="s">
        <v>2538</v>
      </c>
      <c r="M1954" s="18"/>
      <c r="N1954" s="2" t="s">
        <v>40</v>
      </c>
      <c r="O1954" s="2" t="s">
        <v>41</v>
      </c>
      <c r="P1954" s="18">
        <v>0.03</v>
      </c>
      <c r="Q1954" s="121" t="s">
        <v>2539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hidden="1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2540</v>
      </c>
      <c r="F1955" s="2" t="s">
        <v>2540</v>
      </c>
      <c r="G1955" s="2" t="s">
        <v>2540</v>
      </c>
      <c r="H1955" s="80" t="s">
        <v>1993</v>
      </c>
      <c r="I1955" s="2" t="s">
        <v>1994</v>
      </c>
      <c r="J1955" s="2" t="s">
        <v>1995</v>
      </c>
      <c r="K1955" s="2" t="s">
        <v>32</v>
      </c>
      <c r="L1955" s="2" t="s">
        <v>2540</v>
      </c>
      <c r="M1955" s="18"/>
      <c r="N1955" s="2" t="s">
        <v>40</v>
      </c>
      <c r="O1955" s="2" t="s">
        <v>41</v>
      </c>
      <c r="P1955" s="18">
        <v>0.02</v>
      </c>
      <c r="Q1955" s="121" t="s">
        <v>2541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hidden="1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2540</v>
      </c>
      <c r="F1956" s="2" t="s">
        <v>2540</v>
      </c>
      <c r="G1956" s="2" t="s">
        <v>2540</v>
      </c>
      <c r="H1956" s="80" t="s">
        <v>1993</v>
      </c>
      <c r="I1956" s="2" t="s">
        <v>1994</v>
      </c>
      <c r="J1956" s="2" t="s">
        <v>1995</v>
      </c>
      <c r="K1956" s="2" t="s">
        <v>32</v>
      </c>
      <c r="L1956" s="2" t="s">
        <v>2540</v>
      </c>
      <c r="M1956" s="18"/>
      <c r="N1956" s="2" t="s">
        <v>40</v>
      </c>
      <c r="O1956" s="2" t="s">
        <v>41</v>
      </c>
      <c r="P1956" s="18">
        <v>0.03</v>
      </c>
      <c r="Q1956" s="121" t="s">
        <v>2541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hidden="1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1993</v>
      </c>
      <c r="I1957" s="2" t="s">
        <v>1994</v>
      </c>
      <c r="J1957" s="2" t="s">
        <v>1995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2542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hidden="1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2543</v>
      </c>
      <c r="F1958" s="2" t="s">
        <v>2543</v>
      </c>
      <c r="G1958" s="2" t="s">
        <v>2543</v>
      </c>
      <c r="H1958" s="80" t="s">
        <v>1993</v>
      </c>
      <c r="I1958" s="2" t="s">
        <v>1994</v>
      </c>
      <c r="J1958" s="2" t="s">
        <v>1995</v>
      </c>
      <c r="K1958" s="2" t="s">
        <v>32</v>
      </c>
      <c r="L1958" s="2" t="s">
        <v>2543</v>
      </c>
      <c r="M1958" s="18"/>
      <c r="N1958" s="2" t="s">
        <v>40</v>
      </c>
      <c r="O1958" s="2" t="s">
        <v>41</v>
      </c>
      <c r="P1958" s="18">
        <v>0.03</v>
      </c>
      <c r="Q1958" s="121" t="s">
        <v>2544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hidden="1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1993</v>
      </c>
      <c r="I1959" s="2" t="s">
        <v>1994</v>
      </c>
      <c r="J1959" s="2" t="s">
        <v>1995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2545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hidden="1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2546</v>
      </c>
      <c r="F1960" s="2" t="s">
        <v>2546</v>
      </c>
      <c r="G1960" s="2" t="s">
        <v>2546</v>
      </c>
      <c r="H1960" s="80" t="s">
        <v>1993</v>
      </c>
      <c r="I1960" s="2" t="s">
        <v>1994</v>
      </c>
      <c r="J1960" s="2" t="s">
        <v>1995</v>
      </c>
      <c r="K1960" s="2" t="s">
        <v>32</v>
      </c>
      <c r="L1960" s="2" t="s">
        <v>2547</v>
      </c>
      <c r="M1960" s="18"/>
      <c r="N1960" s="2" t="s">
        <v>40</v>
      </c>
      <c r="O1960" s="2" t="s">
        <v>80</v>
      </c>
      <c r="P1960" s="18">
        <v>0</v>
      </c>
      <c r="Q1960" s="121" t="s">
        <v>2548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hidden="1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1993</v>
      </c>
      <c r="I1961" s="2" t="s">
        <v>1994</v>
      </c>
      <c r="J1961" s="2" t="s">
        <v>1995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2549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hidden="1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2550</v>
      </c>
      <c r="F1962" s="2" t="s">
        <v>2551</v>
      </c>
      <c r="G1962" s="2" t="s">
        <v>2550</v>
      </c>
      <c r="H1962" s="80" t="s">
        <v>1993</v>
      </c>
      <c r="I1962" s="2" t="s">
        <v>1994</v>
      </c>
      <c r="J1962" s="2" t="s">
        <v>1995</v>
      </c>
      <c r="K1962" s="2" t="s">
        <v>32</v>
      </c>
      <c r="L1962" s="2" t="s">
        <v>2550</v>
      </c>
      <c r="M1962" s="18"/>
      <c r="N1962" s="2" t="s">
        <v>57</v>
      </c>
      <c r="O1962" s="2" t="s">
        <v>41</v>
      </c>
      <c r="P1962" s="18">
        <v>0.2</v>
      </c>
      <c r="Q1962" s="121" t="s">
        <v>2552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hidden="1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1993</v>
      </c>
      <c r="I1963" s="2" t="s">
        <v>1994</v>
      </c>
      <c r="J1963" s="2" t="s">
        <v>1995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2553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hidden="1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1993</v>
      </c>
      <c r="I1964" s="2" t="s">
        <v>1994</v>
      </c>
      <c r="J1964" s="2" t="s">
        <v>1995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2553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hidden="1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2554</v>
      </c>
      <c r="F1965" s="2" t="s">
        <v>2554</v>
      </c>
      <c r="G1965" s="2" t="s">
        <v>2554</v>
      </c>
      <c r="H1965" s="80" t="s">
        <v>1993</v>
      </c>
      <c r="I1965" s="2" t="s">
        <v>1994</v>
      </c>
      <c r="J1965" s="2" t="s">
        <v>1995</v>
      </c>
      <c r="K1965" s="2" t="s">
        <v>32</v>
      </c>
      <c r="L1965" s="2" t="s">
        <v>2489</v>
      </c>
      <c r="M1965" s="18"/>
      <c r="N1965" s="2" t="s">
        <v>40</v>
      </c>
      <c r="O1965" s="2" t="s">
        <v>41</v>
      </c>
      <c r="P1965" s="18">
        <v>0.02</v>
      </c>
      <c r="Q1965" s="121" t="s">
        <v>2490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hidden="1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2555</v>
      </c>
      <c r="F1966" s="2" t="s">
        <v>2555</v>
      </c>
      <c r="G1966" s="2" t="s">
        <v>2555</v>
      </c>
      <c r="H1966" s="80" t="s">
        <v>1993</v>
      </c>
      <c r="I1966" s="2" t="s">
        <v>1994</v>
      </c>
      <c r="J1966" s="2" t="s">
        <v>1995</v>
      </c>
      <c r="K1966" s="2" t="s">
        <v>32</v>
      </c>
      <c r="L1966" s="2" t="s">
        <v>2556</v>
      </c>
      <c r="M1966" s="18"/>
      <c r="N1966" s="2" t="s">
        <v>40</v>
      </c>
      <c r="O1966" s="2" t="s">
        <v>41</v>
      </c>
      <c r="P1966" s="18">
        <v>0.02</v>
      </c>
      <c r="Q1966" s="121" t="s">
        <v>2557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hidden="1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2555</v>
      </c>
      <c r="F1967" s="2" t="s">
        <v>2555</v>
      </c>
      <c r="G1967" s="2" t="s">
        <v>2555</v>
      </c>
      <c r="H1967" s="80" t="s">
        <v>1993</v>
      </c>
      <c r="I1967" s="2" t="s">
        <v>1994</v>
      </c>
      <c r="J1967" s="2" t="s">
        <v>1995</v>
      </c>
      <c r="K1967" s="2" t="s">
        <v>32</v>
      </c>
      <c r="L1967" s="2" t="s">
        <v>2555</v>
      </c>
      <c r="M1967" s="18"/>
      <c r="N1967" s="2" t="s">
        <v>40</v>
      </c>
      <c r="O1967" s="2" t="s">
        <v>41</v>
      </c>
      <c r="P1967" s="18">
        <v>0.02</v>
      </c>
      <c r="Q1967" s="121" t="s">
        <v>2558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hidden="1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2555</v>
      </c>
      <c r="F1968" s="2" t="s">
        <v>2555</v>
      </c>
      <c r="G1968" s="2" t="s">
        <v>2555</v>
      </c>
      <c r="H1968" s="80" t="s">
        <v>1993</v>
      </c>
      <c r="I1968" s="2" t="s">
        <v>1994</v>
      </c>
      <c r="J1968" s="2" t="s">
        <v>1995</v>
      </c>
      <c r="K1968" s="2" t="s">
        <v>32</v>
      </c>
      <c r="L1968" s="2" t="s">
        <v>2555</v>
      </c>
      <c r="M1968" s="18"/>
      <c r="N1968" s="2" t="s">
        <v>40</v>
      </c>
      <c r="O1968" s="2" t="s">
        <v>41</v>
      </c>
      <c r="P1968" s="18">
        <v>0.03</v>
      </c>
      <c r="Q1968" s="121" t="s">
        <v>2558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hidden="1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2559</v>
      </c>
      <c r="F1969" s="2" t="s">
        <v>2559</v>
      </c>
      <c r="G1969" s="2" t="s">
        <v>2559</v>
      </c>
      <c r="H1969" s="80" t="s">
        <v>1993</v>
      </c>
      <c r="I1969" s="2" t="s">
        <v>1994</v>
      </c>
      <c r="J1969" s="2" t="s">
        <v>1995</v>
      </c>
      <c r="K1969" s="2" t="s">
        <v>32</v>
      </c>
      <c r="L1969" s="2" t="s">
        <v>2559</v>
      </c>
      <c r="M1969" s="18"/>
      <c r="N1969" s="2" t="s">
        <v>40</v>
      </c>
      <c r="O1969" s="2" t="s">
        <v>80</v>
      </c>
      <c r="P1969" s="18">
        <v>0</v>
      </c>
      <c r="Q1969" s="121" t="s">
        <v>2560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hidden="1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2561</v>
      </c>
      <c r="F1970" s="2" t="s">
        <v>2561</v>
      </c>
      <c r="G1970" s="2" t="s">
        <v>2561</v>
      </c>
      <c r="H1970" s="80" t="s">
        <v>1993</v>
      </c>
      <c r="I1970" s="2" t="s">
        <v>1994</v>
      </c>
      <c r="J1970" s="2" t="s">
        <v>1995</v>
      </c>
      <c r="K1970" s="2" t="s">
        <v>32</v>
      </c>
      <c r="L1970" s="2" t="s">
        <v>2561</v>
      </c>
      <c r="M1970" s="18"/>
      <c r="N1970" s="2" t="s">
        <v>40</v>
      </c>
      <c r="O1970" s="2" t="s">
        <v>41</v>
      </c>
      <c r="P1970" s="18">
        <v>0.04</v>
      </c>
      <c r="Q1970" s="121" t="s">
        <v>2562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hidden="1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1993</v>
      </c>
      <c r="I1971" s="2" t="s">
        <v>1994</v>
      </c>
      <c r="J1971" s="2" t="s">
        <v>1995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2563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hidden="1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1993</v>
      </c>
      <c r="I1972" s="2" t="s">
        <v>1994</v>
      </c>
      <c r="J1972" s="2" t="s">
        <v>1995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2563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hidden="1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2564</v>
      </c>
      <c r="F1973" s="2" t="s">
        <v>2565</v>
      </c>
      <c r="G1973" s="2" t="s">
        <v>2564</v>
      </c>
      <c r="H1973" s="80" t="s">
        <v>1993</v>
      </c>
      <c r="I1973" s="2" t="s">
        <v>1994</v>
      </c>
      <c r="J1973" s="2" t="s">
        <v>1995</v>
      </c>
      <c r="K1973" s="2" t="s">
        <v>32</v>
      </c>
      <c r="L1973" s="2" t="s">
        <v>2566</v>
      </c>
      <c r="M1973" s="2"/>
      <c r="N1973" s="2" t="s">
        <v>40</v>
      </c>
      <c r="O1973" s="2" t="s">
        <v>80</v>
      </c>
      <c r="P1973" s="18">
        <v>0</v>
      </c>
      <c r="Q1973" s="121" t="s">
        <v>2567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hidden="1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2564</v>
      </c>
      <c r="F1974" s="2" t="s">
        <v>2565</v>
      </c>
      <c r="G1974" s="2" t="s">
        <v>2564</v>
      </c>
      <c r="H1974" s="80" t="s">
        <v>1993</v>
      </c>
      <c r="I1974" s="2" t="s">
        <v>1994</v>
      </c>
      <c r="J1974" s="2" t="s">
        <v>1995</v>
      </c>
      <c r="K1974" s="2" t="s">
        <v>32</v>
      </c>
      <c r="L1974" s="2" t="s">
        <v>2568</v>
      </c>
      <c r="M1974" s="2"/>
      <c r="N1974" s="2" t="s">
        <v>40</v>
      </c>
      <c r="O1974" s="2" t="s">
        <v>80</v>
      </c>
      <c r="P1974" s="18">
        <v>0</v>
      </c>
      <c r="Q1974" s="121" t="s">
        <v>2569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hidden="1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2570</v>
      </c>
      <c r="F1975" s="2" t="s">
        <v>2571</v>
      </c>
      <c r="G1975" s="2" t="s">
        <v>2570</v>
      </c>
      <c r="H1975" s="80" t="s">
        <v>1993</v>
      </c>
      <c r="I1975" s="2" t="s">
        <v>1994</v>
      </c>
      <c r="J1975" s="2" t="s">
        <v>1995</v>
      </c>
      <c r="K1975" s="2" t="s">
        <v>32</v>
      </c>
      <c r="L1975" s="2" t="s">
        <v>2572</v>
      </c>
      <c r="M1975" s="2"/>
      <c r="N1975" s="2" t="s">
        <v>40</v>
      </c>
      <c r="O1975" s="2" t="s">
        <v>80</v>
      </c>
      <c r="P1975" s="18">
        <v>0</v>
      </c>
      <c r="Q1975" s="121" t="s">
        <v>2573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hidden="1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1993</v>
      </c>
      <c r="I1976" s="2" t="s">
        <v>1994</v>
      </c>
      <c r="J1976" s="2" t="s">
        <v>1995</v>
      </c>
      <c r="K1976" s="2" t="s">
        <v>32</v>
      </c>
      <c r="L1976" s="2" t="s">
        <v>2572</v>
      </c>
      <c r="M1976" s="2"/>
      <c r="N1976" s="2" t="s">
        <v>40</v>
      </c>
      <c r="O1976" s="2" t="s">
        <v>41</v>
      </c>
      <c r="P1976" s="18">
        <v>0.02</v>
      </c>
      <c r="Q1976" s="121" t="s">
        <v>2573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hidden="1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2574</v>
      </c>
      <c r="F1977" s="2" t="s">
        <v>2574</v>
      </c>
      <c r="G1977" s="2" t="s">
        <v>2574</v>
      </c>
      <c r="H1977" s="80" t="s">
        <v>1993</v>
      </c>
      <c r="I1977" s="2" t="s">
        <v>1994</v>
      </c>
      <c r="J1977" s="2" t="s">
        <v>1995</v>
      </c>
      <c r="K1977" s="2" t="s">
        <v>32</v>
      </c>
      <c r="L1977" s="2" t="s">
        <v>2574</v>
      </c>
      <c r="M1977" s="2"/>
      <c r="N1977" s="2" t="s">
        <v>40</v>
      </c>
      <c r="O1977" s="2" t="s">
        <v>80</v>
      </c>
      <c r="P1977" s="18">
        <v>0</v>
      </c>
      <c r="Q1977" s="121" t="s">
        <v>2575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hidden="1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1811</v>
      </c>
      <c r="F1978" s="2" t="s">
        <v>1824</v>
      </c>
      <c r="G1978" s="2" t="s">
        <v>1811</v>
      </c>
      <c r="H1978" s="80" t="s">
        <v>1993</v>
      </c>
      <c r="I1978" s="2" t="s">
        <v>1994</v>
      </c>
      <c r="J1978" s="2" t="s">
        <v>1995</v>
      </c>
      <c r="K1978" s="2" t="s">
        <v>32</v>
      </c>
      <c r="L1978" s="2" t="s">
        <v>1811</v>
      </c>
      <c r="M1978" s="2"/>
      <c r="N1978" s="2" t="s">
        <v>40</v>
      </c>
      <c r="O1978" s="2" t="s">
        <v>41</v>
      </c>
      <c r="P1978" s="18">
        <v>0.02</v>
      </c>
      <c r="Q1978" s="121" t="s">
        <v>2537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hidden="1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2576</v>
      </c>
      <c r="F1979" s="2" t="s">
        <v>2577</v>
      </c>
      <c r="G1979" s="2" t="s">
        <v>2576</v>
      </c>
      <c r="H1979" s="80" t="s">
        <v>1993</v>
      </c>
      <c r="I1979" s="2" t="s">
        <v>1994</v>
      </c>
      <c r="J1979" s="2" t="s">
        <v>1995</v>
      </c>
      <c r="K1979" s="2" t="s">
        <v>32</v>
      </c>
      <c r="L1979" s="2" t="s">
        <v>2576</v>
      </c>
      <c r="M1979" s="2"/>
      <c r="N1979" s="2" t="s">
        <v>40</v>
      </c>
      <c r="O1979" s="2" t="s">
        <v>80</v>
      </c>
      <c r="P1979" s="18">
        <v>0</v>
      </c>
      <c r="Q1979" s="121" t="s">
        <v>2578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hidden="1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2579</v>
      </c>
      <c r="F1980" s="2" t="s">
        <v>2579</v>
      </c>
      <c r="G1980" s="2" t="s">
        <v>2579</v>
      </c>
      <c r="H1980" s="80" t="s">
        <v>1993</v>
      </c>
      <c r="I1980" s="2" t="s">
        <v>1994</v>
      </c>
      <c r="J1980" s="2" t="s">
        <v>1995</v>
      </c>
      <c r="K1980" s="2" t="s">
        <v>32</v>
      </c>
      <c r="L1980" s="2" t="s">
        <v>2580</v>
      </c>
      <c r="M1980" s="2"/>
      <c r="N1980" s="2" t="s">
        <v>40</v>
      </c>
      <c r="O1980" s="2" t="s">
        <v>80</v>
      </c>
      <c r="P1980" s="18">
        <v>0</v>
      </c>
      <c r="Q1980" s="121" t="s">
        <v>2581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hidden="1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1993</v>
      </c>
      <c r="I1981" s="2" t="s">
        <v>1994</v>
      </c>
      <c r="J1981" s="2" t="s">
        <v>1995</v>
      </c>
      <c r="K1981" s="2" t="s">
        <v>32</v>
      </c>
      <c r="L1981" s="2" t="s">
        <v>2582</v>
      </c>
      <c r="M1981" s="18"/>
      <c r="N1981" s="2" t="s">
        <v>57</v>
      </c>
      <c r="O1981" s="2" t="s">
        <v>41</v>
      </c>
      <c r="P1981" s="18">
        <v>0.04</v>
      </c>
      <c r="Q1981" s="121" t="s">
        <v>2583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hidden="1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1993</v>
      </c>
      <c r="I1982" s="2" t="s">
        <v>1994</v>
      </c>
      <c r="J1982" s="2" t="s">
        <v>1995</v>
      </c>
      <c r="K1982" s="2" t="s">
        <v>32</v>
      </c>
      <c r="L1982" s="2" t="s">
        <v>2582</v>
      </c>
      <c r="M1982" s="18"/>
      <c r="N1982" s="2" t="s">
        <v>57</v>
      </c>
      <c r="O1982" s="2" t="s">
        <v>41</v>
      </c>
      <c r="P1982" s="18">
        <v>0.04</v>
      </c>
      <c r="Q1982" s="121" t="s">
        <v>2584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hidden="1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1993</v>
      </c>
      <c r="I1983" s="2" t="s">
        <v>1994</v>
      </c>
      <c r="J1983" s="2" t="s">
        <v>1995</v>
      </c>
      <c r="K1983" s="2" t="s">
        <v>32</v>
      </c>
      <c r="L1983" s="2" t="s">
        <v>2582</v>
      </c>
      <c r="M1983" s="18"/>
      <c r="N1983" s="2" t="s">
        <v>57</v>
      </c>
      <c r="O1983" s="2" t="s">
        <v>41</v>
      </c>
      <c r="P1983" s="18">
        <v>0.06</v>
      </c>
      <c r="Q1983" s="121" t="s">
        <v>2583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hidden="1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1993</v>
      </c>
      <c r="I1984" s="2" t="s">
        <v>1994</v>
      </c>
      <c r="J1984" s="2" t="s">
        <v>1995</v>
      </c>
      <c r="K1984" s="2" t="s">
        <v>32</v>
      </c>
      <c r="L1984" s="2" t="s">
        <v>2582</v>
      </c>
      <c r="M1984" s="18"/>
      <c r="N1984" s="2" t="s">
        <v>57</v>
      </c>
      <c r="O1984" s="2" t="s">
        <v>41</v>
      </c>
      <c r="P1984" s="18">
        <v>0.06</v>
      </c>
      <c r="Q1984" s="121" t="s">
        <v>2584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hidden="1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1993</v>
      </c>
      <c r="I1985" s="2" t="s">
        <v>1994</v>
      </c>
      <c r="J1985" s="2" t="s">
        <v>1995</v>
      </c>
      <c r="K1985" s="2" t="s">
        <v>32</v>
      </c>
      <c r="L1985" s="2" t="s">
        <v>2582</v>
      </c>
      <c r="M1985" s="18"/>
      <c r="N1985" s="2" t="s">
        <v>57</v>
      </c>
      <c r="O1985" s="2" t="s">
        <v>41</v>
      </c>
      <c r="P1985" s="18">
        <v>0.04</v>
      </c>
      <c r="Q1985" s="121" t="s">
        <v>2583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hidden="1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1993</v>
      </c>
      <c r="I1986" s="2" t="s">
        <v>1994</v>
      </c>
      <c r="J1986" s="2" t="s">
        <v>1995</v>
      </c>
      <c r="K1986" s="2" t="s">
        <v>32</v>
      </c>
      <c r="L1986" s="2" t="s">
        <v>2582</v>
      </c>
      <c r="M1986" s="18"/>
      <c r="N1986" s="2" t="s">
        <v>57</v>
      </c>
      <c r="O1986" s="2" t="s">
        <v>41</v>
      </c>
      <c r="P1986" s="18">
        <v>0.04</v>
      </c>
      <c r="Q1986" s="121" t="s">
        <v>2584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hidden="1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1993</v>
      </c>
      <c r="I1987" s="2" t="s">
        <v>1994</v>
      </c>
      <c r="J1987" s="2" t="s">
        <v>1995</v>
      </c>
      <c r="K1987" s="2" t="s">
        <v>32</v>
      </c>
      <c r="L1987" s="2" t="s">
        <v>2585</v>
      </c>
      <c r="M1987" s="18"/>
      <c r="N1987" s="2" t="s">
        <v>40</v>
      </c>
      <c r="O1987" s="2" t="s">
        <v>80</v>
      </c>
      <c r="P1987" s="18">
        <v>0</v>
      </c>
      <c r="Q1987" s="121" t="s">
        <v>2586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hidden="1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2587</v>
      </c>
      <c r="F1988" s="2" t="s">
        <v>2587</v>
      </c>
      <c r="G1988" s="2" t="s">
        <v>2587</v>
      </c>
      <c r="H1988" s="80" t="s">
        <v>1993</v>
      </c>
      <c r="I1988" s="2" t="s">
        <v>1994</v>
      </c>
      <c r="J1988" s="2" t="s">
        <v>1995</v>
      </c>
      <c r="K1988" s="2" t="s">
        <v>32</v>
      </c>
      <c r="L1988" s="2" t="s">
        <v>2588</v>
      </c>
      <c r="M1988" s="2"/>
      <c r="N1988" s="2" t="s">
        <v>40</v>
      </c>
      <c r="O1988" s="2" t="s">
        <v>41</v>
      </c>
      <c r="P1988" s="18">
        <v>0.03</v>
      </c>
      <c r="Q1988" s="121" t="s">
        <v>2589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hidden="1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1993</v>
      </c>
      <c r="I1989" s="2" t="s">
        <v>1994</v>
      </c>
      <c r="J1989" s="2" t="s">
        <v>1995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2590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hidden="1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1993</v>
      </c>
      <c r="I1990" s="2" t="s">
        <v>1994</v>
      </c>
      <c r="J1990" s="2" t="s">
        <v>1995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2590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hidden="1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1993</v>
      </c>
      <c r="I1991" s="2" t="s">
        <v>1994</v>
      </c>
      <c r="J1991" s="2" t="s">
        <v>1995</v>
      </c>
      <c r="K1991" s="2" t="s">
        <v>32</v>
      </c>
      <c r="L1991" s="2" t="s">
        <v>2591</v>
      </c>
      <c r="M1991" s="2"/>
      <c r="N1991" s="2" t="s">
        <v>40</v>
      </c>
      <c r="O1991" s="2" t="s">
        <v>41</v>
      </c>
      <c r="P1991" s="18">
        <v>0.02</v>
      </c>
      <c r="Q1991" s="121" t="s">
        <v>2592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hidden="1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1993</v>
      </c>
      <c r="I1992" s="2" t="s">
        <v>1994</v>
      </c>
      <c r="J1992" s="2" t="s">
        <v>1995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2593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hidden="1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1993</v>
      </c>
      <c r="I1993" s="2" t="s">
        <v>1994</v>
      </c>
      <c r="J1993" s="2" t="s">
        <v>1995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2593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hidden="1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1993</v>
      </c>
      <c r="I1994" s="2" t="s">
        <v>1994</v>
      </c>
      <c r="J1994" s="2" t="s">
        <v>1995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2593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hidden="1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2594</v>
      </c>
      <c r="F1995" s="2" t="s">
        <v>2594</v>
      </c>
      <c r="G1995" s="2" t="s">
        <v>2594</v>
      </c>
      <c r="H1995" s="80" t="s">
        <v>1993</v>
      </c>
      <c r="I1995" s="2" t="s">
        <v>1994</v>
      </c>
      <c r="J1995" s="2" t="s">
        <v>1995</v>
      </c>
      <c r="K1995" s="2" t="s">
        <v>32</v>
      </c>
      <c r="L1995" s="2" t="s">
        <v>2585</v>
      </c>
      <c r="M1995" s="18"/>
      <c r="N1995" s="2" t="s">
        <v>57</v>
      </c>
      <c r="O1995" s="2" t="s">
        <v>41</v>
      </c>
      <c r="P1995" s="18">
        <v>0.04</v>
      </c>
      <c r="Q1995" s="121" t="s">
        <v>2595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hidden="1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2594</v>
      </c>
      <c r="F1996" s="2" t="s">
        <v>2594</v>
      </c>
      <c r="G1996" s="2" t="s">
        <v>2594</v>
      </c>
      <c r="H1996" s="80" t="s">
        <v>1993</v>
      </c>
      <c r="I1996" s="2" t="s">
        <v>1994</v>
      </c>
      <c r="J1996" s="2" t="s">
        <v>1995</v>
      </c>
      <c r="K1996" s="2" t="s">
        <v>32</v>
      </c>
      <c r="L1996" s="2" t="s">
        <v>2585</v>
      </c>
      <c r="M1996" s="2"/>
      <c r="N1996" s="2" t="s">
        <v>40</v>
      </c>
      <c r="O1996" s="2" t="s">
        <v>41</v>
      </c>
      <c r="P1996" s="18">
        <v>0.02</v>
      </c>
      <c r="Q1996" s="121" t="s">
        <v>2586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hidden="1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2594</v>
      </c>
      <c r="F1997" s="2" t="s">
        <v>2594</v>
      </c>
      <c r="G1997" s="2" t="s">
        <v>2594</v>
      </c>
      <c r="H1997" s="80" t="s">
        <v>1993</v>
      </c>
      <c r="I1997" s="2" t="s">
        <v>1994</v>
      </c>
      <c r="J1997" s="2" t="s">
        <v>1995</v>
      </c>
      <c r="K1997" s="2" t="s">
        <v>32</v>
      </c>
      <c r="L1997" s="2" t="s">
        <v>2594</v>
      </c>
      <c r="M1997" s="2"/>
      <c r="N1997" s="2" t="s">
        <v>40</v>
      </c>
      <c r="O1997" s="2" t="s">
        <v>41</v>
      </c>
      <c r="P1997" s="18">
        <v>0.02</v>
      </c>
      <c r="Q1997" s="121" t="s">
        <v>2596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hidden="1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1993</v>
      </c>
      <c r="I1998" s="2" t="s">
        <v>1994</v>
      </c>
      <c r="J1998" s="2" t="s">
        <v>1995</v>
      </c>
      <c r="K1998" s="2" t="s">
        <v>32</v>
      </c>
      <c r="L1998" s="2" t="s">
        <v>2597</v>
      </c>
      <c r="M1998" s="2"/>
      <c r="N1998" s="2" t="s">
        <v>40</v>
      </c>
      <c r="O1998" s="2" t="s">
        <v>41</v>
      </c>
      <c r="P1998" s="18">
        <v>0.02</v>
      </c>
      <c r="Q1998" s="121" t="s">
        <v>2598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hidden="1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2" t="s">
        <v>1149</v>
      </c>
      <c r="F1999" s="2" t="s">
        <v>1149</v>
      </c>
      <c r="G1999" s="2" t="s">
        <v>1149</v>
      </c>
      <c r="H1999" s="80" t="s">
        <v>1993</v>
      </c>
      <c r="I1999" s="2" t="s">
        <v>1994</v>
      </c>
      <c r="J1999" s="2" t="s">
        <v>1995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2599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hidden="1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2" t="s">
        <v>1149</v>
      </c>
      <c r="F2000" s="2" t="s">
        <v>1149</v>
      </c>
      <c r="G2000" s="2" t="s">
        <v>1149</v>
      </c>
      <c r="H2000" s="80" t="s">
        <v>1993</v>
      </c>
      <c r="I2000" s="2" t="s">
        <v>1994</v>
      </c>
      <c r="J2000" s="2" t="s">
        <v>1995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2599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hidden="1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2600</v>
      </c>
      <c r="F2001" s="2" t="s">
        <v>2600</v>
      </c>
      <c r="G2001" s="2" t="s">
        <v>2600</v>
      </c>
      <c r="H2001" s="80" t="s">
        <v>1993</v>
      </c>
      <c r="I2001" s="2" t="s">
        <v>1994</v>
      </c>
      <c r="J2001" s="2" t="s">
        <v>1995</v>
      </c>
      <c r="K2001" s="2" t="s">
        <v>32</v>
      </c>
      <c r="L2001" s="2" t="s">
        <v>2600</v>
      </c>
      <c r="M2001" s="2"/>
      <c r="N2001" s="2" t="s">
        <v>57</v>
      </c>
      <c r="O2001" s="2" t="s">
        <v>80</v>
      </c>
      <c r="P2001" s="18">
        <v>0</v>
      </c>
      <c r="Q2001" s="121" t="s">
        <v>2601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hidden="1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2602</v>
      </c>
      <c r="F2002" s="2" t="s">
        <v>2602</v>
      </c>
      <c r="G2002" s="2" t="s">
        <v>2602</v>
      </c>
      <c r="H2002" s="80" t="s">
        <v>1993</v>
      </c>
      <c r="I2002" s="2" t="s">
        <v>1994</v>
      </c>
      <c r="J2002" s="2" t="s">
        <v>1995</v>
      </c>
      <c r="K2002" s="2" t="s">
        <v>32</v>
      </c>
      <c r="L2002" s="2" t="s">
        <v>2603</v>
      </c>
      <c r="M2002" s="2"/>
      <c r="N2002" s="2" t="s">
        <v>40</v>
      </c>
      <c r="O2002" s="2" t="s">
        <v>80</v>
      </c>
      <c r="P2002" s="18">
        <v>0</v>
      </c>
      <c r="Q2002" s="121" t="s">
        <v>2604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hidden="1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2605</v>
      </c>
      <c r="F2003" s="2" t="s">
        <v>2605</v>
      </c>
      <c r="G2003" s="2" t="s">
        <v>2605</v>
      </c>
      <c r="H2003" s="80" t="s">
        <v>1993</v>
      </c>
      <c r="I2003" s="2" t="s">
        <v>1994</v>
      </c>
      <c r="J2003" s="2" t="s">
        <v>1995</v>
      </c>
      <c r="K2003" s="2" t="s">
        <v>32</v>
      </c>
      <c r="L2003" s="2" t="s">
        <v>2605</v>
      </c>
      <c r="M2003" s="2"/>
      <c r="N2003" s="2" t="s">
        <v>57</v>
      </c>
      <c r="O2003" s="2" t="s">
        <v>41</v>
      </c>
      <c r="P2003" s="18">
        <v>0.02</v>
      </c>
      <c r="Q2003" s="121" t="s">
        <v>2606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hidden="1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2605</v>
      </c>
      <c r="F2004" s="2" t="s">
        <v>2605</v>
      </c>
      <c r="G2004" s="2" t="s">
        <v>2605</v>
      </c>
      <c r="H2004" s="80" t="s">
        <v>1993</v>
      </c>
      <c r="I2004" s="2" t="s">
        <v>1994</v>
      </c>
      <c r="J2004" s="2" t="s">
        <v>1995</v>
      </c>
      <c r="K2004" s="2" t="s">
        <v>32</v>
      </c>
      <c r="L2004" s="2" t="s">
        <v>2605</v>
      </c>
      <c r="M2004" s="2"/>
      <c r="N2004" s="2" t="s">
        <v>40</v>
      </c>
      <c r="O2004" s="2" t="s">
        <v>41</v>
      </c>
      <c r="P2004" s="18">
        <v>0.01</v>
      </c>
      <c r="Q2004" s="121" t="s">
        <v>2607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hidden="1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2605</v>
      </c>
      <c r="F2005" s="2" t="s">
        <v>2605</v>
      </c>
      <c r="G2005" s="2" t="s">
        <v>2605</v>
      </c>
      <c r="H2005" s="80" t="s">
        <v>1993</v>
      </c>
      <c r="I2005" s="2" t="s">
        <v>1994</v>
      </c>
      <c r="J2005" s="2" t="s">
        <v>1995</v>
      </c>
      <c r="K2005" s="2" t="s">
        <v>32</v>
      </c>
      <c r="L2005" s="2" t="s">
        <v>2605</v>
      </c>
      <c r="M2005" s="2"/>
      <c r="N2005" s="2" t="s">
        <v>331</v>
      </c>
      <c r="O2005" s="2" t="s">
        <v>41</v>
      </c>
      <c r="P2005" s="18">
        <v>0.02</v>
      </c>
      <c r="Q2005" s="121" t="s">
        <v>2606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hidden="1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1993</v>
      </c>
      <c r="I2006" s="2" t="s">
        <v>1994</v>
      </c>
      <c r="J2006" s="2" t="s">
        <v>1995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2593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hidden="1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1993</v>
      </c>
      <c r="I2007" s="2" t="s">
        <v>1994</v>
      </c>
      <c r="J2007" s="2" t="s">
        <v>1995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2608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hidden="1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1993</v>
      </c>
      <c r="I2008" s="2" t="s">
        <v>1994</v>
      </c>
      <c r="J2008" s="2" t="s">
        <v>1995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2609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hidden="1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1993</v>
      </c>
      <c r="I2009" s="2" t="s">
        <v>1994</v>
      </c>
      <c r="J2009" s="2" t="s">
        <v>1995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2610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hidden="1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1993</v>
      </c>
      <c r="I2010" s="2" t="s">
        <v>1994</v>
      </c>
      <c r="J2010" s="2" t="s">
        <v>1995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2609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hidden="1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1993</v>
      </c>
      <c r="I2011" s="2" t="s">
        <v>1994</v>
      </c>
      <c r="J2011" s="2" t="s">
        <v>1995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2610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hidden="1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1993</v>
      </c>
      <c r="I2012" s="2" t="s">
        <v>1994</v>
      </c>
      <c r="J2012" s="2" t="s">
        <v>1995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2611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hidden="1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1993</v>
      </c>
      <c r="I2013" s="2" t="s">
        <v>1994</v>
      </c>
      <c r="J2013" s="2" t="s">
        <v>1995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2611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hidden="1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2612</v>
      </c>
      <c r="F2014" s="2" t="s">
        <v>2612</v>
      </c>
      <c r="G2014" s="2" t="s">
        <v>2612</v>
      </c>
      <c r="H2014" s="80" t="s">
        <v>1993</v>
      </c>
      <c r="I2014" s="2" t="s">
        <v>1994</v>
      </c>
      <c r="J2014" s="2" t="s">
        <v>1995</v>
      </c>
      <c r="K2014" s="2" t="s">
        <v>32</v>
      </c>
      <c r="L2014" s="2" t="s">
        <v>1843</v>
      </c>
      <c r="M2014" s="2"/>
      <c r="N2014" s="2" t="s">
        <v>40</v>
      </c>
      <c r="O2014" s="2" t="s">
        <v>80</v>
      </c>
      <c r="P2014" s="18">
        <v>0</v>
      </c>
      <c r="Q2014" s="121" t="s">
        <v>2613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hidden="1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2612</v>
      </c>
      <c r="F2015" s="2" t="s">
        <v>2612</v>
      </c>
      <c r="G2015" s="2" t="s">
        <v>2612</v>
      </c>
      <c r="H2015" s="80" t="s">
        <v>1993</v>
      </c>
      <c r="I2015" s="2" t="s">
        <v>1994</v>
      </c>
      <c r="J2015" s="2" t="s">
        <v>1995</v>
      </c>
      <c r="K2015" s="2" t="s">
        <v>32</v>
      </c>
      <c r="L2015" s="2" t="s">
        <v>1842</v>
      </c>
      <c r="M2015" s="2"/>
      <c r="N2015" s="2" t="s">
        <v>40</v>
      </c>
      <c r="O2015" s="2" t="s">
        <v>80</v>
      </c>
      <c r="P2015" s="18">
        <v>0</v>
      </c>
      <c r="Q2015" s="121" t="s">
        <v>2614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hidden="1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1993</v>
      </c>
      <c r="I2016" s="2" t="s">
        <v>1994</v>
      </c>
      <c r="J2016" s="2" t="s">
        <v>1995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2615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hidden="1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2616</v>
      </c>
      <c r="F2017" s="2" t="s">
        <v>2616</v>
      </c>
      <c r="G2017" s="2" t="s">
        <v>2616</v>
      </c>
      <c r="H2017" s="80" t="s">
        <v>1993</v>
      </c>
      <c r="I2017" s="2" t="s">
        <v>1994</v>
      </c>
      <c r="J2017" s="2" t="s">
        <v>1995</v>
      </c>
      <c r="K2017" s="2" t="s">
        <v>32</v>
      </c>
      <c r="L2017" s="2" t="s">
        <v>2617</v>
      </c>
      <c r="M2017" s="2"/>
      <c r="N2017" s="2" t="s">
        <v>40</v>
      </c>
      <c r="O2017" s="2" t="s">
        <v>41</v>
      </c>
      <c r="P2017" s="18">
        <v>0.02</v>
      </c>
      <c r="Q2017" s="121" t="s">
        <v>2618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hidden="1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1993</v>
      </c>
      <c r="I2018" s="2" t="s">
        <v>1994</v>
      </c>
      <c r="J2018" s="2" t="s">
        <v>1995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2619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hidden="1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1993</v>
      </c>
      <c r="I2019" s="2" t="s">
        <v>1994</v>
      </c>
      <c r="J2019" s="2" t="s">
        <v>1995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2620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hidden="1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1993</v>
      </c>
      <c r="I2020" s="2" t="s">
        <v>1994</v>
      </c>
      <c r="J2020" s="2" t="s">
        <v>1995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2620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hidden="1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1993</v>
      </c>
      <c r="I2021" s="2" t="s">
        <v>1994</v>
      </c>
      <c r="J2021" s="2" t="s">
        <v>1995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hidden="1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2621</v>
      </c>
      <c r="F2022" s="2" t="s">
        <v>2621</v>
      </c>
      <c r="G2022" s="2" t="s">
        <v>2621</v>
      </c>
      <c r="H2022" s="80" t="s">
        <v>1993</v>
      </c>
      <c r="I2022" s="2" t="s">
        <v>1994</v>
      </c>
      <c r="J2022" s="2" t="s">
        <v>1995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2622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hidden="1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1842</v>
      </c>
      <c r="F2023" s="2" t="s">
        <v>1842</v>
      </c>
      <c r="G2023" s="2" t="s">
        <v>1842</v>
      </c>
      <c r="H2023" s="80" t="s">
        <v>1993</v>
      </c>
      <c r="I2023" s="2" t="s">
        <v>1994</v>
      </c>
      <c r="J2023" s="2" t="s">
        <v>1995</v>
      </c>
      <c r="K2023" s="2" t="s">
        <v>32</v>
      </c>
      <c r="L2023" s="2" t="s">
        <v>1843</v>
      </c>
      <c r="M2023" s="2"/>
      <c r="N2023" s="2" t="s">
        <v>40</v>
      </c>
      <c r="O2023" s="2" t="s">
        <v>80</v>
      </c>
      <c r="P2023" s="18">
        <v>0</v>
      </c>
      <c r="Q2023" s="121" t="s">
        <v>2613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hidden="1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2623</v>
      </c>
      <c r="F2024" s="2" t="s">
        <v>2623</v>
      </c>
      <c r="G2024" s="2" t="s">
        <v>2623</v>
      </c>
      <c r="H2024" s="80" t="s">
        <v>1993</v>
      </c>
      <c r="I2024" s="2" t="s">
        <v>1994</v>
      </c>
      <c r="J2024" s="2" t="s">
        <v>1995</v>
      </c>
      <c r="K2024" s="2" t="s">
        <v>32</v>
      </c>
      <c r="L2024" s="2" t="s">
        <v>2623</v>
      </c>
      <c r="M2024" s="2"/>
      <c r="N2024" s="2" t="s">
        <v>57</v>
      </c>
      <c r="O2024" s="2" t="s">
        <v>80</v>
      </c>
      <c r="P2024" s="18">
        <v>0</v>
      </c>
      <c r="Q2024" s="121" t="s">
        <v>2624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hidden="1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2623</v>
      </c>
      <c r="F2025" s="2" t="s">
        <v>2623</v>
      </c>
      <c r="G2025" s="2" t="s">
        <v>2623</v>
      </c>
      <c r="H2025" s="80" t="s">
        <v>1993</v>
      </c>
      <c r="I2025" s="2" t="s">
        <v>1994</v>
      </c>
      <c r="J2025" s="2" t="s">
        <v>1995</v>
      </c>
      <c r="K2025" s="2" t="s">
        <v>32</v>
      </c>
      <c r="L2025" s="2" t="s">
        <v>2625</v>
      </c>
      <c r="M2025" s="2"/>
      <c r="N2025" s="2" t="s">
        <v>40</v>
      </c>
      <c r="O2025" s="2" t="s">
        <v>80</v>
      </c>
      <c r="P2025" s="18">
        <v>0</v>
      </c>
      <c r="Q2025" s="121" t="s">
        <v>2626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hidden="1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1993</v>
      </c>
      <c r="I2026" s="2" t="s">
        <v>1994</v>
      </c>
      <c r="J2026" s="2" t="s">
        <v>1995</v>
      </c>
      <c r="K2026" s="2" t="s">
        <v>32</v>
      </c>
      <c r="L2026" s="2" t="s">
        <v>2627</v>
      </c>
      <c r="M2026" s="2"/>
      <c r="N2026" s="2" t="s">
        <v>57</v>
      </c>
      <c r="O2026" s="2" t="s">
        <v>41</v>
      </c>
      <c r="P2026" s="18">
        <v>0.06</v>
      </c>
      <c r="Q2026" s="121" t="s">
        <v>2628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hidden="1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2629</v>
      </c>
      <c r="F2027" s="2" t="s">
        <v>2629</v>
      </c>
      <c r="G2027" s="2" t="s">
        <v>2629</v>
      </c>
      <c r="H2027" s="80" t="s">
        <v>1993</v>
      </c>
      <c r="I2027" s="2" t="s">
        <v>1994</v>
      </c>
      <c r="J2027" s="2" t="s">
        <v>1995</v>
      </c>
      <c r="K2027" s="2" t="s">
        <v>32</v>
      </c>
      <c r="L2027" s="2" t="s">
        <v>2629</v>
      </c>
      <c r="M2027" s="2"/>
      <c r="N2027" s="2" t="s">
        <v>57</v>
      </c>
      <c r="O2027" s="2" t="s">
        <v>41</v>
      </c>
      <c r="P2027" s="18">
        <v>0.01</v>
      </c>
      <c r="Q2027" s="121" t="s">
        <v>2630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hidden="1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2629</v>
      </c>
      <c r="F2028" s="2" t="s">
        <v>2629</v>
      </c>
      <c r="G2028" s="2" t="s">
        <v>2629</v>
      </c>
      <c r="H2028" s="80" t="s">
        <v>1993</v>
      </c>
      <c r="I2028" s="2" t="s">
        <v>1994</v>
      </c>
      <c r="J2028" s="2" t="s">
        <v>1995</v>
      </c>
      <c r="K2028" s="2" t="s">
        <v>32</v>
      </c>
      <c r="L2028" s="2" t="s">
        <v>2629</v>
      </c>
      <c r="M2028" s="2"/>
      <c r="N2028" s="2" t="s">
        <v>57</v>
      </c>
      <c r="O2028" s="2" t="s">
        <v>41</v>
      </c>
      <c r="P2028" s="18">
        <v>0.01</v>
      </c>
      <c r="Q2028" s="121" t="s">
        <v>2630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hidden="1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2629</v>
      </c>
      <c r="F2029" s="2" t="s">
        <v>2629</v>
      </c>
      <c r="G2029" s="2" t="s">
        <v>2629</v>
      </c>
      <c r="H2029" s="80" t="s">
        <v>1993</v>
      </c>
      <c r="I2029" s="2" t="s">
        <v>1994</v>
      </c>
      <c r="J2029" s="2" t="s">
        <v>1995</v>
      </c>
      <c r="K2029" s="2" t="s">
        <v>32</v>
      </c>
      <c r="L2029" s="2" t="s">
        <v>2629</v>
      </c>
      <c r="M2029" s="2"/>
      <c r="N2029" s="2" t="s">
        <v>57</v>
      </c>
      <c r="O2029" s="2" t="s">
        <v>41</v>
      </c>
      <c r="P2029" s="18">
        <v>0.01</v>
      </c>
      <c r="Q2029" s="121" t="s">
        <v>2630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hidden="1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2629</v>
      </c>
      <c r="F2030" s="2" t="s">
        <v>2629</v>
      </c>
      <c r="G2030" s="2" t="s">
        <v>2629</v>
      </c>
      <c r="H2030" s="80" t="s">
        <v>1993</v>
      </c>
      <c r="I2030" s="2" t="s">
        <v>1994</v>
      </c>
      <c r="J2030" s="2" t="s">
        <v>1995</v>
      </c>
      <c r="K2030" s="2" t="s">
        <v>32</v>
      </c>
      <c r="L2030" s="2" t="s">
        <v>2629</v>
      </c>
      <c r="M2030" s="2"/>
      <c r="N2030" s="2" t="s">
        <v>57</v>
      </c>
      <c r="O2030" s="2" t="s">
        <v>41</v>
      </c>
      <c r="P2030" s="18">
        <v>0.01</v>
      </c>
      <c r="Q2030" s="121" t="s">
        <v>2631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hidden="1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2629</v>
      </c>
      <c r="F2031" s="2" t="s">
        <v>2629</v>
      </c>
      <c r="G2031" s="2" t="s">
        <v>2629</v>
      </c>
      <c r="H2031" s="80" t="s">
        <v>1993</v>
      </c>
      <c r="I2031" s="2" t="s">
        <v>1994</v>
      </c>
      <c r="J2031" s="2" t="s">
        <v>1995</v>
      </c>
      <c r="K2031" s="2" t="s">
        <v>32</v>
      </c>
      <c r="L2031" s="2" t="s">
        <v>2629</v>
      </c>
      <c r="M2031" s="2"/>
      <c r="N2031" s="2" t="s">
        <v>40</v>
      </c>
      <c r="O2031" s="2" t="s">
        <v>80</v>
      </c>
      <c r="P2031" s="18">
        <v>0</v>
      </c>
      <c r="Q2031" s="121" t="s">
        <v>2631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hidden="1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2629</v>
      </c>
      <c r="F2032" s="2" t="s">
        <v>2629</v>
      </c>
      <c r="G2032" s="2" t="s">
        <v>2629</v>
      </c>
      <c r="H2032" s="80" t="s">
        <v>1993</v>
      </c>
      <c r="I2032" s="2" t="s">
        <v>1994</v>
      </c>
      <c r="J2032" s="2" t="s">
        <v>1995</v>
      </c>
      <c r="K2032" s="2" t="s">
        <v>32</v>
      </c>
      <c r="L2032" s="2" t="s">
        <v>2629</v>
      </c>
      <c r="M2032" s="2"/>
      <c r="N2032" s="2" t="s">
        <v>331</v>
      </c>
      <c r="O2032" s="2" t="s">
        <v>41</v>
      </c>
      <c r="P2032" s="18">
        <v>0.01</v>
      </c>
      <c r="Q2032" s="121" t="s">
        <v>2630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hidden="1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1993</v>
      </c>
      <c r="I2033" s="2" t="s">
        <v>1994</v>
      </c>
      <c r="J2033" s="2" t="s">
        <v>1995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2632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hidden="1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1993</v>
      </c>
      <c r="I2034" s="2" t="s">
        <v>1994</v>
      </c>
      <c r="J2034" s="2" t="s">
        <v>1995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2633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hidden="1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1993</v>
      </c>
      <c r="I2035" s="2" t="s">
        <v>1994</v>
      </c>
      <c r="J2035" s="2" t="s">
        <v>1995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2634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hidden="1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1993</v>
      </c>
      <c r="I2036" s="2" t="s">
        <v>1994</v>
      </c>
      <c r="J2036" s="2" t="s">
        <v>1995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2634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hidden="1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1993</v>
      </c>
      <c r="I2037" s="2" t="s">
        <v>1994</v>
      </c>
      <c r="J2037" s="2" t="s">
        <v>1995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2634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hidden="1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1993</v>
      </c>
      <c r="I2038" s="2" t="s">
        <v>1994</v>
      </c>
      <c r="J2038" s="2" t="s">
        <v>1995</v>
      </c>
      <c r="K2038" s="2" t="s">
        <v>32</v>
      </c>
      <c r="L2038" s="2" t="s">
        <v>2635</v>
      </c>
      <c r="M2038" s="2"/>
      <c r="N2038" s="2" t="s">
        <v>40</v>
      </c>
      <c r="O2038" s="2" t="s">
        <v>80</v>
      </c>
      <c r="P2038" s="18">
        <v>0</v>
      </c>
      <c r="Q2038" s="121" t="s">
        <v>2636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hidden="1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1993</v>
      </c>
      <c r="I2039" s="2" t="s">
        <v>1994</v>
      </c>
      <c r="J2039" s="2" t="s">
        <v>1995</v>
      </c>
      <c r="K2039" s="2" t="s">
        <v>32</v>
      </c>
      <c r="L2039" s="2" t="s">
        <v>2637</v>
      </c>
      <c r="M2039" s="2"/>
      <c r="N2039" s="2" t="s">
        <v>40</v>
      </c>
      <c r="O2039" s="2" t="s">
        <v>41</v>
      </c>
      <c r="P2039" s="18">
        <v>0.02</v>
      </c>
      <c r="Q2039" s="121" t="s">
        <v>2638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hidden="1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1993</v>
      </c>
      <c r="I2040" s="2" t="s">
        <v>1994</v>
      </c>
      <c r="J2040" s="2" t="s">
        <v>1995</v>
      </c>
      <c r="K2040" s="2" t="s">
        <v>32</v>
      </c>
      <c r="L2040" s="2" t="s">
        <v>2639</v>
      </c>
      <c r="M2040" s="2"/>
      <c r="N2040" s="2" t="s">
        <v>40</v>
      </c>
      <c r="O2040" s="2" t="s">
        <v>41</v>
      </c>
      <c r="P2040" s="18">
        <v>0.02</v>
      </c>
      <c r="Q2040" s="121" t="s">
        <v>2640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hidden="1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1993</v>
      </c>
      <c r="I2041" s="2" t="s">
        <v>1994</v>
      </c>
      <c r="J2041" s="2" t="s">
        <v>1995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2632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hidden="1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1993</v>
      </c>
      <c r="I2042" s="2" t="s">
        <v>1994</v>
      </c>
      <c r="J2042" s="2" t="s">
        <v>1995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2633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hidden="1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2641</v>
      </c>
      <c r="F2043" s="2" t="s">
        <v>2641</v>
      </c>
      <c r="G2043" s="2" t="s">
        <v>2641</v>
      </c>
      <c r="H2043" s="80" t="s">
        <v>1993</v>
      </c>
      <c r="I2043" s="2" t="s">
        <v>1994</v>
      </c>
      <c r="J2043" s="2" t="s">
        <v>1995</v>
      </c>
      <c r="K2043" s="2" t="s">
        <v>32</v>
      </c>
      <c r="L2043" s="2" t="s">
        <v>2641</v>
      </c>
      <c r="M2043" s="2"/>
      <c r="N2043" s="2" t="s">
        <v>40</v>
      </c>
      <c r="O2043" s="2" t="s">
        <v>41</v>
      </c>
      <c r="P2043" s="18">
        <v>0.02</v>
      </c>
      <c r="Q2043" s="121" t="s">
        <v>2642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hidden="1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2641</v>
      </c>
      <c r="F2044" s="2" t="s">
        <v>2641</v>
      </c>
      <c r="G2044" s="2" t="s">
        <v>2641</v>
      </c>
      <c r="H2044" s="80" t="s">
        <v>1993</v>
      </c>
      <c r="I2044" s="2" t="s">
        <v>1994</v>
      </c>
      <c r="J2044" s="2" t="s">
        <v>1995</v>
      </c>
      <c r="K2044" s="2" t="s">
        <v>32</v>
      </c>
      <c r="L2044" s="2" t="s">
        <v>2641</v>
      </c>
      <c r="M2044" s="2"/>
      <c r="N2044" s="2" t="s">
        <v>40</v>
      </c>
      <c r="O2044" s="2" t="s">
        <v>41</v>
      </c>
      <c r="P2044" s="18">
        <v>0.03</v>
      </c>
      <c r="Q2044" s="121" t="s">
        <v>2642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hidden="1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1993</v>
      </c>
      <c r="I2045" s="2" t="s">
        <v>1994</v>
      </c>
      <c r="J2045" s="2" t="s">
        <v>1995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2643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hidden="1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1993</v>
      </c>
      <c r="I2046" s="2" t="s">
        <v>1994</v>
      </c>
      <c r="J2046" s="2" t="s">
        <v>1995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2644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hidden="1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1993</v>
      </c>
      <c r="I2047" s="2" t="s">
        <v>1994</v>
      </c>
      <c r="J2047" s="2" t="s">
        <v>1995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2645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2646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hidden="1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1993</v>
      </c>
      <c r="I2048" s="2" t="s">
        <v>1994</v>
      </c>
      <c r="J2048" s="2" t="s">
        <v>1995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2645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2646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hidden="1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1993</v>
      </c>
      <c r="I2049" s="2" t="s">
        <v>1994</v>
      </c>
      <c r="J2049" s="2" t="s">
        <v>1995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2647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hidden="1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1993</v>
      </c>
      <c r="I2050" s="2" t="s">
        <v>1994</v>
      </c>
      <c r="J2050" s="2" t="s">
        <v>1995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2647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hidden="1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1993</v>
      </c>
      <c r="I2051" s="2" t="s">
        <v>1994</v>
      </c>
      <c r="J2051" s="2" t="s">
        <v>1995</v>
      </c>
      <c r="K2051" s="2" t="s">
        <v>32</v>
      </c>
      <c r="L2051" s="2" t="s">
        <v>2648</v>
      </c>
      <c r="M2051" s="2"/>
      <c r="N2051" s="2" t="s">
        <v>40</v>
      </c>
      <c r="O2051" s="2" t="s">
        <v>41</v>
      </c>
      <c r="P2051" s="18">
        <v>0.02</v>
      </c>
      <c r="Q2051" s="121" t="s">
        <v>2649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hidden="1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1993</v>
      </c>
      <c r="I2052" s="2" t="s">
        <v>1994</v>
      </c>
      <c r="J2052" s="2" t="s">
        <v>1995</v>
      </c>
      <c r="K2052" s="2" t="s">
        <v>32</v>
      </c>
      <c r="L2052" s="2" t="s">
        <v>2650</v>
      </c>
      <c r="M2052" s="2"/>
      <c r="N2052" s="2" t="s">
        <v>40</v>
      </c>
      <c r="O2052" s="2" t="s">
        <v>41</v>
      </c>
      <c r="P2052" s="18">
        <v>0.02</v>
      </c>
      <c r="Q2052" s="121" t="s">
        <v>2651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hidden="1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1993</v>
      </c>
      <c r="I2053" s="2" t="s">
        <v>1994</v>
      </c>
      <c r="J2053" s="2" t="s">
        <v>1995</v>
      </c>
      <c r="K2053" s="2" t="s">
        <v>32</v>
      </c>
      <c r="L2053" s="2" t="s">
        <v>2650</v>
      </c>
      <c r="M2053" s="2"/>
      <c r="N2053" s="2" t="s">
        <v>40</v>
      </c>
      <c r="O2053" s="2" t="s">
        <v>80</v>
      </c>
      <c r="P2053" s="18">
        <v>0</v>
      </c>
      <c r="Q2053" s="121" t="s">
        <v>2651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hidden="1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2652</v>
      </c>
      <c r="F2054" s="2" t="s">
        <v>2653</v>
      </c>
      <c r="G2054" s="2" t="s">
        <v>2652</v>
      </c>
      <c r="H2054" s="80" t="s">
        <v>1993</v>
      </c>
      <c r="I2054" s="2" t="s">
        <v>1994</v>
      </c>
      <c r="J2054" s="2" t="s">
        <v>1995</v>
      </c>
      <c r="K2054" s="2" t="s">
        <v>32</v>
      </c>
      <c r="L2054" s="2" t="s">
        <v>2654</v>
      </c>
      <c r="M2054" s="2"/>
      <c r="N2054" s="2" t="s">
        <v>57</v>
      </c>
      <c r="O2054" s="2" t="s">
        <v>41</v>
      </c>
      <c r="P2054" s="18">
        <v>0.04</v>
      </c>
      <c r="Q2054" s="121" t="s">
        <v>2655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hidden="1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2652</v>
      </c>
      <c r="F2055" s="2" t="s">
        <v>2653</v>
      </c>
      <c r="G2055" s="2" t="s">
        <v>2652</v>
      </c>
      <c r="H2055" s="80" t="s">
        <v>1993</v>
      </c>
      <c r="I2055" s="2" t="s">
        <v>1994</v>
      </c>
      <c r="J2055" s="2" t="s">
        <v>1995</v>
      </c>
      <c r="K2055" s="2" t="s">
        <v>32</v>
      </c>
      <c r="L2055" s="2" t="s">
        <v>2654</v>
      </c>
      <c r="M2055" s="2"/>
      <c r="N2055" s="2" t="s">
        <v>40</v>
      </c>
      <c r="O2055" s="2" t="s">
        <v>41</v>
      </c>
      <c r="P2055" s="18">
        <v>0.02</v>
      </c>
      <c r="Q2055" s="121" t="s">
        <v>2656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hidden="1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2657</v>
      </c>
      <c r="F2056" s="2" t="s">
        <v>2657</v>
      </c>
      <c r="G2056" s="2" t="s">
        <v>2657</v>
      </c>
      <c r="H2056" s="80" t="s">
        <v>1993</v>
      </c>
      <c r="I2056" s="2" t="s">
        <v>1994</v>
      </c>
      <c r="J2056" s="2" t="s">
        <v>1995</v>
      </c>
      <c r="K2056" s="2" t="s">
        <v>32</v>
      </c>
      <c r="L2056" s="2" t="s">
        <v>2657</v>
      </c>
      <c r="M2056" s="2"/>
      <c r="N2056" s="2" t="s">
        <v>40</v>
      </c>
      <c r="O2056" s="2" t="s">
        <v>80</v>
      </c>
      <c r="P2056" s="18">
        <v>0</v>
      </c>
      <c r="Q2056" s="121" t="s">
        <v>2658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hidden="1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2657</v>
      </c>
      <c r="F2057" s="2" t="s">
        <v>2657</v>
      </c>
      <c r="G2057" s="2" t="s">
        <v>2657</v>
      </c>
      <c r="H2057" s="80" t="s">
        <v>1993</v>
      </c>
      <c r="I2057" s="2" t="s">
        <v>1994</v>
      </c>
      <c r="J2057" s="2" t="s">
        <v>1995</v>
      </c>
      <c r="K2057" s="2" t="s">
        <v>32</v>
      </c>
      <c r="L2057" s="2" t="s">
        <v>2657</v>
      </c>
      <c r="M2057" s="2"/>
      <c r="N2057" s="2" t="s">
        <v>331</v>
      </c>
      <c r="O2057" s="2" t="s">
        <v>80</v>
      </c>
      <c r="P2057" s="18">
        <v>0</v>
      </c>
      <c r="Q2057" s="121" t="s">
        <v>2658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hidden="1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2659</v>
      </c>
      <c r="F2058" s="2" t="s">
        <v>2659</v>
      </c>
      <c r="G2058" s="2" t="s">
        <v>2659</v>
      </c>
      <c r="H2058" s="80" t="s">
        <v>1993</v>
      </c>
      <c r="I2058" s="2" t="s">
        <v>1994</v>
      </c>
      <c r="J2058" s="2" t="s">
        <v>1995</v>
      </c>
      <c r="K2058" s="2" t="s">
        <v>32</v>
      </c>
      <c r="L2058" s="2" t="s">
        <v>2660</v>
      </c>
      <c r="M2058" s="2"/>
      <c r="N2058" s="2" t="s">
        <v>40</v>
      </c>
      <c r="O2058" s="2" t="s">
        <v>41</v>
      </c>
      <c r="P2058" s="18">
        <v>0.03</v>
      </c>
      <c r="Q2058" s="121" t="s">
        <v>2661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hidden="1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2662</v>
      </c>
      <c r="F2059" s="2" t="s">
        <v>2662</v>
      </c>
      <c r="G2059" s="2" t="s">
        <v>2662</v>
      </c>
      <c r="H2059" s="80" t="s">
        <v>1993</v>
      </c>
      <c r="I2059" s="2" t="s">
        <v>1994</v>
      </c>
      <c r="J2059" s="2" t="s">
        <v>1995</v>
      </c>
      <c r="K2059" s="2" t="s">
        <v>32</v>
      </c>
      <c r="L2059" s="2" t="s">
        <v>2657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hidden="1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1857</v>
      </c>
      <c r="F2060" s="2" t="s">
        <v>1857</v>
      </c>
      <c r="G2060" s="2" t="s">
        <v>1857</v>
      </c>
      <c r="H2060" s="80" t="s">
        <v>1993</v>
      </c>
      <c r="I2060" s="2" t="s">
        <v>1994</v>
      </c>
      <c r="J2060" s="2" t="s">
        <v>1995</v>
      </c>
      <c r="K2060" s="2" t="s">
        <v>32</v>
      </c>
      <c r="L2060" s="2" t="s">
        <v>1857</v>
      </c>
      <c r="M2060" s="2"/>
      <c r="N2060" s="2" t="s">
        <v>57</v>
      </c>
      <c r="O2060" s="2" t="s">
        <v>41</v>
      </c>
      <c r="P2060" s="18">
        <v>0.08</v>
      </c>
      <c r="Q2060" s="121" t="s">
        <v>2663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hidden="1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1857</v>
      </c>
      <c r="F2061" s="2" t="s">
        <v>1857</v>
      </c>
      <c r="G2061" s="2" t="s">
        <v>1857</v>
      </c>
      <c r="H2061" s="80" t="s">
        <v>1993</v>
      </c>
      <c r="I2061" s="2" t="s">
        <v>1994</v>
      </c>
      <c r="J2061" s="2" t="s">
        <v>1995</v>
      </c>
      <c r="K2061" s="2" t="s">
        <v>32</v>
      </c>
      <c r="L2061" s="2" t="s">
        <v>1857</v>
      </c>
      <c r="M2061" s="2"/>
      <c r="N2061" s="2" t="s">
        <v>40</v>
      </c>
      <c r="O2061" s="2" t="s">
        <v>41</v>
      </c>
      <c r="P2061" s="18">
        <v>0.02</v>
      </c>
      <c r="Q2061" s="121" t="s">
        <v>2664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hidden="1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1993</v>
      </c>
      <c r="I2062" s="2" t="s">
        <v>1994</v>
      </c>
      <c r="J2062" s="2" t="s">
        <v>1995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2665</v>
      </c>
      <c r="R2062" s="5"/>
      <c r="S2062" s="8">
        <v>70909.13</v>
      </c>
      <c r="T2062" s="8">
        <v>99017.34</v>
      </c>
      <c r="U2062" s="7">
        <v>69791.3</v>
      </c>
      <c r="V2062" s="7">
        <f t="shared" si="277"/>
        <v>100135.17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hidden="1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1993</v>
      </c>
      <c r="I2063" s="2" t="s">
        <v>1994</v>
      </c>
      <c r="J2063" s="2" t="s">
        <v>1995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2665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hidden="1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2666</v>
      </c>
      <c r="F2064" s="2" t="s">
        <v>2666</v>
      </c>
      <c r="G2064" s="2" t="s">
        <v>2666</v>
      </c>
      <c r="H2064" s="80" t="s">
        <v>1993</v>
      </c>
      <c r="I2064" s="2" t="s">
        <v>1994</v>
      </c>
      <c r="J2064" s="2" t="s">
        <v>1995</v>
      </c>
      <c r="K2064" s="2" t="s">
        <v>32</v>
      </c>
      <c r="L2064" s="2" t="s">
        <v>2666</v>
      </c>
      <c r="M2064" s="2"/>
      <c r="N2064" s="2" t="s">
        <v>40</v>
      </c>
      <c r="O2064" s="2" t="s">
        <v>41</v>
      </c>
      <c r="P2064" s="18">
        <v>0.03</v>
      </c>
      <c r="Q2064" s="121" t="s">
        <v>2667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hidden="1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1690</v>
      </c>
      <c r="F2065" s="2" t="s">
        <v>2668</v>
      </c>
      <c r="G2065" s="2" t="s">
        <v>1690</v>
      </c>
      <c r="H2065" s="80" t="s">
        <v>1993</v>
      </c>
      <c r="I2065" s="2" t="s">
        <v>1994</v>
      </c>
      <c r="J2065" s="2" t="s">
        <v>1995</v>
      </c>
      <c r="K2065" s="2" t="s">
        <v>32</v>
      </c>
      <c r="L2065" s="2" t="s">
        <v>1691</v>
      </c>
      <c r="M2065" s="2"/>
      <c r="N2065" s="2" t="s">
        <v>40</v>
      </c>
      <c r="O2065" s="2" t="s">
        <v>80</v>
      </c>
      <c r="P2065" s="3">
        <v>0</v>
      </c>
      <c r="Q2065" s="121" t="s">
        <v>2669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hidden="1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1690</v>
      </c>
      <c r="F2066" s="2" t="s">
        <v>2668</v>
      </c>
      <c r="G2066" s="2" t="s">
        <v>1690</v>
      </c>
      <c r="H2066" s="80" t="s">
        <v>1993</v>
      </c>
      <c r="I2066" s="2" t="s">
        <v>1994</v>
      </c>
      <c r="J2066" s="2" t="s">
        <v>1995</v>
      </c>
      <c r="K2066" s="2" t="s">
        <v>32</v>
      </c>
      <c r="L2066" s="2" t="s">
        <v>1691</v>
      </c>
      <c r="M2066" s="2"/>
      <c r="N2066" s="2" t="s">
        <v>40</v>
      </c>
      <c r="O2066" s="2" t="s">
        <v>80</v>
      </c>
      <c r="P2066" s="18">
        <v>0</v>
      </c>
      <c r="Q2066" s="121" t="s">
        <v>2669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hidden="1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2670</v>
      </c>
      <c r="F2067" s="2" t="s">
        <v>2670</v>
      </c>
      <c r="G2067" s="2" t="s">
        <v>2670</v>
      </c>
      <c r="H2067" s="80" t="s">
        <v>1993</v>
      </c>
      <c r="I2067" s="2" t="s">
        <v>1994</v>
      </c>
      <c r="J2067" s="2" t="s">
        <v>1995</v>
      </c>
      <c r="K2067" s="2" t="s">
        <v>32</v>
      </c>
      <c r="L2067" s="2" t="s">
        <v>2670</v>
      </c>
      <c r="M2067" s="2"/>
      <c r="N2067" s="2" t="s">
        <v>40</v>
      </c>
      <c r="O2067" s="2" t="s">
        <v>41</v>
      </c>
      <c r="P2067" s="18">
        <v>0.01</v>
      </c>
      <c r="Q2067" s="121" t="s">
        <v>2671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hidden="1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2672</v>
      </c>
      <c r="F2068" s="2" t="s">
        <v>2672</v>
      </c>
      <c r="G2068" s="2" t="s">
        <v>2672</v>
      </c>
      <c r="H2068" s="80" t="s">
        <v>1993</v>
      </c>
      <c r="I2068" s="2" t="s">
        <v>1994</v>
      </c>
      <c r="J2068" s="2" t="s">
        <v>1995</v>
      </c>
      <c r="K2068" s="2" t="s">
        <v>32</v>
      </c>
      <c r="L2068" s="2" t="s">
        <v>2673</v>
      </c>
      <c r="M2068" s="2"/>
      <c r="N2068" s="2" t="s">
        <v>40</v>
      </c>
      <c r="O2068" s="2" t="s">
        <v>41</v>
      </c>
      <c r="P2068" s="18">
        <v>0.04</v>
      </c>
      <c r="Q2068" s="121" t="s">
        <v>2674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hidden="1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2675</v>
      </c>
      <c r="F2069" s="2" t="s">
        <v>2675</v>
      </c>
      <c r="G2069" s="2" t="s">
        <v>2675</v>
      </c>
      <c r="H2069" s="80" t="s">
        <v>1993</v>
      </c>
      <c r="I2069" s="2" t="s">
        <v>1994</v>
      </c>
      <c r="J2069" s="2" t="s">
        <v>1995</v>
      </c>
      <c r="K2069" s="2" t="s">
        <v>32</v>
      </c>
      <c r="L2069" s="2" t="s">
        <v>2673</v>
      </c>
      <c r="M2069" s="2"/>
      <c r="N2069" s="2" t="s">
        <v>57</v>
      </c>
      <c r="O2069" s="2" t="s">
        <v>41</v>
      </c>
      <c r="P2069" s="18">
        <v>0.06</v>
      </c>
      <c r="Q2069" s="121" t="s">
        <v>2676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hidden="1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2675</v>
      </c>
      <c r="F2070" s="2" t="s">
        <v>2675</v>
      </c>
      <c r="G2070" s="2" t="s">
        <v>2675</v>
      </c>
      <c r="H2070" s="80" t="s">
        <v>1993</v>
      </c>
      <c r="I2070" s="2" t="s">
        <v>1994</v>
      </c>
      <c r="J2070" s="2" t="s">
        <v>1995</v>
      </c>
      <c r="K2070" s="2" t="s">
        <v>32</v>
      </c>
      <c r="L2070" s="2" t="s">
        <v>2673</v>
      </c>
      <c r="M2070" s="2"/>
      <c r="N2070" s="2" t="s">
        <v>40</v>
      </c>
      <c r="O2070" s="2" t="s">
        <v>41</v>
      </c>
      <c r="P2070" s="18">
        <v>0.02</v>
      </c>
      <c r="Q2070" s="121" t="s">
        <v>2676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hidden="1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2675</v>
      </c>
      <c r="F2071" s="2" t="s">
        <v>2675</v>
      </c>
      <c r="G2071" s="2" t="s">
        <v>2675</v>
      </c>
      <c r="H2071" s="80" t="s">
        <v>1993</v>
      </c>
      <c r="I2071" s="2" t="s">
        <v>1994</v>
      </c>
      <c r="J2071" s="2" t="s">
        <v>1995</v>
      </c>
      <c r="K2071" s="2" t="s">
        <v>32</v>
      </c>
      <c r="L2071" s="2" t="s">
        <v>2673</v>
      </c>
      <c r="M2071" s="2"/>
      <c r="N2071" s="2" t="s">
        <v>40</v>
      </c>
      <c r="O2071" s="2" t="s">
        <v>41</v>
      </c>
      <c r="P2071" s="18">
        <v>0.04</v>
      </c>
      <c r="Q2071" s="121" t="s">
        <v>2674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hidden="1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2675</v>
      </c>
      <c r="F2072" s="2" t="s">
        <v>2675</v>
      </c>
      <c r="G2072" s="2" t="s">
        <v>2675</v>
      </c>
      <c r="H2072" s="80" t="s">
        <v>1993</v>
      </c>
      <c r="I2072" s="2" t="s">
        <v>1994</v>
      </c>
      <c r="J2072" s="2" t="s">
        <v>1995</v>
      </c>
      <c r="K2072" s="2" t="s">
        <v>32</v>
      </c>
      <c r="L2072" s="2" t="s">
        <v>2673</v>
      </c>
      <c r="M2072" s="2"/>
      <c r="N2072" s="2" t="s">
        <v>331</v>
      </c>
      <c r="O2072" s="2" t="s">
        <v>41</v>
      </c>
      <c r="P2072" s="18">
        <v>0.06</v>
      </c>
      <c r="Q2072" s="121" t="s">
        <v>2676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hidden="1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1993</v>
      </c>
      <c r="I2073" s="2" t="s">
        <v>1994</v>
      </c>
      <c r="J2073" s="2" t="s">
        <v>1995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2632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hidden="1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1993</v>
      </c>
      <c r="I2074" s="2" t="s">
        <v>1994</v>
      </c>
      <c r="J2074" s="2" t="s">
        <v>1995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2632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hidden="1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1993</v>
      </c>
      <c r="I2075" s="2" t="s">
        <v>1994</v>
      </c>
      <c r="J2075" s="2" t="s">
        <v>1995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2633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hidden="1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1993</v>
      </c>
      <c r="I2076" s="2" t="s">
        <v>1994</v>
      </c>
      <c r="J2076" s="2" t="s">
        <v>1995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2677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hidden="1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2678</v>
      </c>
      <c r="G2077" s="2" t="s">
        <v>1232</v>
      </c>
      <c r="H2077" s="80" t="s">
        <v>1993</v>
      </c>
      <c r="I2077" s="2" t="s">
        <v>1994</v>
      </c>
      <c r="J2077" s="2" t="s">
        <v>1995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2633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hidden="1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1993</v>
      </c>
      <c r="I2078" s="2" t="s">
        <v>1994</v>
      </c>
      <c r="J2078" s="2" t="s">
        <v>1995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2679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hidden="1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1993</v>
      </c>
      <c r="I2079" s="2" t="s">
        <v>1994</v>
      </c>
      <c r="J2079" s="2" t="s">
        <v>1995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2679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hidden="1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2680</v>
      </c>
      <c r="F2080" s="2" t="s">
        <v>2680</v>
      </c>
      <c r="G2080" s="2" t="s">
        <v>2680</v>
      </c>
      <c r="H2080" s="80" t="s">
        <v>1993</v>
      </c>
      <c r="I2080" s="2" t="s">
        <v>1994</v>
      </c>
      <c r="J2080" s="2" t="s">
        <v>1995</v>
      </c>
      <c r="K2080" s="2" t="s">
        <v>32</v>
      </c>
      <c r="L2080" s="2" t="s">
        <v>2680</v>
      </c>
      <c r="M2080" s="2"/>
      <c r="N2080" s="2" t="s">
        <v>40</v>
      </c>
      <c r="O2080" s="2" t="s">
        <v>80</v>
      </c>
      <c r="P2080" s="18">
        <v>0</v>
      </c>
      <c r="Q2080" s="121" t="s">
        <v>2681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hidden="1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1861</v>
      </c>
      <c r="F2081" s="2" t="s">
        <v>1861</v>
      </c>
      <c r="G2081" s="2" t="s">
        <v>1861</v>
      </c>
      <c r="H2081" s="80" t="s">
        <v>1993</v>
      </c>
      <c r="I2081" s="2" t="s">
        <v>1994</v>
      </c>
      <c r="J2081" s="2" t="s">
        <v>1995</v>
      </c>
      <c r="K2081" s="2" t="s">
        <v>32</v>
      </c>
      <c r="L2081" s="2" t="s">
        <v>1861</v>
      </c>
      <c r="M2081" s="2"/>
      <c r="N2081" s="2" t="s">
        <v>57</v>
      </c>
      <c r="O2081" s="2" t="s">
        <v>80</v>
      </c>
      <c r="P2081" s="18">
        <v>0</v>
      </c>
      <c r="Q2081" s="121" t="s">
        <v>2682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hidden="1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1861</v>
      </c>
      <c r="F2082" s="2" t="s">
        <v>1861</v>
      </c>
      <c r="G2082" s="2" t="s">
        <v>1861</v>
      </c>
      <c r="H2082" s="80" t="s">
        <v>1993</v>
      </c>
      <c r="I2082" s="2" t="s">
        <v>1994</v>
      </c>
      <c r="J2082" s="2" t="s">
        <v>1995</v>
      </c>
      <c r="K2082" s="2" t="s">
        <v>32</v>
      </c>
      <c r="L2082" s="2" t="s">
        <v>1861</v>
      </c>
      <c r="M2082" s="2"/>
      <c r="N2082" s="2" t="s">
        <v>40</v>
      </c>
      <c r="O2082" s="2" t="s">
        <v>80</v>
      </c>
      <c r="P2082" s="18">
        <v>0</v>
      </c>
      <c r="Q2082" s="121" t="s">
        <v>2683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hidden="1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2684</v>
      </c>
      <c r="F2083" s="2" t="s">
        <v>2685</v>
      </c>
      <c r="G2083" s="2" t="s">
        <v>2684</v>
      </c>
      <c r="H2083" s="80" t="s">
        <v>1993</v>
      </c>
      <c r="I2083" s="2" t="s">
        <v>1994</v>
      </c>
      <c r="J2083" s="2" t="s">
        <v>1995</v>
      </c>
      <c r="K2083" s="2" t="s">
        <v>32</v>
      </c>
      <c r="L2083" s="2" t="s">
        <v>2684</v>
      </c>
      <c r="M2083" s="2"/>
      <c r="N2083" s="2" t="s">
        <v>40</v>
      </c>
      <c r="O2083" s="2" t="s">
        <v>41</v>
      </c>
      <c r="P2083" s="18">
        <v>0.02</v>
      </c>
      <c r="Q2083" s="121" t="s">
        <v>2686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hidden="1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2687</v>
      </c>
      <c r="F2084" s="2" t="s">
        <v>2687</v>
      </c>
      <c r="G2084" s="2" t="s">
        <v>2687</v>
      </c>
      <c r="H2084" s="80" t="s">
        <v>1993</v>
      </c>
      <c r="I2084" s="2" t="s">
        <v>1994</v>
      </c>
      <c r="J2084" s="2" t="s">
        <v>1995</v>
      </c>
      <c r="K2084" s="2" t="s">
        <v>32</v>
      </c>
      <c r="L2084" s="2" t="s">
        <v>2687</v>
      </c>
      <c r="M2084" s="2"/>
      <c r="N2084" s="2" t="s">
        <v>40</v>
      </c>
      <c r="O2084" s="2" t="s">
        <v>41</v>
      </c>
      <c r="P2084" s="18">
        <v>0.03</v>
      </c>
      <c r="Q2084" s="121" t="s">
        <v>2688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hidden="1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1862</v>
      </c>
      <c r="F2085" s="2" t="s">
        <v>1862</v>
      </c>
      <c r="G2085" s="2" t="s">
        <v>1862</v>
      </c>
      <c r="H2085" s="80" t="s">
        <v>1993</v>
      </c>
      <c r="I2085" s="2" t="s">
        <v>1994</v>
      </c>
      <c r="J2085" s="2" t="s">
        <v>1995</v>
      </c>
      <c r="K2085" s="2" t="s">
        <v>32</v>
      </c>
      <c r="L2085" s="2" t="s">
        <v>1864</v>
      </c>
      <c r="M2085" s="2"/>
      <c r="N2085" s="2" t="s">
        <v>40</v>
      </c>
      <c r="O2085" s="2" t="s">
        <v>41</v>
      </c>
      <c r="P2085" s="18">
        <v>0.04</v>
      </c>
      <c r="Q2085" s="121" t="s">
        <v>2689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hidden="1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1862</v>
      </c>
      <c r="F2086" s="2" t="s">
        <v>1862</v>
      </c>
      <c r="G2086" s="2" t="s">
        <v>1862</v>
      </c>
      <c r="H2086" s="80" t="s">
        <v>1993</v>
      </c>
      <c r="I2086" s="2" t="s">
        <v>1994</v>
      </c>
      <c r="J2086" s="2" t="s">
        <v>1995</v>
      </c>
      <c r="K2086" s="2" t="s">
        <v>32</v>
      </c>
      <c r="L2086" s="2" t="s">
        <v>1864</v>
      </c>
      <c r="M2086" s="2"/>
      <c r="N2086" s="2" t="s">
        <v>40</v>
      </c>
      <c r="O2086" s="2" t="s">
        <v>41</v>
      </c>
      <c r="P2086" s="18">
        <v>0.04</v>
      </c>
      <c r="Q2086" s="121" t="s">
        <v>2689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hidden="1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4486</v>
      </c>
      <c r="F2087" s="2" t="s">
        <v>1862</v>
      </c>
      <c r="G2087" s="2" t="s">
        <v>1862</v>
      </c>
      <c r="H2087" s="80" t="s">
        <v>1993</v>
      </c>
      <c r="I2087" s="2" t="s">
        <v>1994</v>
      </c>
      <c r="J2087" s="2" t="s">
        <v>1995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2690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hidden="1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1862</v>
      </c>
      <c r="F2088" s="2" t="s">
        <v>1862</v>
      </c>
      <c r="G2088" s="2" t="s">
        <v>1862</v>
      </c>
      <c r="H2088" s="80" t="s">
        <v>1993</v>
      </c>
      <c r="I2088" s="2" t="s">
        <v>1994</v>
      </c>
      <c r="J2088" s="2" t="s">
        <v>1995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2690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hidden="1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2691</v>
      </c>
      <c r="F2089" s="2" t="s">
        <v>2691</v>
      </c>
      <c r="G2089" s="2" t="s">
        <v>2691</v>
      </c>
      <c r="H2089" s="80" t="s">
        <v>1993</v>
      </c>
      <c r="I2089" s="2" t="s">
        <v>1994</v>
      </c>
      <c r="J2089" s="2" t="s">
        <v>1995</v>
      </c>
      <c r="K2089" s="2" t="s">
        <v>32</v>
      </c>
      <c r="L2089" s="2" t="s">
        <v>2692</v>
      </c>
      <c r="M2089" s="2"/>
      <c r="N2089" s="2" t="s">
        <v>40</v>
      </c>
      <c r="O2089" s="2" t="s">
        <v>41</v>
      </c>
      <c r="P2089" s="18">
        <v>0.04</v>
      </c>
      <c r="Q2089" s="121" t="s">
        <v>3631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hidden="1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2694</v>
      </c>
      <c r="F2090" s="2" t="s">
        <v>2694</v>
      </c>
      <c r="G2090" s="2" t="s">
        <v>2694</v>
      </c>
      <c r="H2090" s="80" t="s">
        <v>1993</v>
      </c>
      <c r="I2090" s="2" t="s">
        <v>1994</v>
      </c>
      <c r="J2090" s="2" t="s">
        <v>1995</v>
      </c>
      <c r="K2090" s="2" t="s">
        <v>32</v>
      </c>
      <c r="L2090" s="2" t="s">
        <v>2694</v>
      </c>
      <c r="M2090" s="2"/>
      <c r="N2090" s="2" t="s">
        <v>40</v>
      </c>
      <c r="O2090" s="2" t="s">
        <v>80</v>
      </c>
      <c r="P2090" s="18">
        <v>0</v>
      </c>
      <c r="Q2090" s="121" t="s">
        <v>2695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2696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hidden="1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1993</v>
      </c>
      <c r="I2091" s="2" t="s">
        <v>1994</v>
      </c>
      <c r="J2091" s="2" t="s">
        <v>1995</v>
      </c>
      <c r="K2091" s="2" t="s">
        <v>32</v>
      </c>
      <c r="L2091" s="2" t="s">
        <v>2697</v>
      </c>
      <c r="M2091" s="2"/>
      <c r="N2091" s="2" t="s">
        <v>57</v>
      </c>
      <c r="O2091" s="2" t="s">
        <v>41</v>
      </c>
      <c r="P2091" s="18">
        <v>0.06</v>
      </c>
      <c r="Q2091" s="121" t="s">
        <v>2698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hidden="1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1993</v>
      </c>
      <c r="I2092" s="2" t="s">
        <v>1994</v>
      </c>
      <c r="J2092" s="2" t="s">
        <v>1995</v>
      </c>
      <c r="K2092" s="2" t="s">
        <v>32</v>
      </c>
      <c r="L2092" s="2" t="s">
        <v>2697</v>
      </c>
      <c r="M2092" s="2"/>
      <c r="N2092" s="2" t="s">
        <v>40</v>
      </c>
      <c r="O2092" s="2" t="s">
        <v>41</v>
      </c>
      <c r="P2092" s="18">
        <v>0.02</v>
      </c>
      <c r="Q2092" s="121" t="s">
        <v>2698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hidden="1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1993</v>
      </c>
      <c r="I2093" s="2" t="s">
        <v>1994</v>
      </c>
      <c r="J2093" s="2" t="s">
        <v>1995</v>
      </c>
      <c r="K2093" s="2" t="s">
        <v>32</v>
      </c>
      <c r="L2093" s="2" t="s">
        <v>2697</v>
      </c>
      <c r="M2093" s="2"/>
      <c r="N2093" s="2" t="s">
        <v>40</v>
      </c>
      <c r="O2093" s="2" t="s">
        <v>41</v>
      </c>
      <c r="P2093" s="18">
        <v>0.03</v>
      </c>
      <c r="Q2093" s="121" t="s">
        <v>2698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hidden="1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1993</v>
      </c>
      <c r="I2094" s="2" t="s">
        <v>1994</v>
      </c>
      <c r="J2094" s="2" t="s">
        <v>1995</v>
      </c>
      <c r="K2094" s="2" t="s">
        <v>32</v>
      </c>
      <c r="L2094" s="2" t="s">
        <v>1988</v>
      </c>
      <c r="M2094" s="2"/>
      <c r="N2094" s="2" t="s">
        <v>57</v>
      </c>
      <c r="O2094" s="2" t="s">
        <v>41</v>
      </c>
      <c r="P2094" s="18">
        <v>0.1</v>
      </c>
      <c r="Q2094" s="121" t="s">
        <v>2699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hidden="1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2700</v>
      </c>
      <c r="F2095" s="2" t="s">
        <v>2700</v>
      </c>
      <c r="G2095" s="2" t="s">
        <v>2700</v>
      </c>
      <c r="H2095" s="80" t="s">
        <v>1993</v>
      </c>
      <c r="I2095" s="2" t="s">
        <v>1994</v>
      </c>
      <c r="J2095" s="2" t="s">
        <v>1995</v>
      </c>
      <c r="K2095" s="2" t="s">
        <v>32</v>
      </c>
      <c r="L2095" s="2" t="s">
        <v>2700</v>
      </c>
      <c r="M2095" s="2"/>
      <c r="N2095" s="2" t="s">
        <v>40</v>
      </c>
      <c r="O2095" s="2" t="s">
        <v>80</v>
      </c>
      <c r="P2095" s="18">
        <v>0</v>
      </c>
      <c r="Q2095" s="121" t="s">
        <v>2701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2702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hidden="1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1993</v>
      </c>
      <c r="I2096" s="2" t="s">
        <v>1994</v>
      </c>
      <c r="J2096" s="2" t="s">
        <v>1995</v>
      </c>
      <c r="K2096" s="2" t="s">
        <v>32</v>
      </c>
      <c r="L2096" s="2" t="s">
        <v>2703</v>
      </c>
      <c r="M2096" s="2"/>
      <c r="N2096" s="2" t="s">
        <v>57</v>
      </c>
      <c r="O2096" s="2" t="s">
        <v>41</v>
      </c>
      <c r="P2096" s="18">
        <v>0.15</v>
      </c>
      <c r="Q2096" s="121" t="s">
        <v>2704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hidden="1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1993</v>
      </c>
      <c r="I2097" s="2" t="s">
        <v>1994</v>
      </c>
      <c r="J2097" s="2" t="s">
        <v>1995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2705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hidden="1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1993</v>
      </c>
      <c r="I2098" s="2" t="s">
        <v>1994</v>
      </c>
      <c r="J2098" s="2" t="s">
        <v>1995</v>
      </c>
      <c r="K2098" s="2" t="s">
        <v>32</v>
      </c>
      <c r="L2098" s="2" t="s">
        <v>2706</v>
      </c>
      <c r="M2098" s="2"/>
      <c r="N2098" s="2" t="s">
        <v>40</v>
      </c>
      <c r="O2098" s="2" t="s">
        <v>41</v>
      </c>
      <c r="P2098" s="18">
        <v>0.04</v>
      </c>
      <c r="Q2098" s="121" t="s">
        <v>2707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hidden="1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2708</v>
      </c>
      <c r="F2099" s="2" t="s">
        <v>2708</v>
      </c>
      <c r="G2099" s="2" t="s">
        <v>2708</v>
      </c>
      <c r="H2099" s="80" t="s">
        <v>1993</v>
      </c>
      <c r="I2099" s="2" t="s">
        <v>1994</v>
      </c>
      <c r="J2099" s="2" t="s">
        <v>1995</v>
      </c>
      <c r="K2099" s="2" t="s">
        <v>32</v>
      </c>
      <c r="L2099" s="2" t="s">
        <v>2708</v>
      </c>
      <c r="M2099" s="2"/>
      <c r="N2099" s="2" t="s">
        <v>40</v>
      </c>
      <c r="O2099" s="2" t="s">
        <v>41</v>
      </c>
      <c r="P2099" s="18">
        <v>0.02</v>
      </c>
      <c r="Q2099" s="121" t="s">
        <v>2709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hidden="1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2710</v>
      </c>
      <c r="F2100" s="2" t="s">
        <v>2710</v>
      </c>
      <c r="G2100" s="2" t="s">
        <v>2710</v>
      </c>
      <c r="H2100" s="80" t="s">
        <v>1993</v>
      </c>
      <c r="I2100" s="2" t="s">
        <v>1994</v>
      </c>
      <c r="J2100" s="2" t="s">
        <v>1995</v>
      </c>
      <c r="K2100" s="2" t="s">
        <v>32</v>
      </c>
      <c r="L2100" s="2" t="s">
        <v>2710</v>
      </c>
      <c r="M2100" s="2"/>
      <c r="N2100" s="2" t="s">
        <v>57</v>
      </c>
      <c r="O2100" s="2" t="s">
        <v>41</v>
      </c>
      <c r="P2100" s="18">
        <v>0.06</v>
      </c>
      <c r="Q2100" s="121" t="s">
        <v>2711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hidden="1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2564</v>
      </c>
      <c r="F2101" s="2" t="s">
        <v>2564</v>
      </c>
      <c r="G2101" s="2" t="s">
        <v>2564</v>
      </c>
      <c r="H2101" s="80" t="s">
        <v>1993</v>
      </c>
      <c r="I2101" s="2" t="s">
        <v>1994</v>
      </c>
      <c r="J2101" s="2" t="s">
        <v>1995</v>
      </c>
      <c r="K2101" s="2" t="s">
        <v>32</v>
      </c>
      <c r="L2101" s="2" t="s">
        <v>2566</v>
      </c>
      <c r="M2101" s="2"/>
      <c r="N2101" s="2" t="s">
        <v>40</v>
      </c>
      <c r="O2101" s="2" t="s">
        <v>41</v>
      </c>
      <c r="P2101" s="18">
        <v>0.02</v>
      </c>
      <c r="Q2101" s="121" t="s">
        <v>2567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hidden="1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2564</v>
      </c>
      <c r="F2102" s="2" t="s">
        <v>2564</v>
      </c>
      <c r="G2102" s="2" t="s">
        <v>2564</v>
      </c>
      <c r="H2102" s="80" t="s">
        <v>1993</v>
      </c>
      <c r="I2102" s="2" t="s">
        <v>1994</v>
      </c>
      <c r="J2102" s="2" t="s">
        <v>1995</v>
      </c>
      <c r="K2102" s="2" t="s">
        <v>32</v>
      </c>
      <c r="L2102" s="2" t="s">
        <v>2568</v>
      </c>
      <c r="M2102" s="2"/>
      <c r="N2102" s="2" t="s">
        <v>40</v>
      </c>
      <c r="O2102" s="2" t="s">
        <v>41</v>
      </c>
      <c r="P2102" s="18">
        <v>0.02</v>
      </c>
      <c r="Q2102" s="121" t="s">
        <v>2569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hidden="1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2582</v>
      </c>
      <c r="F2103" s="2" t="s">
        <v>2582</v>
      </c>
      <c r="G2103" s="2" t="s">
        <v>2582</v>
      </c>
      <c r="H2103" s="80" t="s">
        <v>1993</v>
      </c>
      <c r="I2103" s="2" t="s">
        <v>1994</v>
      </c>
      <c r="J2103" s="2" t="s">
        <v>1995</v>
      </c>
      <c r="K2103" s="2" t="s">
        <v>32</v>
      </c>
      <c r="L2103" s="2" t="s">
        <v>2582</v>
      </c>
      <c r="M2103" s="2"/>
      <c r="N2103" s="2" t="s">
        <v>40</v>
      </c>
      <c r="O2103" s="2" t="s">
        <v>41</v>
      </c>
      <c r="P2103" s="18">
        <v>0.04</v>
      </c>
      <c r="Q2103" s="121" t="s">
        <v>2583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hidden="1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1993</v>
      </c>
      <c r="I2104" s="2" t="s">
        <v>1994</v>
      </c>
      <c r="J2104" s="2" t="s">
        <v>1995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2712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hidden="1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1993</v>
      </c>
      <c r="I2105" s="2" t="s">
        <v>1994</v>
      </c>
      <c r="J2105" s="2" t="s">
        <v>1995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2712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hidden="1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1993</v>
      </c>
      <c r="I2106" s="2" t="s">
        <v>1994</v>
      </c>
      <c r="J2106" s="2" t="s">
        <v>1995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2713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hidden="1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1993</v>
      </c>
      <c r="I2107" s="2" t="s">
        <v>1994</v>
      </c>
      <c r="J2107" s="2" t="s">
        <v>1995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2714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hidden="1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1993</v>
      </c>
      <c r="I2108" s="2" t="s">
        <v>1994</v>
      </c>
      <c r="J2108" s="2" t="s">
        <v>1995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2715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hidden="1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1993</v>
      </c>
      <c r="I2109" s="2" t="s">
        <v>1994</v>
      </c>
      <c r="J2109" s="2" t="s">
        <v>1995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2716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hidden="1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1993</v>
      </c>
      <c r="I2110" s="2" t="s">
        <v>1994</v>
      </c>
      <c r="J2110" s="2" t="s">
        <v>1995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2717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hidden="1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1993</v>
      </c>
      <c r="I2111" s="2" t="s">
        <v>1994</v>
      </c>
      <c r="J2111" s="2" t="s">
        <v>1995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2714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hidden="1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1993</v>
      </c>
      <c r="I2112" s="2" t="s">
        <v>1994</v>
      </c>
      <c r="J2112" s="2" t="s">
        <v>1995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2716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hidden="1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1993</v>
      </c>
      <c r="I2113" s="2" t="s">
        <v>1994</v>
      </c>
      <c r="J2113" s="2" t="s">
        <v>1995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2717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hidden="1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1993</v>
      </c>
      <c r="I2114" s="2" t="s">
        <v>1994</v>
      </c>
      <c r="J2114" s="2" t="s">
        <v>1995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2714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hidden="1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1993</v>
      </c>
      <c r="I2115" s="2" t="s">
        <v>1994</v>
      </c>
      <c r="J2115" s="2" t="s">
        <v>1995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2715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hidden="1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1993</v>
      </c>
      <c r="I2116" s="2" t="s">
        <v>1994</v>
      </c>
      <c r="J2116" s="2" t="s">
        <v>1995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2718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hidden="1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1993</v>
      </c>
      <c r="I2117" s="2" t="s">
        <v>1994</v>
      </c>
      <c r="J2117" s="2" t="s">
        <v>1995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2719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hidden="1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1993</v>
      </c>
      <c r="I2118" s="2" t="s">
        <v>1994</v>
      </c>
      <c r="J2118" s="2" t="s">
        <v>1995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2720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hidden="1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2576</v>
      </c>
      <c r="F2119" s="2" t="s">
        <v>2576</v>
      </c>
      <c r="G2119" s="2" t="s">
        <v>2576</v>
      </c>
      <c r="H2119" s="80" t="s">
        <v>1993</v>
      </c>
      <c r="I2119" s="2" t="s">
        <v>1994</v>
      </c>
      <c r="J2119" s="2" t="s">
        <v>1995</v>
      </c>
      <c r="K2119" s="2" t="s">
        <v>32</v>
      </c>
      <c r="L2119" s="2" t="s">
        <v>2576</v>
      </c>
      <c r="M2119" s="2"/>
      <c r="N2119" s="2" t="s">
        <v>40</v>
      </c>
      <c r="O2119" s="2" t="s">
        <v>41</v>
      </c>
      <c r="P2119" s="18">
        <v>0.02</v>
      </c>
      <c r="Q2119" s="121" t="s">
        <v>2578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hidden="1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1993</v>
      </c>
      <c r="I2120" s="2" t="s">
        <v>1994</v>
      </c>
      <c r="J2120" s="2" t="s">
        <v>1995</v>
      </c>
      <c r="K2120" s="2" t="s">
        <v>32</v>
      </c>
      <c r="L2120" s="2" t="s">
        <v>2721</v>
      </c>
      <c r="M2120" s="2"/>
      <c r="N2120" s="2" t="s">
        <v>57</v>
      </c>
      <c r="O2120" s="2" t="s">
        <v>80</v>
      </c>
      <c r="P2120" s="18">
        <v>0</v>
      </c>
      <c r="Q2120" s="121" t="s">
        <v>2722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hidden="1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1993</v>
      </c>
      <c r="I2121" s="2" t="s">
        <v>1994</v>
      </c>
      <c r="J2121" s="2" t="s">
        <v>1995</v>
      </c>
      <c r="K2121" s="2" t="s">
        <v>32</v>
      </c>
      <c r="L2121" s="2" t="s">
        <v>2723</v>
      </c>
      <c r="M2121" s="2"/>
      <c r="N2121" s="2" t="s">
        <v>57</v>
      </c>
      <c r="O2121" s="2" t="s">
        <v>80</v>
      </c>
      <c r="P2121" s="18">
        <v>0</v>
      </c>
      <c r="Q2121" s="121" t="s">
        <v>2724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hidden="1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2725</v>
      </c>
      <c r="F2122" s="2" t="s">
        <v>2725</v>
      </c>
      <c r="G2122" s="2" t="s">
        <v>2725</v>
      </c>
      <c r="H2122" s="80" t="s">
        <v>1993</v>
      </c>
      <c r="I2122" s="2" t="s">
        <v>1994</v>
      </c>
      <c r="J2122" s="2" t="s">
        <v>1995</v>
      </c>
      <c r="K2122" s="2" t="s">
        <v>32</v>
      </c>
      <c r="L2122" s="2" t="s">
        <v>2726</v>
      </c>
      <c r="M2122" s="2"/>
      <c r="N2122" s="2" t="s">
        <v>40</v>
      </c>
      <c r="O2122" s="2" t="s">
        <v>41</v>
      </c>
      <c r="P2122" s="18">
        <v>0.03</v>
      </c>
      <c r="Q2122" s="121" t="s">
        <v>2727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hidden="1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2725</v>
      </c>
      <c r="F2123" s="2" t="s">
        <v>2725</v>
      </c>
      <c r="G2123" s="2" t="s">
        <v>2725</v>
      </c>
      <c r="H2123" s="80" t="s">
        <v>1993</v>
      </c>
      <c r="I2123" s="2" t="s">
        <v>1994</v>
      </c>
      <c r="J2123" s="2" t="s">
        <v>1995</v>
      </c>
      <c r="K2123" s="2" t="s">
        <v>32</v>
      </c>
      <c r="L2123" s="2" t="s">
        <v>2728</v>
      </c>
      <c r="M2123" s="2"/>
      <c r="N2123" s="2" t="s">
        <v>40</v>
      </c>
      <c r="O2123" s="2" t="s">
        <v>41</v>
      </c>
      <c r="P2123" s="18">
        <v>0.03</v>
      </c>
      <c r="Q2123" s="121" t="s">
        <v>2729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hidden="1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2725</v>
      </c>
      <c r="F2124" s="2" t="s">
        <v>2725</v>
      </c>
      <c r="G2124" s="2" t="s">
        <v>2725</v>
      </c>
      <c r="H2124" s="80" t="s">
        <v>1993</v>
      </c>
      <c r="I2124" s="2" t="s">
        <v>1994</v>
      </c>
      <c r="J2124" s="2" t="s">
        <v>1995</v>
      </c>
      <c r="K2124" s="2" t="s">
        <v>32</v>
      </c>
      <c r="L2124" s="2" t="s">
        <v>2730</v>
      </c>
      <c r="M2124" s="2"/>
      <c r="N2124" s="2" t="s">
        <v>40</v>
      </c>
      <c r="O2124" s="2" t="s">
        <v>41</v>
      </c>
      <c r="P2124" s="18">
        <v>0.03</v>
      </c>
      <c r="Q2124" s="121" t="s">
        <v>2731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hidden="1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1993</v>
      </c>
      <c r="I2125" s="2" t="s">
        <v>1994</v>
      </c>
      <c r="J2125" s="2" t="s">
        <v>1995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2732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hidden="1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1993</v>
      </c>
      <c r="I2126" s="2" t="s">
        <v>1994</v>
      </c>
      <c r="J2126" s="2" t="s">
        <v>1995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2733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hidden="1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2734</v>
      </c>
      <c r="F2127" s="2" t="s">
        <v>2734</v>
      </c>
      <c r="G2127" s="2" t="s">
        <v>2734</v>
      </c>
      <c r="H2127" s="80" t="s">
        <v>1993</v>
      </c>
      <c r="I2127" s="2" t="s">
        <v>1994</v>
      </c>
      <c r="J2127" s="2" t="s">
        <v>1995</v>
      </c>
      <c r="K2127" s="2" t="s">
        <v>32</v>
      </c>
      <c r="L2127" s="2" t="s">
        <v>2734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hidden="1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1845</v>
      </c>
      <c r="F2128" s="2" t="s">
        <v>2735</v>
      </c>
      <c r="G2128" s="2" t="s">
        <v>1845</v>
      </c>
      <c r="H2128" s="80" t="s">
        <v>1993</v>
      </c>
      <c r="I2128" s="2" t="s">
        <v>1994</v>
      </c>
      <c r="J2128" s="2" t="s">
        <v>1995</v>
      </c>
      <c r="K2128" s="2" t="s">
        <v>32</v>
      </c>
      <c r="L2128" s="2" t="s">
        <v>1845</v>
      </c>
      <c r="M2128" s="2"/>
      <c r="N2128" s="2" t="s">
        <v>40</v>
      </c>
      <c r="O2128" s="2" t="s">
        <v>41</v>
      </c>
      <c r="P2128" s="18">
        <v>0.02</v>
      </c>
      <c r="Q2128" s="121" t="s">
        <v>2736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hidden="1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2737</v>
      </c>
      <c r="G2129" s="2" t="s">
        <v>1362</v>
      </c>
      <c r="H2129" s="80" t="s">
        <v>1993</v>
      </c>
      <c r="I2129" s="2" t="s">
        <v>1994</v>
      </c>
      <c r="J2129" s="2" t="s">
        <v>1995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2738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hidden="1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2739</v>
      </c>
      <c r="F2130" s="2" t="s">
        <v>2739</v>
      </c>
      <c r="G2130" s="2" t="s">
        <v>2739</v>
      </c>
      <c r="H2130" s="80" t="s">
        <v>1993</v>
      </c>
      <c r="I2130" s="2" t="s">
        <v>1994</v>
      </c>
      <c r="J2130" s="2" t="s">
        <v>1995</v>
      </c>
      <c r="K2130" s="2" t="s">
        <v>32</v>
      </c>
      <c r="L2130" s="2" t="s">
        <v>2739</v>
      </c>
      <c r="M2130" s="2"/>
      <c r="N2130" s="2" t="s">
        <v>40</v>
      </c>
      <c r="O2130" s="2" t="s">
        <v>41</v>
      </c>
      <c r="P2130" s="18">
        <v>0.03</v>
      </c>
      <c r="Q2130" s="121" t="s">
        <v>2740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hidden="1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2741</v>
      </c>
      <c r="F2131" s="2" t="s">
        <v>2741</v>
      </c>
      <c r="G2131" s="2" t="s">
        <v>2741</v>
      </c>
      <c r="H2131" s="80" t="s">
        <v>1993</v>
      </c>
      <c r="I2131" s="2" t="s">
        <v>1994</v>
      </c>
      <c r="J2131" s="2" t="s">
        <v>1995</v>
      </c>
      <c r="K2131" s="2" t="s">
        <v>32</v>
      </c>
      <c r="L2131" s="2" t="s">
        <v>2741</v>
      </c>
      <c r="M2131" s="2"/>
      <c r="N2131" s="2" t="s">
        <v>40</v>
      </c>
      <c r="O2131" s="2" t="s">
        <v>41</v>
      </c>
      <c r="P2131" s="18">
        <v>0.03</v>
      </c>
      <c r="Q2131" s="121" t="s">
        <v>2742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hidden="1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2741</v>
      </c>
      <c r="F2132" s="2" t="s">
        <v>2741</v>
      </c>
      <c r="G2132" s="2" t="s">
        <v>2741</v>
      </c>
      <c r="H2132" s="80" t="s">
        <v>1993</v>
      </c>
      <c r="I2132" s="2" t="s">
        <v>1994</v>
      </c>
      <c r="J2132" s="2" t="s">
        <v>1995</v>
      </c>
      <c r="K2132" s="2" t="s">
        <v>32</v>
      </c>
      <c r="L2132" s="2" t="s">
        <v>2741</v>
      </c>
      <c r="M2132" s="2"/>
      <c r="N2132" s="2" t="s">
        <v>40</v>
      </c>
      <c r="O2132" s="2" t="s">
        <v>80</v>
      </c>
      <c r="P2132" s="18">
        <v>0</v>
      </c>
      <c r="Q2132" s="121" t="s">
        <v>2742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hidden="1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1993</v>
      </c>
      <c r="I2133" s="2" t="s">
        <v>1994</v>
      </c>
      <c r="J2133" s="2" t="s">
        <v>1995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2743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hidden="1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1993</v>
      </c>
      <c r="I2134" s="2" t="s">
        <v>1994</v>
      </c>
      <c r="J2134" s="2" t="s">
        <v>1995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2744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hidden="1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1993</v>
      </c>
      <c r="I2135" s="2" t="s">
        <v>1994</v>
      </c>
      <c r="J2135" s="2" t="s">
        <v>1995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2745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hidden="1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1993</v>
      </c>
      <c r="I2136" s="2" t="s">
        <v>1994</v>
      </c>
      <c r="J2136" s="2" t="s">
        <v>1995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2745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hidden="1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2746</v>
      </c>
      <c r="F2137" s="2" t="s">
        <v>2747</v>
      </c>
      <c r="G2137" s="2" t="s">
        <v>2746</v>
      </c>
      <c r="H2137" s="80" t="s">
        <v>1993</v>
      </c>
      <c r="I2137" s="2" t="s">
        <v>1994</v>
      </c>
      <c r="J2137" s="2" t="s">
        <v>1995</v>
      </c>
      <c r="K2137" s="2" t="s">
        <v>32</v>
      </c>
      <c r="L2137" s="2" t="s">
        <v>2746</v>
      </c>
      <c r="M2137" s="18"/>
      <c r="N2137" s="2" t="s">
        <v>40</v>
      </c>
      <c r="O2137" s="2" t="s">
        <v>41</v>
      </c>
      <c r="P2137" s="18">
        <v>0.02</v>
      </c>
      <c r="Q2137" s="121" t="s">
        <v>2748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hidden="1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2746</v>
      </c>
      <c r="F2138" s="2" t="s">
        <v>2747</v>
      </c>
      <c r="G2138" s="2" t="s">
        <v>2746</v>
      </c>
      <c r="H2138" s="80" t="s">
        <v>1993</v>
      </c>
      <c r="I2138" s="2" t="s">
        <v>1994</v>
      </c>
      <c r="J2138" s="2" t="s">
        <v>1995</v>
      </c>
      <c r="K2138" s="2" t="s">
        <v>32</v>
      </c>
      <c r="L2138" s="2" t="s">
        <v>2746</v>
      </c>
      <c r="M2138" s="18"/>
      <c r="N2138" s="2" t="s">
        <v>40</v>
      </c>
      <c r="O2138" s="2" t="s">
        <v>80</v>
      </c>
      <c r="P2138" s="18">
        <v>0</v>
      </c>
      <c r="Q2138" s="121" t="s">
        <v>2748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hidden="1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2749</v>
      </c>
      <c r="F2139" s="2" t="s">
        <v>2749</v>
      </c>
      <c r="G2139" s="2" t="s">
        <v>2749</v>
      </c>
      <c r="H2139" s="80" t="s">
        <v>1993</v>
      </c>
      <c r="I2139" s="2" t="s">
        <v>1994</v>
      </c>
      <c r="J2139" s="2" t="s">
        <v>1995</v>
      </c>
      <c r="K2139" s="2" t="s">
        <v>32</v>
      </c>
      <c r="L2139" s="2" t="s">
        <v>2750</v>
      </c>
      <c r="M2139" s="18"/>
      <c r="N2139" s="2" t="s">
        <v>40</v>
      </c>
      <c r="O2139" s="2" t="s">
        <v>80</v>
      </c>
      <c r="P2139" s="18">
        <v>0</v>
      </c>
      <c r="Q2139" s="121" t="s">
        <v>2751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hidden="1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1993</v>
      </c>
      <c r="I2140" s="2" t="s">
        <v>1994</v>
      </c>
      <c r="J2140" s="2" t="s">
        <v>1995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2752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hidden="1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1993</v>
      </c>
      <c r="I2141" s="2" t="s">
        <v>1994</v>
      </c>
      <c r="J2141" s="2" t="s">
        <v>1995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hidden="1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2753</v>
      </c>
      <c r="F2142" s="2" t="s">
        <v>2754</v>
      </c>
      <c r="G2142" s="2" t="s">
        <v>2753</v>
      </c>
      <c r="H2142" s="80" t="s">
        <v>1993</v>
      </c>
      <c r="I2142" s="2" t="s">
        <v>1994</v>
      </c>
      <c r="J2142" s="2" t="s">
        <v>1995</v>
      </c>
      <c r="K2142" s="2" t="s">
        <v>32</v>
      </c>
      <c r="L2142" s="2" t="s">
        <v>2755</v>
      </c>
      <c r="M2142" s="18"/>
      <c r="N2142" s="2" t="s">
        <v>40</v>
      </c>
      <c r="O2142" s="2" t="s">
        <v>41</v>
      </c>
      <c r="P2142" s="18">
        <v>0.02</v>
      </c>
      <c r="Q2142" s="121" t="s">
        <v>2756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hidden="1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2757</v>
      </c>
      <c r="F2143" s="2" t="s">
        <v>4459</v>
      </c>
      <c r="G2143" s="2" t="s">
        <v>2757</v>
      </c>
      <c r="H2143" s="80" t="s">
        <v>1993</v>
      </c>
      <c r="I2143" s="2" t="s">
        <v>1994</v>
      </c>
      <c r="J2143" s="2" t="s">
        <v>1995</v>
      </c>
      <c r="K2143" s="2" t="s">
        <v>32</v>
      </c>
      <c r="L2143" s="2" t="s">
        <v>2757</v>
      </c>
      <c r="M2143" s="18"/>
      <c r="N2143" s="2" t="s">
        <v>57</v>
      </c>
      <c r="O2143" s="2" t="s">
        <v>41</v>
      </c>
      <c r="P2143" s="18">
        <v>0.03</v>
      </c>
      <c r="Q2143" s="121" t="s">
        <v>2758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hidden="1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2757</v>
      </c>
      <c r="F2144" s="2" t="s">
        <v>2757</v>
      </c>
      <c r="G2144" s="2" t="s">
        <v>2757</v>
      </c>
      <c r="H2144" s="80" t="s">
        <v>1993</v>
      </c>
      <c r="I2144" s="2" t="s">
        <v>1994</v>
      </c>
      <c r="J2144" s="2" t="s">
        <v>1995</v>
      </c>
      <c r="K2144" s="2" t="s">
        <v>32</v>
      </c>
      <c r="L2144" s="2" t="s">
        <v>2757</v>
      </c>
      <c r="M2144" s="18"/>
      <c r="N2144" s="2" t="s">
        <v>40</v>
      </c>
      <c r="O2144" s="2" t="s">
        <v>41</v>
      </c>
      <c r="P2144" s="18">
        <v>0.01</v>
      </c>
      <c r="Q2144" s="121" t="s">
        <v>2759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hidden="1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2757</v>
      </c>
      <c r="F2145" s="2" t="s">
        <v>2757</v>
      </c>
      <c r="G2145" s="2" t="s">
        <v>2757</v>
      </c>
      <c r="H2145" s="80" t="s">
        <v>1993</v>
      </c>
      <c r="I2145" s="2" t="s">
        <v>1994</v>
      </c>
      <c r="J2145" s="2" t="s">
        <v>1995</v>
      </c>
      <c r="K2145" s="2" t="s">
        <v>32</v>
      </c>
      <c r="L2145" s="2" t="s">
        <v>2757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hidden="1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2760</v>
      </c>
      <c r="F2146" s="2" t="s">
        <v>2760</v>
      </c>
      <c r="G2146" s="2" t="s">
        <v>2760</v>
      </c>
      <c r="H2146" s="80" t="s">
        <v>1993</v>
      </c>
      <c r="I2146" s="2" t="s">
        <v>1994</v>
      </c>
      <c r="J2146" s="2" t="s">
        <v>1995</v>
      </c>
      <c r="K2146" s="2" t="s">
        <v>32</v>
      </c>
      <c r="L2146" s="2" t="s">
        <v>2760</v>
      </c>
      <c r="M2146" s="18"/>
      <c r="N2146" s="2" t="s">
        <v>40</v>
      </c>
      <c r="O2146" s="2" t="s">
        <v>80</v>
      </c>
      <c r="P2146" s="18">
        <v>0</v>
      </c>
      <c r="Q2146" s="121" t="s">
        <v>2761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2702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hidden="1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2762</v>
      </c>
      <c r="F2147" s="2" t="s">
        <v>2762</v>
      </c>
      <c r="G2147" s="2" t="s">
        <v>2762</v>
      </c>
      <c r="H2147" s="80" t="s">
        <v>1993</v>
      </c>
      <c r="I2147" s="2" t="s">
        <v>1994</v>
      </c>
      <c r="J2147" s="2" t="s">
        <v>1995</v>
      </c>
      <c r="K2147" s="2" t="s">
        <v>32</v>
      </c>
      <c r="L2147" s="2" t="s">
        <v>2762</v>
      </c>
      <c r="M2147" s="18"/>
      <c r="N2147" s="2" t="s">
        <v>40</v>
      </c>
      <c r="O2147" s="2" t="s">
        <v>41</v>
      </c>
      <c r="P2147" s="18">
        <v>0.02</v>
      </c>
      <c r="Q2147" s="121" t="s">
        <v>2763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hidden="1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2764</v>
      </c>
      <c r="F2148" s="2" t="s">
        <v>2764</v>
      </c>
      <c r="G2148" s="2" t="s">
        <v>2764</v>
      </c>
      <c r="H2148" s="80" t="s">
        <v>1993</v>
      </c>
      <c r="I2148" s="2" t="s">
        <v>1994</v>
      </c>
      <c r="J2148" s="2" t="s">
        <v>1995</v>
      </c>
      <c r="K2148" s="2" t="s">
        <v>32</v>
      </c>
      <c r="L2148" s="2" t="s">
        <v>2765</v>
      </c>
      <c r="M2148" s="18"/>
      <c r="N2148" s="2" t="s">
        <v>40</v>
      </c>
      <c r="O2148" s="2" t="s">
        <v>41</v>
      </c>
      <c r="P2148" s="18">
        <v>0.02</v>
      </c>
      <c r="Q2148" s="121" t="s">
        <v>2766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hidden="1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2764</v>
      </c>
      <c r="F2149" s="2" t="s">
        <v>2764</v>
      </c>
      <c r="G2149" s="2" t="s">
        <v>2764</v>
      </c>
      <c r="H2149" s="80" t="s">
        <v>1993</v>
      </c>
      <c r="I2149" s="2" t="s">
        <v>1994</v>
      </c>
      <c r="J2149" s="2" t="s">
        <v>1995</v>
      </c>
      <c r="K2149" s="2" t="s">
        <v>32</v>
      </c>
      <c r="L2149" s="2" t="s">
        <v>2767</v>
      </c>
      <c r="M2149" s="18"/>
      <c r="N2149" s="2" t="s">
        <v>40</v>
      </c>
      <c r="O2149" s="2" t="s">
        <v>41</v>
      </c>
      <c r="P2149" s="18">
        <v>0.02</v>
      </c>
      <c r="Q2149" s="121" t="s">
        <v>2768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hidden="1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2769</v>
      </c>
      <c r="F2150" s="2" t="s">
        <v>2769</v>
      </c>
      <c r="G2150" s="2" t="s">
        <v>2769</v>
      </c>
      <c r="H2150" s="80" t="s">
        <v>1993</v>
      </c>
      <c r="I2150" s="2" t="s">
        <v>1994</v>
      </c>
      <c r="J2150" s="2" t="s">
        <v>1995</v>
      </c>
      <c r="K2150" s="2" t="s">
        <v>32</v>
      </c>
      <c r="L2150" s="2" t="s">
        <v>2770</v>
      </c>
      <c r="M2150" s="18"/>
      <c r="N2150" s="2" t="s">
        <v>40</v>
      </c>
      <c r="O2150" s="2" t="s">
        <v>41</v>
      </c>
      <c r="P2150" s="18">
        <v>0.02</v>
      </c>
      <c r="Q2150" s="121" t="s">
        <v>2771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hidden="1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2769</v>
      </c>
      <c r="F2151" s="2" t="s">
        <v>2769</v>
      </c>
      <c r="G2151" s="2" t="s">
        <v>2769</v>
      </c>
      <c r="H2151" s="80" t="s">
        <v>1993</v>
      </c>
      <c r="I2151" s="2" t="s">
        <v>1994</v>
      </c>
      <c r="J2151" s="2" t="s">
        <v>1995</v>
      </c>
      <c r="K2151" s="2" t="s">
        <v>32</v>
      </c>
      <c r="L2151" s="2" t="s">
        <v>2770</v>
      </c>
      <c r="M2151" s="18"/>
      <c r="N2151" s="2" t="s">
        <v>40</v>
      </c>
      <c r="O2151" s="2" t="s">
        <v>80</v>
      </c>
      <c r="P2151" s="18">
        <v>0</v>
      </c>
      <c r="Q2151" s="121" t="s">
        <v>2771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hidden="1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2769</v>
      </c>
      <c r="F2152" s="2" t="s">
        <v>2769</v>
      </c>
      <c r="G2152" s="2" t="s">
        <v>2769</v>
      </c>
      <c r="H2152" s="80" t="s">
        <v>1993</v>
      </c>
      <c r="I2152" s="2" t="s">
        <v>1994</v>
      </c>
      <c r="J2152" s="2" t="s">
        <v>1995</v>
      </c>
      <c r="K2152" s="2" t="s">
        <v>32</v>
      </c>
      <c r="L2152" s="2" t="s">
        <v>2772</v>
      </c>
      <c r="M2152" s="18"/>
      <c r="N2152" s="2" t="s">
        <v>40</v>
      </c>
      <c r="O2152" s="2" t="s">
        <v>41</v>
      </c>
      <c r="P2152" s="18">
        <v>0.02</v>
      </c>
      <c r="Q2152" s="121" t="s">
        <v>2773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hidden="1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2769</v>
      </c>
      <c r="F2153" s="2" t="s">
        <v>2769</v>
      </c>
      <c r="G2153" s="2" t="s">
        <v>2769</v>
      </c>
      <c r="H2153" s="80" t="s">
        <v>1993</v>
      </c>
      <c r="I2153" s="2" t="s">
        <v>1994</v>
      </c>
      <c r="J2153" s="2" t="s">
        <v>1995</v>
      </c>
      <c r="K2153" s="2" t="s">
        <v>32</v>
      </c>
      <c r="L2153" s="2" t="s">
        <v>2772</v>
      </c>
      <c r="M2153" s="18"/>
      <c r="N2153" s="2" t="s">
        <v>40</v>
      </c>
      <c r="O2153" s="2" t="s">
        <v>80</v>
      </c>
      <c r="P2153" s="18">
        <v>0</v>
      </c>
      <c r="Q2153" s="121" t="s">
        <v>2773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hidden="1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2769</v>
      </c>
      <c r="F2154" s="2" t="s">
        <v>2769</v>
      </c>
      <c r="G2154" s="2" t="s">
        <v>2769</v>
      </c>
      <c r="H2154" s="80" t="s">
        <v>1993</v>
      </c>
      <c r="I2154" s="2" t="s">
        <v>1994</v>
      </c>
      <c r="J2154" s="2" t="s">
        <v>1995</v>
      </c>
      <c r="K2154" s="2" t="s">
        <v>32</v>
      </c>
      <c r="L2154" s="2" t="s">
        <v>2774</v>
      </c>
      <c r="M2154" s="18"/>
      <c r="N2154" s="2" t="s">
        <v>40</v>
      </c>
      <c r="O2154" s="2" t="s">
        <v>41</v>
      </c>
      <c r="P2154" s="18">
        <v>0.02</v>
      </c>
      <c r="Q2154" s="121" t="s">
        <v>2775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hidden="1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2769</v>
      </c>
      <c r="F2155" s="2" t="s">
        <v>2769</v>
      </c>
      <c r="G2155" s="2" t="s">
        <v>2769</v>
      </c>
      <c r="H2155" s="80" t="s">
        <v>1993</v>
      </c>
      <c r="I2155" s="2" t="s">
        <v>1994</v>
      </c>
      <c r="J2155" s="2" t="s">
        <v>1995</v>
      </c>
      <c r="K2155" s="2" t="s">
        <v>32</v>
      </c>
      <c r="L2155" s="2" t="s">
        <v>2774</v>
      </c>
      <c r="M2155" s="18"/>
      <c r="N2155" s="2" t="s">
        <v>40</v>
      </c>
      <c r="O2155" s="2" t="s">
        <v>80</v>
      </c>
      <c r="P2155" s="18">
        <v>0</v>
      </c>
      <c r="Q2155" s="121" t="s">
        <v>2775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hidden="1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2776</v>
      </c>
      <c r="F2156" s="2" t="s">
        <v>2776</v>
      </c>
      <c r="G2156" s="2" t="s">
        <v>2776</v>
      </c>
      <c r="H2156" s="80" t="s">
        <v>1993</v>
      </c>
      <c r="I2156" s="2" t="s">
        <v>1994</v>
      </c>
      <c r="J2156" s="2" t="s">
        <v>1995</v>
      </c>
      <c r="K2156" s="2" t="s">
        <v>32</v>
      </c>
      <c r="L2156" s="2" t="s">
        <v>2776</v>
      </c>
      <c r="M2156" s="18"/>
      <c r="N2156" s="2" t="s">
        <v>40</v>
      </c>
      <c r="O2156" s="2" t="s">
        <v>41</v>
      </c>
      <c r="P2156" s="18">
        <v>0.02</v>
      </c>
      <c r="Q2156" s="121" t="s">
        <v>2777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hidden="1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2778</v>
      </c>
      <c r="F2157" s="2" t="s">
        <v>2778</v>
      </c>
      <c r="G2157" s="2" t="s">
        <v>2778</v>
      </c>
      <c r="H2157" s="80" t="s">
        <v>1993</v>
      </c>
      <c r="I2157" s="2" t="s">
        <v>1994</v>
      </c>
      <c r="J2157" s="2" t="s">
        <v>1995</v>
      </c>
      <c r="K2157" s="2" t="s">
        <v>32</v>
      </c>
      <c r="L2157" s="2" t="s">
        <v>2779</v>
      </c>
      <c r="M2157" s="18"/>
      <c r="N2157" s="2" t="s">
        <v>40</v>
      </c>
      <c r="O2157" s="2" t="s">
        <v>41</v>
      </c>
      <c r="P2157" s="18">
        <v>0.02</v>
      </c>
      <c r="Q2157" s="121" t="s">
        <v>2780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hidden="1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2781</v>
      </c>
      <c r="F2158" s="2" t="s">
        <v>2782</v>
      </c>
      <c r="G2158" s="2" t="s">
        <v>2781</v>
      </c>
      <c r="H2158" s="80" t="s">
        <v>1993</v>
      </c>
      <c r="I2158" s="2" t="s">
        <v>1994</v>
      </c>
      <c r="J2158" s="2" t="s">
        <v>1995</v>
      </c>
      <c r="K2158" s="2" t="s">
        <v>32</v>
      </c>
      <c r="L2158" s="2" t="s">
        <v>2783</v>
      </c>
      <c r="M2158" s="18"/>
      <c r="N2158" s="2" t="s">
        <v>57</v>
      </c>
      <c r="O2158" s="2" t="s">
        <v>80</v>
      </c>
      <c r="P2158" s="18">
        <v>0</v>
      </c>
      <c r="Q2158" s="121" t="s">
        <v>2784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hidden="1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2785</v>
      </c>
      <c r="F2159" s="2" t="s">
        <v>2785</v>
      </c>
      <c r="G2159" s="2" t="s">
        <v>2785</v>
      </c>
      <c r="H2159" s="80" t="s">
        <v>1993</v>
      </c>
      <c r="I2159" s="2" t="s">
        <v>1994</v>
      </c>
      <c r="J2159" s="2" t="s">
        <v>1995</v>
      </c>
      <c r="K2159" s="2" t="s">
        <v>32</v>
      </c>
      <c r="L2159" s="2" t="s">
        <v>2785</v>
      </c>
      <c r="M2159" s="18"/>
      <c r="N2159" s="2" t="s">
        <v>40</v>
      </c>
      <c r="O2159" s="2" t="s">
        <v>41</v>
      </c>
      <c r="P2159" s="18">
        <v>0.02</v>
      </c>
      <c r="Q2159" s="121" t="s">
        <v>2786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hidden="1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2787</v>
      </c>
      <c r="F2160" s="2" t="s">
        <v>2788</v>
      </c>
      <c r="G2160" s="2" t="s">
        <v>2787</v>
      </c>
      <c r="H2160" s="80" t="s">
        <v>1993</v>
      </c>
      <c r="I2160" s="2" t="s">
        <v>1994</v>
      </c>
      <c r="J2160" s="2" t="s">
        <v>1995</v>
      </c>
      <c r="K2160" s="2" t="s">
        <v>32</v>
      </c>
      <c r="L2160" s="2" t="s">
        <v>2783</v>
      </c>
      <c r="M2160" s="18"/>
      <c r="N2160" s="2" t="s">
        <v>57</v>
      </c>
      <c r="O2160" s="2" t="s">
        <v>41</v>
      </c>
      <c r="P2160" s="18">
        <v>0.1</v>
      </c>
      <c r="Q2160" s="121" t="s">
        <v>2789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hidden="1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2787</v>
      </c>
      <c r="F2161" s="2" t="s">
        <v>2788</v>
      </c>
      <c r="G2161" s="2" t="s">
        <v>2787</v>
      </c>
      <c r="H2161" s="80" t="s">
        <v>1993</v>
      </c>
      <c r="I2161" s="2" t="s">
        <v>1994</v>
      </c>
      <c r="J2161" s="2" t="s">
        <v>1995</v>
      </c>
      <c r="K2161" s="2" t="s">
        <v>32</v>
      </c>
      <c r="L2161" s="2" t="s">
        <v>2783</v>
      </c>
      <c r="M2161" s="18"/>
      <c r="N2161" s="2" t="s">
        <v>57</v>
      </c>
      <c r="O2161" s="2" t="s">
        <v>41</v>
      </c>
      <c r="P2161" s="18">
        <v>0.1</v>
      </c>
      <c r="Q2161" s="121" t="s">
        <v>2790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hidden="1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2791</v>
      </c>
      <c r="F2162" s="2" t="s">
        <v>2791</v>
      </c>
      <c r="G2162" s="2" t="s">
        <v>2791</v>
      </c>
      <c r="H2162" s="80" t="s">
        <v>1993</v>
      </c>
      <c r="I2162" s="2" t="s">
        <v>1994</v>
      </c>
      <c r="J2162" s="2" t="s">
        <v>1995</v>
      </c>
      <c r="K2162" s="2" t="s">
        <v>32</v>
      </c>
      <c r="L2162" s="2" t="s">
        <v>2787</v>
      </c>
      <c r="M2162" s="18"/>
      <c r="N2162" s="2" t="s">
        <v>57</v>
      </c>
      <c r="O2162" s="2" t="s">
        <v>41</v>
      </c>
      <c r="P2162" s="18">
        <v>0.02</v>
      </c>
      <c r="Q2162" s="121" t="s">
        <v>2792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hidden="1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2793</v>
      </c>
      <c r="F2163" s="2" t="s">
        <v>2793</v>
      </c>
      <c r="G2163" s="2" t="s">
        <v>2793</v>
      </c>
      <c r="H2163" s="80" t="s">
        <v>1993</v>
      </c>
      <c r="I2163" s="2" t="s">
        <v>1994</v>
      </c>
      <c r="J2163" s="2" t="s">
        <v>1995</v>
      </c>
      <c r="K2163" s="2" t="s">
        <v>32</v>
      </c>
      <c r="L2163" s="2" t="s">
        <v>2793</v>
      </c>
      <c r="M2163" s="18"/>
      <c r="N2163" s="2" t="s">
        <v>57</v>
      </c>
      <c r="O2163" s="2" t="s">
        <v>41</v>
      </c>
      <c r="P2163" s="18">
        <v>0.06</v>
      </c>
      <c r="Q2163" s="121" t="s">
        <v>2794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hidden="1" customHeight="1">
      <c r="A2164" s="1">
        <v>43831</v>
      </c>
      <c r="B2164" s="2" t="s">
        <v>32</v>
      </c>
      <c r="C2164" s="2" t="s">
        <v>1328</v>
      </c>
      <c r="D2164" s="2" t="s">
        <v>1880</v>
      </c>
      <c r="E2164" s="2" t="s">
        <v>2795</v>
      </c>
      <c r="F2164" s="2" t="s">
        <v>2795</v>
      </c>
      <c r="G2164" s="2" t="s">
        <v>2795</v>
      </c>
      <c r="H2164" s="80" t="s">
        <v>1993</v>
      </c>
      <c r="I2164" s="2" t="s">
        <v>1994</v>
      </c>
      <c r="J2164" s="2" t="s">
        <v>1995</v>
      </c>
      <c r="K2164" s="2" t="s">
        <v>32</v>
      </c>
      <c r="L2164" s="2" t="s">
        <v>2795</v>
      </c>
      <c r="M2164" s="18"/>
      <c r="N2164" s="2" t="s">
        <v>40</v>
      </c>
      <c r="O2164" s="2" t="s">
        <v>80</v>
      </c>
      <c r="P2164" s="18">
        <v>0</v>
      </c>
      <c r="Q2164" s="121" t="s">
        <v>2796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hidden="1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2797</v>
      </c>
      <c r="F2165" s="2" t="s">
        <v>2797</v>
      </c>
      <c r="G2165" s="2" t="s">
        <v>2797</v>
      </c>
      <c r="H2165" s="80" t="s">
        <v>1993</v>
      </c>
      <c r="I2165" s="2" t="s">
        <v>1994</v>
      </c>
      <c r="J2165" s="2" t="s">
        <v>1995</v>
      </c>
      <c r="K2165" s="2" t="s">
        <v>32</v>
      </c>
      <c r="L2165" s="2" t="s">
        <v>2798</v>
      </c>
      <c r="M2165" s="18"/>
      <c r="N2165" s="2" t="s">
        <v>331</v>
      </c>
      <c r="O2165" s="2" t="s">
        <v>41</v>
      </c>
      <c r="P2165" s="18">
        <v>0.04</v>
      </c>
      <c r="Q2165" s="121" t="s">
        <v>2799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hidden="1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1993</v>
      </c>
      <c r="I2166" s="2" t="s">
        <v>1994</v>
      </c>
      <c r="J2166" s="2" t="s">
        <v>1995</v>
      </c>
      <c r="K2166" s="2" t="s">
        <v>32</v>
      </c>
      <c r="L2166" s="2" t="s">
        <v>2800</v>
      </c>
      <c r="M2166" s="18"/>
      <c r="N2166" s="2" t="s">
        <v>57</v>
      </c>
      <c r="O2166" s="2" t="s">
        <v>41</v>
      </c>
      <c r="P2166" s="18">
        <v>0.02</v>
      </c>
      <c r="Q2166" s="121" t="s">
        <v>2801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hidden="1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1993</v>
      </c>
      <c r="I2167" s="2" t="s">
        <v>1994</v>
      </c>
      <c r="J2167" s="2" t="s">
        <v>1995</v>
      </c>
      <c r="K2167" s="2" t="s">
        <v>32</v>
      </c>
      <c r="L2167" s="2" t="s">
        <v>2800</v>
      </c>
      <c r="M2167" s="18"/>
      <c r="N2167" s="2" t="s">
        <v>40</v>
      </c>
      <c r="O2167" s="2" t="s">
        <v>80</v>
      </c>
      <c r="P2167" s="18">
        <v>0</v>
      </c>
      <c r="Q2167" s="121" t="s">
        <v>2801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hidden="1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2802</v>
      </c>
      <c r="F2168" s="2" t="s">
        <v>2802</v>
      </c>
      <c r="G2168" s="2" t="s">
        <v>2802</v>
      </c>
      <c r="H2168" s="80" t="s">
        <v>1993</v>
      </c>
      <c r="I2168" s="2" t="s">
        <v>1994</v>
      </c>
      <c r="J2168" s="2" t="s">
        <v>1995</v>
      </c>
      <c r="K2168" s="2" t="s">
        <v>32</v>
      </c>
      <c r="L2168" s="2" t="s">
        <v>2802</v>
      </c>
      <c r="M2168" s="18"/>
      <c r="N2168" s="2" t="s">
        <v>40</v>
      </c>
      <c r="O2168" s="2" t="s">
        <v>80</v>
      </c>
      <c r="P2168" s="18">
        <v>0</v>
      </c>
      <c r="Q2168" s="121" t="s">
        <v>2803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hidden="1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1450</v>
      </c>
      <c r="F2169" s="250" t="s">
        <v>5104</v>
      </c>
      <c r="G2169" s="250" t="s">
        <v>1457</v>
      </c>
      <c r="H2169" s="80" t="s">
        <v>1993</v>
      </c>
      <c r="I2169" s="2" t="s">
        <v>1994</v>
      </c>
      <c r="J2169" s="2" t="s">
        <v>1995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2804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hidden="1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1450</v>
      </c>
      <c r="F2170" s="250" t="s">
        <v>1457</v>
      </c>
      <c r="G2170" s="250" t="s">
        <v>1457</v>
      </c>
      <c r="H2170" s="80" t="s">
        <v>1993</v>
      </c>
      <c r="I2170" s="2" t="s">
        <v>1994</v>
      </c>
      <c r="J2170" s="2" t="s">
        <v>1995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2805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hidden="1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1993</v>
      </c>
      <c r="I2171" s="2" t="s">
        <v>1994</v>
      </c>
      <c r="J2171" s="2" t="s">
        <v>1995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2804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hidden="1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1993</v>
      </c>
      <c r="I2172" s="2" t="s">
        <v>1994</v>
      </c>
      <c r="J2172" s="2" t="s">
        <v>1995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2805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hidden="1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1872</v>
      </c>
      <c r="F2173" s="2" t="s">
        <v>1882</v>
      </c>
      <c r="G2173" s="2" t="s">
        <v>1872</v>
      </c>
      <c r="H2173" s="80" t="s">
        <v>1993</v>
      </c>
      <c r="I2173" s="2" t="s">
        <v>1994</v>
      </c>
      <c r="J2173" s="2" t="s">
        <v>1995</v>
      </c>
      <c r="K2173" s="2" t="s">
        <v>32</v>
      </c>
      <c r="L2173" s="2" t="s">
        <v>2806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hidden="1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1872</v>
      </c>
      <c r="F2174" s="2" t="s">
        <v>1882</v>
      </c>
      <c r="G2174" s="2" t="s">
        <v>1872</v>
      </c>
      <c r="H2174" s="80" t="s">
        <v>1993</v>
      </c>
      <c r="I2174" s="2" t="s">
        <v>1994</v>
      </c>
      <c r="J2174" s="2" t="s">
        <v>1995</v>
      </c>
      <c r="K2174" s="2" t="s">
        <v>32</v>
      </c>
      <c r="L2174" s="2" t="s">
        <v>2807</v>
      </c>
      <c r="M2174" s="18"/>
      <c r="N2174" s="2" t="s">
        <v>40</v>
      </c>
      <c r="O2174" s="2" t="s">
        <v>80</v>
      </c>
      <c r="P2174" s="18">
        <v>0</v>
      </c>
      <c r="Q2174" s="121" t="s">
        <v>2808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hidden="1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1872</v>
      </c>
      <c r="F2175" s="2" t="s">
        <v>1882</v>
      </c>
      <c r="G2175" s="2" t="s">
        <v>1872</v>
      </c>
      <c r="H2175" s="80" t="s">
        <v>1993</v>
      </c>
      <c r="I2175" s="2" t="s">
        <v>1994</v>
      </c>
      <c r="J2175" s="2" t="s">
        <v>1995</v>
      </c>
      <c r="K2175" s="2" t="s">
        <v>32</v>
      </c>
      <c r="L2175" s="2" t="s">
        <v>1883</v>
      </c>
      <c r="M2175" s="18"/>
      <c r="N2175" s="2" t="s">
        <v>40</v>
      </c>
      <c r="O2175" s="2" t="s">
        <v>80</v>
      </c>
      <c r="P2175" s="18">
        <v>0</v>
      </c>
      <c r="Q2175" s="121" t="s">
        <v>2809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hidden="1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2810</v>
      </c>
      <c r="F2176" s="2" t="s">
        <v>2810</v>
      </c>
      <c r="G2176" s="2" t="s">
        <v>2810</v>
      </c>
      <c r="H2176" s="80" t="s">
        <v>1993</v>
      </c>
      <c r="I2176" s="2" t="s">
        <v>1994</v>
      </c>
      <c r="J2176" s="2" t="s">
        <v>1995</v>
      </c>
      <c r="K2176" s="2" t="s">
        <v>32</v>
      </c>
      <c r="L2176" s="2" t="s">
        <v>2811</v>
      </c>
      <c r="M2176" s="18"/>
      <c r="N2176" s="2" t="s">
        <v>40</v>
      </c>
      <c r="O2176" s="2" t="s">
        <v>41</v>
      </c>
      <c r="P2176" s="18">
        <v>0.02</v>
      </c>
      <c r="Q2176" s="121" t="s">
        <v>2812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hidden="1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2813</v>
      </c>
      <c r="F2177" s="2" t="s">
        <v>2813</v>
      </c>
      <c r="G2177" s="2" t="s">
        <v>2813</v>
      </c>
      <c r="H2177" s="80" t="s">
        <v>1993</v>
      </c>
      <c r="I2177" s="2" t="s">
        <v>1994</v>
      </c>
      <c r="J2177" s="2" t="s">
        <v>1995</v>
      </c>
      <c r="K2177" s="2" t="s">
        <v>32</v>
      </c>
      <c r="L2177" s="2" t="s">
        <v>2814</v>
      </c>
      <c r="M2177" s="18"/>
      <c r="N2177" s="2" t="s">
        <v>57</v>
      </c>
      <c r="O2177" s="2" t="s">
        <v>41</v>
      </c>
      <c r="P2177" s="18">
        <v>0.1</v>
      </c>
      <c r="Q2177" s="121" t="s">
        <v>2815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hidden="1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2816</v>
      </c>
      <c r="F2178" s="2" t="s">
        <v>2816</v>
      </c>
      <c r="G2178" s="2" t="s">
        <v>2816</v>
      </c>
      <c r="H2178" s="80" t="s">
        <v>1993</v>
      </c>
      <c r="I2178" s="2" t="s">
        <v>1994</v>
      </c>
      <c r="J2178" s="2" t="s">
        <v>1995</v>
      </c>
      <c r="K2178" s="2" t="s">
        <v>32</v>
      </c>
      <c r="L2178" s="2" t="s">
        <v>2816</v>
      </c>
      <c r="M2178" s="18"/>
      <c r="N2178" s="2" t="s">
        <v>40</v>
      </c>
      <c r="O2178" s="2" t="s">
        <v>41</v>
      </c>
      <c r="P2178" s="18">
        <v>0.02</v>
      </c>
      <c r="Q2178" s="121" t="s">
        <v>2817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hidden="1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1993</v>
      </c>
      <c r="I2179" s="2" t="s">
        <v>1994</v>
      </c>
      <c r="J2179" s="2" t="s">
        <v>1995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2818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hidden="1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1993</v>
      </c>
      <c r="I2180" s="2" t="s">
        <v>1994</v>
      </c>
      <c r="J2180" s="2" t="s">
        <v>1995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2819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hidden="1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1898</v>
      </c>
      <c r="F2181" s="2" t="s">
        <v>1898</v>
      </c>
      <c r="G2181" s="2" t="s">
        <v>1898</v>
      </c>
      <c r="H2181" s="80" t="s">
        <v>1993</v>
      </c>
      <c r="I2181" s="2" t="s">
        <v>1994</v>
      </c>
      <c r="J2181" s="2" t="s">
        <v>1995</v>
      </c>
      <c r="K2181" s="2" t="s">
        <v>32</v>
      </c>
      <c r="L2181" s="2" t="s">
        <v>2820</v>
      </c>
      <c r="M2181" s="18"/>
      <c r="N2181" s="2" t="s">
        <v>40</v>
      </c>
      <c r="O2181" s="2" t="s">
        <v>41</v>
      </c>
      <c r="P2181" s="18">
        <v>0.04</v>
      </c>
      <c r="Q2181" s="121" t="s">
        <v>2821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hidden="1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1898</v>
      </c>
      <c r="F2182" s="2" t="s">
        <v>1898</v>
      </c>
      <c r="G2182" s="2" t="s">
        <v>1898</v>
      </c>
      <c r="H2182" s="80" t="s">
        <v>1993</v>
      </c>
      <c r="I2182" s="2" t="s">
        <v>1994</v>
      </c>
      <c r="J2182" s="2" t="s">
        <v>1995</v>
      </c>
      <c r="K2182" s="2" t="s">
        <v>32</v>
      </c>
      <c r="L2182" s="2" t="s">
        <v>1898</v>
      </c>
      <c r="M2182" s="18"/>
      <c r="N2182" s="2" t="s">
        <v>40</v>
      </c>
      <c r="O2182" s="2" t="s">
        <v>41</v>
      </c>
      <c r="P2182" s="18">
        <v>0.02</v>
      </c>
      <c r="Q2182" s="121" t="s">
        <v>2822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2823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hidden="1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2824</v>
      </c>
      <c r="F2183" s="2" t="s">
        <v>2824</v>
      </c>
      <c r="G2183" s="2" t="s">
        <v>2824</v>
      </c>
      <c r="H2183" s="80" t="s">
        <v>1993</v>
      </c>
      <c r="I2183" s="2" t="s">
        <v>1994</v>
      </c>
      <c r="J2183" s="2" t="s">
        <v>1995</v>
      </c>
      <c r="K2183" s="2" t="s">
        <v>32</v>
      </c>
      <c r="L2183" s="2" t="s">
        <v>2824</v>
      </c>
      <c r="M2183" s="18"/>
      <c r="N2183" s="2" t="s">
        <v>57</v>
      </c>
      <c r="O2183" s="2" t="s">
        <v>41</v>
      </c>
      <c r="P2183" s="18">
        <v>0.1</v>
      </c>
      <c r="Q2183" s="121" t="s">
        <v>2825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hidden="1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2826</v>
      </c>
      <c r="F2184" s="2" t="s">
        <v>2826</v>
      </c>
      <c r="G2184" s="2" t="s">
        <v>2826</v>
      </c>
      <c r="H2184" s="80" t="s">
        <v>1993</v>
      </c>
      <c r="I2184" s="2" t="s">
        <v>1994</v>
      </c>
      <c r="J2184" s="2" t="s">
        <v>1995</v>
      </c>
      <c r="K2184" s="2" t="s">
        <v>32</v>
      </c>
      <c r="L2184" s="2" t="s">
        <v>2826</v>
      </c>
      <c r="M2184" s="18"/>
      <c r="N2184" s="2" t="s">
        <v>40</v>
      </c>
      <c r="O2184" s="2" t="s">
        <v>80</v>
      </c>
      <c r="P2184" s="18">
        <v>0</v>
      </c>
      <c r="Q2184" s="121" t="s">
        <v>2827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hidden="1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2828</v>
      </c>
      <c r="F2185" s="2" t="s">
        <v>2828</v>
      </c>
      <c r="G2185" s="2" t="s">
        <v>2828</v>
      </c>
      <c r="H2185" s="80" t="s">
        <v>1993</v>
      </c>
      <c r="I2185" s="2" t="s">
        <v>1994</v>
      </c>
      <c r="J2185" s="2" t="s">
        <v>1995</v>
      </c>
      <c r="K2185" s="2" t="s">
        <v>32</v>
      </c>
      <c r="L2185" s="2" t="s">
        <v>2829</v>
      </c>
      <c r="M2185" s="18"/>
      <c r="N2185" s="2" t="s">
        <v>57</v>
      </c>
      <c r="O2185" s="2" t="s">
        <v>41</v>
      </c>
      <c r="P2185" s="18">
        <v>0.02</v>
      </c>
      <c r="Q2185" s="121" t="s">
        <v>2830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hidden="1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2831</v>
      </c>
      <c r="F2186" s="2" t="s">
        <v>2831</v>
      </c>
      <c r="G2186" s="2" t="s">
        <v>2831</v>
      </c>
      <c r="H2186" s="80" t="s">
        <v>1993</v>
      </c>
      <c r="I2186" s="2" t="s">
        <v>1994</v>
      </c>
      <c r="J2186" s="2" t="s">
        <v>1995</v>
      </c>
      <c r="K2186" s="2" t="s">
        <v>32</v>
      </c>
      <c r="L2186" s="2" t="s">
        <v>2831</v>
      </c>
      <c r="M2186" s="18"/>
      <c r="N2186" s="2" t="s">
        <v>40</v>
      </c>
      <c r="O2186" s="2" t="s">
        <v>41</v>
      </c>
      <c r="P2186" s="18">
        <v>0.02</v>
      </c>
      <c r="Q2186" s="121" t="s">
        <v>2832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hidden="1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1993</v>
      </c>
      <c r="I2187" s="2" t="s">
        <v>1994</v>
      </c>
      <c r="J2187" s="2" t="s">
        <v>1995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2833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2834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hidden="1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1993</v>
      </c>
      <c r="I2188" s="2" t="s">
        <v>1994</v>
      </c>
      <c r="J2188" s="2" t="s">
        <v>1995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2835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hidden="1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2797</v>
      </c>
      <c r="F2189" s="2" t="s">
        <v>2797</v>
      </c>
      <c r="G2189" s="2" t="s">
        <v>2797</v>
      </c>
      <c r="H2189" s="80" t="s">
        <v>1993</v>
      </c>
      <c r="I2189" s="2" t="s">
        <v>1994</v>
      </c>
      <c r="J2189" s="2" t="s">
        <v>1995</v>
      </c>
      <c r="K2189" s="2" t="s">
        <v>32</v>
      </c>
      <c r="L2189" s="2" t="s">
        <v>2797</v>
      </c>
      <c r="M2189" s="2"/>
      <c r="N2189" s="2" t="s">
        <v>57</v>
      </c>
      <c r="O2189" s="2" t="s">
        <v>41</v>
      </c>
      <c r="P2189" s="18">
        <v>0.04</v>
      </c>
      <c r="Q2189" s="121" t="s">
        <v>2799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hidden="1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2797</v>
      </c>
      <c r="F2190" s="2" t="s">
        <v>2797</v>
      </c>
      <c r="G2190" s="2" t="s">
        <v>2797</v>
      </c>
      <c r="H2190" s="80" t="s">
        <v>1993</v>
      </c>
      <c r="I2190" s="2" t="s">
        <v>1994</v>
      </c>
      <c r="J2190" s="2" t="s">
        <v>1995</v>
      </c>
      <c r="K2190" s="2" t="s">
        <v>32</v>
      </c>
      <c r="L2190" s="2" t="s">
        <v>2797</v>
      </c>
      <c r="M2190" s="2"/>
      <c r="N2190" s="2" t="s">
        <v>40</v>
      </c>
      <c r="O2190" s="2" t="s">
        <v>41</v>
      </c>
      <c r="P2190" s="18">
        <v>0.02</v>
      </c>
      <c r="Q2190" s="121" t="s">
        <v>2799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hidden="1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1923</v>
      </c>
      <c r="G2191" s="2" t="s">
        <v>1921</v>
      </c>
      <c r="H2191" s="80" t="s">
        <v>1993</v>
      </c>
      <c r="I2191" s="2" t="s">
        <v>1994</v>
      </c>
      <c r="J2191" s="2" t="s">
        <v>1995</v>
      </c>
      <c r="K2191" s="2" t="s">
        <v>32</v>
      </c>
      <c r="L2191" s="2" t="s">
        <v>2429</v>
      </c>
      <c r="M2191" s="18"/>
      <c r="N2191" s="2" t="s">
        <v>57</v>
      </c>
      <c r="O2191" s="2" t="s">
        <v>41</v>
      </c>
      <c r="P2191" s="18">
        <v>0.15</v>
      </c>
      <c r="Q2191" s="121" t="s">
        <v>2430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hidden="1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1923</v>
      </c>
      <c r="G2192" s="2" t="s">
        <v>1921</v>
      </c>
      <c r="H2192" s="80" t="s">
        <v>1993</v>
      </c>
      <c r="I2192" s="2" t="s">
        <v>1994</v>
      </c>
      <c r="J2192" s="2" t="s">
        <v>1995</v>
      </c>
      <c r="K2192" s="2" t="s">
        <v>32</v>
      </c>
      <c r="L2192" s="2" t="s">
        <v>2429</v>
      </c>
      <c r="M2192" s="18"/>
      <c r="N2192" s="2" t="s">
        <v>40</v>
      </c>
      <c r="O2192" s="2" t="s">
        <v>41</v>
      </c>
      <c r="P2192" s="18">
        <v>0.04</v>
      </c>
      <c r="Q2192" s="121" t="s">
        <v>2430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hidden="1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1682</v>
      </c>
      <c r="F2193" s="21" t="s">
        <v>2836</v>
      </c>
      <c r="G2193" s="21" t="s">
        <v>1682</v>
      </c>
      <c r="H2193" s="81" t="s">
        <v>2837</v>
      </c>
      <c r="I2193" s="2" t="s">
        <v>2838</v>
      </c>
      <c r="J2193" s="2" t="s">
        <v>2839</v>
      </c>
      <c r="K2193" s="2" t="s">
        <v>32</v>
      </c>
      <c r="L2193" s="21" t="s">
        <v>2840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hidden="1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1682</v>
      </c>
      <c r="F2194" s="21" t="s">
        <v>2836</v>
      </c>
      <c r="G2194" s="21" t="s">
        <v>1682</v>
      </c>
      <c r="H2194" s="81" t="s">
        <v>2837</v>
      </c>
      <c r="I2194" s="2" t="s">
        <v>2838</v>
      </c>
      <c r="J2194" s="2" t="s">
        <v>2839</v>
      </c>
      <c r="K2194" s="2" t="s">
        <v>32</v>
      </c>
      <c r="L2194" s="21" t="s">
        <v>2840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hidden="1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2841</v>
      </c>
      <c r="F2195" s="21" t="s">
        <v>2841</v>
      </c>
      <c r="G2195" s="21" t="s">
        <v>2841</v>
      </c>
      <c r="H2195" s="81" t="s">
        <v>2837</v>
      </c>
      <c r="I2195" s="2" t="s">
        <v>2838</v>
      </c>
      <c r="J2195" s="2" t="s">
        <v>2839</v>
      </c>
      <c r="K2195" s="2" t="s">
        <v>32</v>
      </c>
      <c r="L2195" s="21" t="s">
        <v>2841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hidden="1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2837</v>
      </c>
      <c r="I2196" s="2" t="s">
        <v>2838</v>
      </c>
      <c r="J2196" s="2" t="s">
        <v>2839</v>
      </c>
      <c r="K2196" s="2" t="s">
        <v>32</v>
      </c>
      <c r="L2196" s="21" t="s">
        <v>647</v>
      </c>
      <c r="M2196" s="21"/>
      <c r="N2196" s="21" t="s">
        <v>40</v>
      </c>
      <c r="O2196" s="21" t="s">
        <v>80</v>
      </c>
      <c r="P2196" s="22">
        <v>0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16971.3</v>
      </c>
      <c r="X2196" s="8"/>
      <c r="Y2196" s="7">
        <f t="shared" si="288"/>
        <v>0</v>
      </c>
      <c r="Z2196" s="7"/>
      <c r="AA2196" s="8">
        <f t="shared" si="286"/>
        <v>16971.3</v>
      </c>
      <c r="AB2196" s="25">
        <f t="shared" si="287"/>
        <v>0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hidden="1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2842</v>
      </c>
      <c r="G2197" s="21" t="s">
        <v>1230</v>
      </c>
      <c r="H2197" s="81" t="s">
        <v>2837</v>
      </c>
      <c r="I2197" s="2" t="s">
        <v>2838</v>
      </c>
      <c r="J2197" s="2" t="s">
        <v>2839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hidden="1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1731</v>
      </c>
      <c r="F2198" s="21" t="s">
        <v>2843</v>
      </c>
      <c r="G2198" s="21" t="s">
        <v>1731</v>
      </c>
      <c r="H2198" s="81" t="s">
        <v>2837</v>
      </c>
      <c r="I2198" s="2" t="s">
        <v>2838</v>
      </c>
      <c r="J2198" s="2" t="s">
        <v>2839</v>
      </c>
      <c r="K2198" s="2" t="s">
        <v>32</v>
      </c>
      <c r="L2198" s="21" t="s">
        <v>1733</v>
      </c>
      <c r="M2198" s="21"/>
      <c r="N2198" s="21" t="s">
        <v>40</v>
      </c>
      <c r="O2198" s="21" t="s">
        <v>3641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hidden="1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1731</v>
      </c>
      <c r="F2199" s="21" t="s">
        <v>2844</v>
      </c>
      <c r="G2199" s="21" t="s">
        <v>1731</v>
      </c>
      <c r="H2199" s="81" t="s">
        <v>2837</v>
      </c>
      <c r="I2199" s="2" t="s">
        <v>2838</v>
      </c>
      <c r="J2199" s="2" t="s">
        <v>2839</v>
      </c>
      <c r="K2199" s="2" t="s">
        <v>32</v>
      </c>
      <c r="L2199" s="21" t="s">
        <v>1733</v>
      </c>
      <c r="M2199" s="21"/>
      <c r="N2199" s="21" t="s">
        <v>57</v>
      </c>
      <c r="O2199" s="21" t="s">
        <v>3642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hidden="1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1731</v>
      </c>
      <c r="F2200" s="21" t="s">
        <v>2845</v>
      </c>
      <c r="G2200" s="21" t="s">
        <v>1731</v>
      </c>
      <c r="H2200" s="81" t="s">
        <v>2837</v>
      </c>
      <c r="I2200" s="2" t="s">
        <v>2838</v>
      </c>
      <c r="J2200" s="2" t="s">
        <v>2839</v>
      </c>
      <c r="K2200" s="2" t="s">
        <v>32</v>
      </c>
      <c r="L2200" s="21" t="s">
        <v>1733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hidden="1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2837</v>
      </c>
      <c r="I2201" s="2" t="s">
        <v>2838</v>
      </c>
      <c r="J2201" s="2" t="s">
        <v>2839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hidden="1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2837</v>
      </c>
      <c r="I2202" s="2" t="s">
        <v>2838</v>
      </c>
      <c r="J2202" s="2" t="s">
        <v>2839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hidden="1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2846</v>
      </c>
      <c r="F2203" s="21" t="s">
        <v>2846</v>
      </c>
      <c r="G2203" s="21" t="s">
        <v>2846</v>
      </c>
      <c r="H2203" s="81" t="s">
        <v>2837</v>
      </c>
      <c r="I2203" s="2" t="s">
        <v>2838</v>
      </c>
      <c r="J2203" s="2" t="s">
        <v>2839</v>
      </c>
      <c r="K2203" s="2" t="s">
        <v>32</v>
      </c>
      <c r="L2203" s="21" t="s">
        <v>2846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4376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hidden="1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2847</v>
      </c>
      <c r="F2204" s="21" t="s">
        <v>4491</v>
      </c>
      <c r="G2204" s="21" t="s">
        <v>2847</v>
      </c>
      <c r="H2204" s="81" t="s">
        <v>2837</v>
      </c>
      <c r="I2204" s="2" t="s">
        <v>2838</v>
      </c>
      <c r="J2204" s="2" t="s">
        <v>2839</v>
      </c>
      <c r="K2204" s="2" t="s">
        <v>32</v>
      </c>
      <c r="L2204" s="21" t="s">
        <v>2848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hidden="1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4509</v>
      </c>
      <c r="G2205" s="21" t="s">
        <v>542</v>
      </c>
      <c r="H2205" s="81" t="s">
        <v>2837</v>
      </c>
      <c r="I2205" s="2" t="s">
        <v>2838</v>
      </c>
      <c r="J2205" s="2" t="s">
        <v>2839</v>
      </c>
      <c r="K2205" s="2" t="s">
        <v>32</v>
      </c>
      <c r="L2205" s="21" t="s">
        <v>1736</v>
      </c>
      <c r="M2205" s="21"/>
      <c r="N2205" s="21" t="s">
        <v>57</v>
      </c>
      <c r="O2205" s="21" t="s">
        <v>4508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hidden="1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1745</v>
      </c>
      <c r="F2206" s="58" t="s">
        <v>4488</v>
      </c>
      <c r="G2206" s="21" t="s">
        <v>1745</v>
      </c>
      <c r="H2206" s="81" t="s">
        <v>2837</v>
      </c>
      <c r="I2206" s="2" t="s">
        <v>2838</v>
      </c>
      <c r="J2206" s="2" t="s">
        <v>2839</v>
      </c>
      <c r="K2206" s="2" t="s">
        <v>32</v>
      </c>
      <c r="L2206" s="21" t="s">
        <v>2849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hidden="1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1745</v>
      </c>
      <c r="F2207" s="58" t="s">
        <v>4488</v>
      </c>
      <c r="G2207" s="21" t="s">
        <v>1745</v>
      </c>
      <c r="H2207" s="81" t="s">
        <v>2837</v>
      </c>
      <c r="I2207" s="2" t="s">
        <v>2838</v>
      </c>
      <c r="J2207" s="2" t="s">
        <v>2839</v>
      </c>
      <c r="K2207" s="2" t="s">
        <v>32</v>
      </c>
      <c r="L2207" s="21" t="s">
        <v>1747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hidden="1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1745</v>
      </c>
      <c r="F2208" s="58" t="s">
        <v>4488</v>
      </c>
      <c r="G2208" s="21" t="s">
        <v>1745</v>
      </c>
      <c r="H2208" s="81" t="s">
        <v>2837</v>
      </c>
      <c r="I2208" s="2" t="s">
        <v>2838</v>
      </c>
      <c r="J2208" s="2" t="s">
        <v>2839</v>
      </c>
      <c r="K2208" s="2" t="s">
        <v>32</v>
      </c>
      <c r="L2208" s="21" t="s">
        <v>1747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hidden="1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2850</v>
      </c>
      <c r="F2209" s="58" t="s">
        <v>4372</v>
      </c>
      <c r="G2209" s="21" t="s">
        <v>2850</v>
      </c>
      <c r="H2209" s="81" t="s">
        <v>2837</v>
      </c>
      <c r="I2209" s="2" t="s">
        <v>2838</v>
      </c>
      <c r="J2209" s="2" t="s">
        <v>2839</v>
      </c>
      <c r="K2209" s="2" t="s">
        <v>32</v>
      </c>
      <c r="L2209" s="21" t="s">
        <v>1741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hidden="1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2850</v>
      </c>
      <c r="F2210" s="58" t="s">
        <v>4372</v>
      </c>
      <c r="G2210" s="21" t="s">
        <v>2850</v>
      </c>
      <c r="H2210" s="81" t="s">
        <v>2837</v>
      </c>
      <c r="I2210" s="2" t="s">
        <v>2838</v>
      </c>
      <c r="J2210" s="2" t="s">
        <v>2839</v>
      </c>
      <c r="K2210" s="2" t="s">
        <v>32</v>
      </c>
      <c r="L2210" s="21" t="s">
        <v>1741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hidden="1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2837</v>
      </c>
      <c r="I2211" s="2" t="s">
        <v>2838</v>
      </c>
      <c r="J2211" s="2" t="s">
        <v>2839</v>
      </c>
      <c r="K2211" s="2" t="s">
        <v>32</v>
      </c>
      <c r="L2211" s="21" t="s">
        <v>2851</v>
      </c>
      <c r="M2211" s="21"/>
      <c r="N2211" s="21" t="s">
        <v>57</v>
      </c>
      <c r="O2211" s="21" t="s">
        <v>3639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hidden="1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1743</v>
      </c>
      <c r="F2212" s="21" t="s">
        <v>1743</v>
      </c>
      <c r="G2212" s="21" t="s">
        <v>1743</v>
      </c>
      <c r="H2212" s="81" t="s">
        <v>2837</v>
      </c>
      <c r="I2212" s="2" t="s">
        <v>2838</v>
      </c>
      <c r="J2212" s="2" t="s">
        <v>2839</v>
      </c>
      <c r="K2212" s="2" t="s">
        <v>32</v>
      </c>
      <c r="L2212" s="21" t="s">
        <v>1743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hidden="1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1743</v>
      </c>
      <c r="F2213" s="21" t="s">
        <v>1743</v>
      </c>
      <c r="G2213" s="21" t="s">
        <v>1743</v>
      </c>
      <c r="H2213" s="81" t="s">
        <v>2837</v>
      </c>
      <c r="I2213" s="2" t="s">
        <v>2838</v>
      </c>
      <c r="J2213" s="2" t="s">
        <v>2839</v>
      </c>
      <c r="K2213" s="2" t="s">
        <v>32</v>
      </c>
      <c r="L2213" s="21" t="s">
        <v>1743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hidden="1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2852</v>
      </c>
      <c r="F2214" s="21" t="s">
        <v>2853</v>
      </c>
      <c r="G2214" s="21" t="s">
        <v>2852</v>
      </c>
      <c r="H2214" s="81" t="s">
        <v>2837</v>
      </c>
      <c r="I2214" s="2" t="s">
        <v>2838</v>
      </c>
      <c r="J2214" s="2" t="s">
        <v>2839</v>
      </c>
      <c r="K2214" s="2" t="s">
        <v>32</v>
      </c>
      <c r="L2214" s="21" t="s">
        <v>2854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hidden="1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2852</v>
      </c>
      <c r="F2215" s="21" t="s">
        <v>2853</v>
      </c>
      <c r="G2215" s="21" t="s">
        <v>2852</v>
      </c>
      <c r="H2215" s="81" t="s">
        <v>2837</v>
      </c>
      <c r="I2215" s="2" t="s">
        <v>2838</v>
      </c>
      <c r="J2215" s="2" t="s">
        <v>2839</v>
      </c>
      <c r="K2215" s="2" t="s">
        <v>32</v>
      </c>
      <c r="L2215" s="21" t="s">
        <v>2854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hidden="1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2837</v>
      </c>
      <c r="I2216" s="2" t="s">
        <v>2838</v>
      </c>
      <c r="J2216" s="2" t="s">
        <v>2839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hidden="1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2855</v>
      </c>
      <c r="F2217" s="21" t="s">
        <v>2855</v>
      </c>
      <c r="G2217" s="21" t="s">
        <v>2855</v>
      </c>
      <c r="H2217" s="81" t="s">
        <v>2837</v>
      </c>
      <c r="I2217" s="2" t="s">
        <v>2838</v>
      </c>
      <c r="J2217" s="2" t="s">
        <v>2839</v>
      </c>
      <c r="K2217" s="2" t="s">
        <v>32</v>
      </c>
      <c r="L2217" s="21" t="s">
        <v>2856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hidden="1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2837</v>
      </c>
      <c r="I2218" s="2" t="s">
        <v>2838</v>
      </c>
      <c r="J2218" s="2" t="s">
        <v>2839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hidden="1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2857</v>
      </c>
      <c r="F2219" s="21" t="s">
        <v>2857</v>
      </c>
      <c r="G2219" s="21" t="s">
        <v>2857</v>
      </c>
      <c r="H2219" s="81" t="s">
        <v>2837</v>
      </c>
      <c r="I2219" s="2" t="s">
        <v>2838</v>
      </c>
      <c r="J2219" s="2" t="s">
        <v>2839</v>
      </c>
      <c r="K2219" s="2" t="s">
        <v>32</v>
      </c>
      <c r="L2219" s="21" t="s">
        <v>2857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hidden="1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2837</v>
      </c>
      <c r="I2220" s="2" t="s">
        <v>2838</v>
      </c>
      <c r="J2220" s="2" t="s">
        <v>2839</v>
      </c>
      <c r="K2220" s="2" t="s">
        <v>32</v>
      </c>
      <c r="L2220" s="21" t="s">
        <v>1019</v>
      </c>
      <c r="M2220" s="21"/>
      <c r="N2220" s="21" t="s">
        <v>57</v>
      </c>
      <c r="O2220" s="21" t="s">
        <v>4508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hidden="1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2837</v>
      </c>
      <c r="I2221" s="2" t="s">
        <v>2838</v>
      </c>
      <c r="J2221" s="2" t="s">
        <v>2839</v>
      </c>
      <c r="K2221" s="2" t="s">
        <v>32</v>
      </c>
      <c r="L2221" s="21" t="s">
        <v>1019</v>
      </c>
      <c r="M2221" s="21"/>
      <c r="N2221" s="21" t="s">
        <v>40</v>
      </c>
      <c r="O2221" s="23" t="s">
        <v>4508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hidden="1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2858</v>
      </c>
      <c r="F2222" s="21" t="s">
        <v>2858</v>
      </c>
      <c r="G2222" s="21" t="s">
        <v>2858</v>
      </c>
      <c r="H2222" s="81" t="s">
        <v>2837</v>
      </c>
      <c r="I2222" s="2" t="s">
        <v>2838</v>
      </c>
      <c r="J2222" s="2" t="s">
        <v>2839</v>
      </c>
      <c r="K2222" s="2" t="s">
        <v>32</v>
      </c>
      <c r="L2222" s="21" t="s">
        <v>1795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hidden="1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2858</v>
      </c>
      <c r="F2223" s="21" t="s">
        <v>2858</v>
      </c>
      <c r="G2223" s="21" t="s">
        <v>2858</v>
      </c>
      <c r="H2223" s="81" t="s">
        <v>2837</v>
      </c>
      <c r="I2223" s="2" t="s">
        <v>2838</v>
      </c>
      <c r="J2223" s="2" t="s">
        <v>2839</v>
      </c>
      <c r="K2223" s="2" t="s">
        <v>32</v>
      </c>
      <c r="L2223" s="21" t="s">
        <v>1795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hidden="1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2837</v>
      </c>
      <c r="I2224" s="2" t="s">
        <v>2838</v>
      </c>
      <c r="J2224" s="2" t="s">
        <v>2839</v>
      </c>
      <c r="K2224" s="2" t="s">
        <v>32</v>
      </c>
      <c r="L2224" s="21" t="s">
        <v>2859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hidden="1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2837</v>
      </c>
      <c r="I2225" s="2" t="s">
        <v>2838</v>
      </c>
      <c r="J2225" s="2" t="s">
        <v>2839</v>
      </c>
      <c r="K2225" s="2" t="s">
        <v>32</v>
      </c>
      <c r="L2225" s="21" t="s">
        <v>2859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hidden="1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1661</v>
      </c>
      <c r="F2226" s="21" t="s">
        <v>2860</v>
      </c>
      <c r="G2226" s="21" t="s">
        <v>1661</v>
      </c>
      <c r="H2226" s="81" t="s">
        <v>2837</v>
      </c>
      <c r="I2226" s="2" t="s">
        <v>2838</v>
      </c>
      <c r="J2226" s="2" t="s">
        <v>2839</v>
      </c>
      <c r="K2226" s="2" t="s">
        <v>32</v>
      </c>
      <c r="L2226" s="21" t="s">
        <v>1662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2861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hidden="1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2837</v>
      </c>
      <c r="I2227" s="2" t="s">
        <v>2838</v>
      </c>
      <c r="J2227" s="2" t="s">
        <v>2839</v>
      </c>
      <c r="K2227" s="2" t="s">
        <v>32</v>
      </c>
      <c r="L2227" s="21" t="s">
        <v>2862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hidden="1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1886</v>
      </c>
      <c r="F2228" s="21" t="s">
        <v>1887</v>
      </c>
      <c r="G2228" s="21" t="s">
        <v>1886</v>
      </c>
      <c r="H2228" s="81" t="s">
        <v>2837</v>
      </c>
      <c r="I2228" s="2" t="s">
        <v>2838</v>
      </c>
      <c r="J2228" s="2" t="s">
        <v>2839</v>
      </c>
      <c r="K2228" s="2" t="s">
        <v>32</v>
      </c>
      <c r="L2228" s="21" t="s">
        <v>1886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hidden="1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2863</v>
      </c>
      <c r="F2229" s="21" t="s">
        <v>2863</v>
      </c>
      <c r="G2229" s="21" t="s">
        <v>2863</v>
      </c>
      <c r="H2229" s="81" t="s">
        <v>2837</v>
      </c>
      <c r="I2229" s="2" t="s">
        <v>2838</v>
      </c>
      <c r="J2229" s="2" t="s">
        <v>2839</v>
      </c>
      <c r="K2229" s="2" t="s">
        <v>32</v>
      </c>
      <c r="L2229" s="21" t="s">
        <v>2864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hidden="1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2865</v>
      </c>
      <c r="F2230" s="21" t="s">
        <v>2865</v>
      </c>
      <c r="G2230" s="21" t="s">
        <v>2865</v>
      </c>
      <c r="H2230" s="81" t="s">
        <v>2837</v>
      </c>
      <c r="I2230" s="2" t="s">
        <v>2838</v>
      </c>
      <c r="J2230" s="2" t="s">
        <v>2839</v>
      </c>
      <c r="K2230" s="2" t="s">
        <v>32</v>
      </c>
      <c r="L2230" s="21" t="s">
        <v>2866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hidden="1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2837</v>
      </c>
      <c r="I2231" s="2" t="s">
        <v>2838</v>
      </c>
      <c r="J2231" s="2" t="s">
        <v>2839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f>3044838.57-U2245</f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4383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hidden="1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2837</v>
      </c>
      <c r="I2232" s="2" t="s">
        <v>2838</v>
      </c>
      <c r="J2232" s="2" t="s">
        <v>2839</v>
      </c>
      <c r="K2232" s="2" t="s">
        <v>32</v>
      </c>
      <c r="L2232" s="21" t="s">
        <v>1563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hidden="1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2837</v>
      </c>
      <c r="I2233" s="2" t="s">
        <v>2838</v>
      </c>
      <c r="J2233" s="2" t="s">
        <v>2839</v>
      </c>
      <c r="K2233" s="2" t="s">
        <v>32</v>
      </c>
      <c r="L2233" s="21" t="s">
        <v>1563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hidden="1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2837</v>
      </c>
      <c r="I2234" s="2" t="s">
        <v>2838</v>
      </c>
      <c r="J2234" s="2" t="s">
        <v>2839</v>
      </c>
      <c r="K2234" s="2" t="s">
        <v>32</v>
      </c>
      <c r="L2234" s="21" t="s">
        <v>1563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hidden="1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2867</v>
      </c>
      <c r="F2235" s="21" t="s">
        <v>2867</v>
      </c>
      <c r="G2235" s="21" t="s">
        <v>2867</v>
      </c>
      <c r="H2235" s="81" t="s">
        <v>2837</v>
      </c>
      <c r="I2235" s="2" t="s">
        <v>2838</v>
      </c>
      <c r="J2235" s="2" t="s">
        <v>2839</v>
      </c>
      <c r="K2235" s="2" t="s">
        <v>32</v>
      </c>
      <c r="L2235" s="21" t="s">
        <v>1563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hidden="1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3303</v>
      </c>
      <c r="G2236" s="21" t="s">
        <v>1536</v>
      </c>
      <c r="H2236" s="81" t="s">
        <v>2837</v>
      </c>
      <c r="I2236" s="2" t="s">
        <v>2838</v>
      </c>
      <c r="J2236" s="2" t="s">
        <v>2839</v>
      </c>
      <c r="K2236" s="2" t="s">
        <v>32</v>
      </c>
      <c r="L2236" s="21" t="s">
        <v>1563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hidden="1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2868</v>
      </c>
      <c r="F2237" s="21" t="s">
        <v>2868</v>
      </c>
      <c r="G2237" s="21" t="s">
        <v>2868</v>
      </c>
      <c r="H2237" s="81" t="s">
        <v>2837</v>
      </c>
      <c r="I2237" s="2" t="s">
        <v>2838</v>
      </c>
      <c r="J2237" s="2" t="s">
        <v>2839</v>
      </c>
      <c r="K2237" s="2" t="s">
        <v>32</v>
      </c>
      <c r="L2237" s="21" t="s">
        <v>1563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hidden="1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2837</v>
      </c>
      <c r="I2238" s="2" t="s">
        <v>2838</v>
      </c>
      <c r="J2238" s="2" t="s">
        <v>2839</v>
      </c>
      <c r="K2238" s="2" t="s">
        <v>32</v>
      </c>
      <c r="L2238" s="21" t="s">
        <v>2869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hidden="1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2837</v>
      </c>
      <c r="I2239" s="2" t="s">
        <v>2838</v>
      </c>
      <c r="J2239" s="2" t="s">
        <v>2839</v>
      </c>
      <c r="K2239" s="2" t="s">
        <v>32</v>
      </c>
      <c r="L2239" s="21" t="s">
        <v>1563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hidden="1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1592</v>
      </c>
      <c r="F2240" s="21" t="s">
        <v>1592</v>
      </c>
      <c r="G2240" s="21" t="s">
        <v>1592</v>
      </c>
      <c r="H2240" s="81" t="s">
        <v>2837</v>
      </c>
      <c r="I2240" s="2" t="s">
        <v>2838</v>
      </c>
      <c r="J2240" s="2" t="s">
        <v>2839</v>
      </c>
      <c r="K2240" s="2" t="s">
        <v>32</v>
      </c>
      <c r="L2240" s="21" t="s">
        <v>1563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hidden="1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1596</v>
      </c>
      <c r="F2241" s="21" t="s">
        <v>1596</v>
      </c>
      <c r="G2241" s="21" t="s">
        <v>1596</v>
      </c>
      <c r="H2241" s="81" t="s">
        <v>2837</v>
      </c>
      <c r="I2241" s="2" t="s">
        <v>2838</v>
      </c>
      <c r="J2241" s="2" t="s">
        <v>2839</v>
      </c>
      <c r="K2241" s="2" t="s">
        <v>32</v>
      </c>
      <c r="L2241" s="21" t="s">
        <v>1563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hidden="1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2870</v>
      </c>
      <c r="F2242" s="21" t="s">
        <v>2870</v>
      </c>
      <c r="G2242" s="21" t="s">
        <v>2870</v>
      </c>
      <c r="H2242" s="81" t="s">
        <v>2837</v>
      </c>
      <c r="I2242" s="2" t="s">
        <v>2838</v>
      </c>
      <c r="J2242" s="2" t="s">
        <v>2839</v>
      </c>
      <c r="K2242" s="2" t="s">
        <v>32</v>
      </c>
      <c r="L2242" s="22" t="s">
        <v>2870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hidden="1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2871</v>
      </c>
      <c r="F2243" s="21" t="s">
        <v>2872</v>
      </c>
      <c r="G2243" s="21" t="s">
        <v>2871</v>
      </c>
      <c r="H2243" s="81" t="s">
        <v>2837</v>
      </c>
      <c r="I2243" s="2" t="s">
        <v>2838</v>
      </c>
      <c r="J2243" s="2" t="s">
        <v>2839</v>
      </c>
      <c r="K2243" s="2" t="s">
        <v>32</v>
      </c>
      <c r="L2243" s="22" t="s">
        <v>2873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hidden="1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2871</v>
      </c>
      <c r="F2244" s="21" t="s">
        <v>2874</v>
      </c>
      <c r="G2244" s="21" t="s">
        <v>2871</v>
      </c>
      <c r="H2244" s="81" t="s">
        <v>2837</v>
      </c>
      <c r="I2244" s="2" t="s">
        <v>2838</v>
      </c>
      <c r="J2244" s="2" t="s">
        <v>2839</v>
      </c>
      <c r="K2244" s="2" t="s">
        <v>32</v>
      </c>
      <c r="L2244" s="22" t="s">
        <v>2875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hidden="1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2837</v>
      </c>
      <c r="I2245" s="2" t="s">
        <v>2838</v>
      </c>
      <c r="J2245" s="2" t="s">
        <v>2839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hidden="1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1886</v>
      </c>
      <c r="F2246" s="21" t="s">
        <v>1887</v>
      </c>
      <c r="G2246" s="21" t="s">
        <v>1886</v>
      </c>
      <c r="H2246" s="81" t="s">
        <v>2837</v>
      </c>
      <c r="I2246" s="2" t="s">
        <v>2838</v>
      </c>
      <c r="J2246" s="2" t="s">
        <v>2839</v>
      </c>
      <c r="K2246" s="2" t="s">
        <v>32</v>
      </c>
      <c r="L2246" s="22" t="s">
        <v>1886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hidden="1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2863</v>
      </c>
      <c r="F2247" s="21" t="s">
        <v>2863</v>
      </c>
      <c r="G2247" s="21" t="s">
        <v>2863</v>
      </c>
      <c r="H2247" s="81" t="s">
        <v>2837</v>
      </c>
      <c r="I2247" s="2" t="s">
        <v>2838</v>
      </c>
      <c r="J2247" s="2" t="s">
        <v>2839</v>
      </c>
      <c r="K2247" s="2" t="s">
        <v>32</v>
      </c>
      <c r="L2247" s="22" t="s">
        <v>2864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hidden="1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2863</v>
      </c>
      <c r="F2248" s="21" t="s">
        <v>2863</v>
      </c>
      <c r="G2248" s="21" t="s">
        <v>2863</v>
      </c>
      <c r="H2248" s="81" t="s">
        <v>2837</v>
      </c>
      <c r="I2248" s="2" t="s">
        <v>2838</v>
      </c>
      <c r="J2248" s="2" t="s">
        <v>2839</v>
      </c>
      <c r="K2248" s="2" t="s">
        <v>32</v>
      </c>
      <c r="L2248" s="22" t="s">
        <v>2864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hidden="1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1731</v>
      </c>
      <c r="F2249" s="21" t="s">
        <v>2844</v>
      </c>
      <c r="G2249" s="21" t="s">
        <v>1731</v>
      </c>
      <c r="H2249" s="81" t="s">
        <v>2837</v>
      </c>
      <c r="I2249" s="2" t="s">
        <v>2838</v>
      </c>
      <c r="J2249" s="2" t="s">
        <v>2839</v>
      </c>
      <c r="K2249" s="2" t="s">
        <v>32</v>
      </c>
      <c r="L2249" s="22" t="s">
        <v>1733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hidden="1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1731</v>
      </c>
      <c r="F2250" s="21" t="s">
        <v>2845</v>
      </c>
      <c r="G2250" s="21" t="s">
        <v>1731</v>
      </c>
      <c r="H2250" s="81" t="s">
        <v>2837</v>
      </c>
      <c r="I2250" s="2" t="s">
        <v>2838</v>
      </c>
      <c r="J2250" s="2" t="s">
        <v>2839</v>
      </c>
      <c r="K2250" s="2" t="s">
        <v>32</v>
      </c>
      <c r="L2250" s="22" t="s">
        <v>1733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hidden="1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2847</v>
      </c>
      <c r="F2251" s="21" t="s">
        <v>4491</v>
      </c>
      <c r="G2251" s="21" t="s">
        <v>2847</v>
      </c>
      <c r="H2251" s="81" t="s">
        <v>2837</v>
      </c>
      <c r="I2251" s="2" t="s">
        <v>2838</v>
      </c>
      <c r="J2251" s="2" t="s">
        <v>2839</v>
      </c>
      <c r="K2251" s="2" t="s">
        <v>32</v>
      </c>
      <c r="L2251" s="22" t="s">
        <v>2848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hidden="1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4510</v>
      </c>
      <c r="G2252" s="21" t="s">
        <v>542</v>
      </c>
      <c r="H2252" s="81" t="s">
        <v>2837</v>
      </c>
      <c r="I2252" s="2" t="s">
        <v>2838</v>
      </c>
      <c r="J2252" s="2" t="s">
        <v>2839</v>
      </c>
      <c r="K2252" s="2" t="s">
        <v>32</v>
      </c>
      <c r="L2252" s="22" t="s">
        <v>1736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hidden="1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1745</v>
      </c>
      <c r="F2253" s="58" t="s">
        <v>4488</v>
      </c>
      <c r="G2253" s="21" t="s">
        <v>1745</v>
      </c>
      <c r="H2253" s="81" t="s">
        <v>2837</v>
      </c>
      <c r="I2253" s="2" t="s">
        <v>2838</v>
      </c>
      <c r="J2253" s="2" t="s">
        <v>2839</v>
      </c>
      <c r="K2253" s="2" t="s">
        <v>32</v>
      </c>
      <c r="L2253" s="22" t="s">
        <v>2849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hidden="1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1745</v>
      </c>
      <c r="F2254" s="58" t="s">
        <v>4488</v>
      </c>
      <c r="G2254" s="21" t="s">
        <v>1745</v>
      </c>
      <c r="H2254" s="81" t="s">
        <v>2837</v>
      </c>
      <c r="I2254" s="2" t="s">
        <v>2838</v>
      </c>
      <c r="J2254" s="2" t="s">
        <v>2839</v>
      </c>
      <c r="K2254" s="2" t="s">
        <v>32</v>
      </c>
      <c r="L2254" s="22" t="s">
        <v>1747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hidden="1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1745</v>
      </c>
      <c r="F2255" s="58" t="s">
        <v>4488</v>
      </c>
      <c r="G2255" s="21" t="s">
        <v>1745</v>
      </c>
      <c r="H2255" s="81" t="s">
        <v>2837</v>
      </c>
      <c r="I2255" s="2" t="s">
        <v>2838</v>
      </c>
      <c r="J2255" s="2" t="s">
        <v>2839</v>
      </c>
      <c r="K2255" s="2" t="s">
        <v>32</v>
      </c>
      <c r="L2255" s="22" t="s">
        <v>1747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hidden="1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2850</v>
      </c>
      <c r="F2256" s="58" t="s">
        <v>4372</v>
      </c>
      <c r="G2256" s="21" t="s">
        <v>2850</v>
      </c>
      <c r="H2256" s="81" t="s">
        <v>2837</v>
      </c>
      <c r="I2256" s="2" t="s">
        <v>2838</v>
      </c>
      <c r="J2256" s="2" t="s">
        <v>2839</v>
      </c>
      <c r="K2256" s="2" t="s">
        <v>32</v>
      </c>
      <c r="L2256" s="22" t="s">
        <v>1741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hidden="1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2850</v>
      </c>
      <c r="F2257" s="58" t="s">
        <v>4372</v>
      </c>
      <c r="G2257" s="21" t="s">
        <v>2850</v>
      </c>
      <c r="H2257" s="81" t="s">
        <v>2837</v>
      </c>
      <c r="I2257" s="2" t="s">
        <v>2838</v>
      </c>
      <c r="J2257" s="2" t="s">
        <v>2839</v>
      </c>
      <c r="K2257" s="2" t="s">
        <v>32</v>
      </c>
      <c r="L2257" s="22" t="s">
        <v>1741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hidden="1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1743</v>
      </c>
      <c r="F2258" s="21" t="s">
        <v>1743</v>
      </c>
      <c r="G2258" s="21" t="s">
        <v>1743</v>
      </c>
      <c r="H2258" s="81" t="s">
        <v>2837</v>
      </c>
      <c r="I2258" s="2" t="s">
        <v>2838</v>
      </c>
      <c r="J2258" s="2" t="s">
        <v>2839</v>
      </c>
      <c r="K2258" s="2" t="s">
        <v>32</v>
      </c>
      <c r="L2258" s="22" t="s">
        <v>1743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hidden="1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1743</v>
      </c>
      <c r="F2259" s="21" t="s">
        <v>1743</v>
      </c>
      <c r="G2259" s="21" t="s">
        <v>1743</v>
      </c>
      <c r="H2259" s="81" t="s">
        <v>2837</v>
      </c>
      <c r="I2259" s="2" t="s">
        <v>2838</v>
      </c>
      <c r="J2259" s="2" t="s">
        <v>2839</v>
      </c>
      <c r="K2259" s="2" t="s">
        <v>32</v>
      </c>
      <c r="L2259" s="22" t="s">
        <v>1743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hidden="1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2876</v>
      </c>
      <c r="F2260" s="21" t="s">
        <v>2876</v>
      </c>
      <c r="G2260" s="21" t="s">
        <v>2876</v>
      </c>
      <c r="H2260" s="81" t="s">
        <v>2837</v>
      </c>
      <c r="I2260" s="2" t="s">
        <v>2838</v>
      </c>
      <c r="J2260" s="2" t="s">
        <v>2839</v>
      </c>
      <c r="K2260" s="2" t="s">
        <v>32</v>
      </c>
      <c r="L2260" s="22" t="s">
        <v>2877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hidden="1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2837</v>
      </c>
      <c r="I2261" s="2" t="s">
        <v>2838</v>
      </c>
      <c r="J2261" s="2" t="s">
        <v>2839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hidden="1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2837</v>
      </c>
      <c r="I2262" s="2" t="s">
        <v>2838</v>
      </c>
      <c r="J2262" s="2" t="s">
        <v>2839</v>
      </c>
      <c r="K2262" s="2" t="s">
        <v>32</v>
      </c>
      <c r="L2262" s="22" t="s">
        <v>2878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hidden="1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2837</v>
      </c>
      <c r="I2263" s="2" t="s">
        <v>2838</v>
      </c>
      <c r="J2263" s="2" t="s">
        <v>2839</v>
      </c>
      <c r="K2263" s="2" t="s">
        <v>32</v>
      </c>
      <c r="L2263" s="22" t="s">
        <v>2859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hidden="1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2837</v>
      </c>
      <c r="I2264" s="2" t="s">
        <v>2838</v>
      </c>
      <c r="J2264" s="2" t="s">
        <v>2839</v>
      </c>
      <c r="K2264" s="2" t="s">
        <v>32</v>
      </c>
      <c r="L2264" s="22" t="s">
        <v>2859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hidden="1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2837</v>
      </c>
      <c r="I2265" s="2" t="s">
        <v>2838</v>
      </c>
      <c r="J2265" s="2" t="s">
        <v>2839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hidden="1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2837</v>
      </c>
      <c r="I2266" s="2" t="s">
        <v>2838</v>
      </c>
      <c r="J2266" s="2" t="s">
        <v>2839</v>
      </c>
      <c r="K2266" s="2" t="s">
        <v>32</v>
      </c>
      <c r="L2266" s="22" t="s">
        <v>2862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hidden="1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2837</v>
      </c>
      <c r="I2267" s="2" t="s">
        <v>2838</v>
      </c>
      <c r="J2267" s="2" t="s">
        <v>2839</v>
      </c>
      <c r="K2267" s="2" t="s">
        <v>32</v>
      </c>
      <c r="L2267" s="22" t="s">
        <v>2862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hidden="1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1682</v>
      </c>
      <c r="F2268" s="21" t="s">
        <v>2836</v>
      </c>
      <c r="G2268" s="21" t="s">
        <v>1682</v>
      </c>
      <c r="H2268" s="81" t="s">
        <v>2837</v>
      </c>
      <c r="I2268" s="2" t="s">
        <v>2838</v>
      </c>
      <c r="J2268" s="2" t="s">
        <v>2839</v>
      </c>
      <c r="K2268" s="2" t="s">
        <v>32</v>
      </c>
      <c r="L2268" s="22" t="s">
        <v>2840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hidden="1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2879</v>
      </c>
      <c r="F2269" s="21" t="s">
        <v>2879</v>
      </c>
      <c r="G2269" s="21" t="s">
        <v>2879</v>
      </c>
      <c r="H2269" s="81" t="s">
        <v>2837</v>
      </c>
      <c r="I2269" s="2" t="s">
        <v>2838</v>
      </c>
      <c r="J2269" s="2" t="s">
        <v>2839</v>
      </c>
      <c r="K2269" s="2" t="s">
        <v>32</v>
      </c>
      <c r="L2269" s="22" t="s">
        <v>2869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hidden="1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2880</v>
      </c>
      <c r="F2270" s="21" t="s">
        <v>2880</v>
      </c>
      <c r="G2270" s="21" t="s">
        <v>2880</v>
      </c>
      <c r="H2270" s="81" t="s">
        <v>2837</v>
      </c>
      <c r="I2270" s="2" t="s">
        <v>2838</v>
      </c>
      <c r="J2270" s="2" t="s">
        <v>2839</v>
      </c>
      <c r="K2270" s="2" t="s">
        <v>32</v>
      </c>
      <c r="L2270" s="22" t="s">
        <v>2869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hidden="1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1620</v>
      </c>
      <c r="F2271" s="21" t="s">
        <v>1620</v>
      </c>
      <c r="G2271" s="21" t="s">
        <v>1620</v>
      </c>
      <c r="H2271" s="81" t="s">
        <v>2837</v>
      </c>
      <c r="I2271" s="2" t="s">
        <v>2838</v>
      </c>
      <c r="J2271" s="2" t="s">
        <v>2839</v>
      </c>
      <c r="K2271" s="2" t="s">
        <v>32</v>
      </c>
      <c r="L2271" s="22" t="s">
        <v>2869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hidden="1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2869</v>
      </c>
      <c r="F2272" s="21" t="s">
        <v>2881</v>
      </c>
      <c r="G2272" s="21" t="s">
        <v>2869</v>
      </c>
      <c r="H2272" s="81" t="s">
        <v>2837</v>
      </c>
      <c r="I2272" s="2" t="s">
        <v>2838</v>
      </c>
      <c r="J2272" s="2" t="s">
        <v>2839</v>
      </c>
      <c r="K2272" s="2" t="s">
        <v>32</v>
      </c>
      <c r="L2272" s="22" t="s">
        <v>2869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hidden="1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2869</v>
      </c>
      <c r="F2273" s="21" t="s">
        <v>2881</v>
      </c>
      <c r="G2273" s="21" t="s">
        <v>2869</v>
      </c>
      <c r="H2273" s="81" t="s">
        <v>2837</v>
      </c>
      <c r="I2273" s="2" t="s">
        <v>2838</v>
      </c>
      <c r="J2273" s="2" t="s">
        <v>2839</v>
      </c>
      <c r="K2273" s="2" t="s">
        <v>32</v>
      </c>
      <c r="L2273" s="22" t="s">
        <v>2869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hidden="1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2882</v>
      </c>
      <c r="F2274" s="21" t="s">
        <v>2883</v>
      </c>
      <c r="G2274" s="21" t="s">
        <v>2882</v>
      </c>
      <c r="H2274" s="81" t="s">
        <v>2837</v>
      </c>
      <c r="I2274" s="2" t="s">
        <v>2838</v>
      </c>
      <c r="J2274" s="2" t="s">
        <v>2839</v>
      </c>
      <c r="K2274" s="2" t="s">
        <v>32</v>
      </c>
      <c r="L2274" s="22" t="s">
        <v>2869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hidden="1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1731</v>
      </c>
      <c r="F2275" s="21" t="s">
        <v>2843</v>
      </c>
      <c r="G2275" s="21" t="s">
        <v>1731</v>
      </c>
      <c r="H2275" s="81" t="s">
        <v>2837</v>
      </c>
      <c r="I2275" s="2" t="s">
        <v>2838</v>
      </c>
      <c r="J2275" s="2" t="s">
        <v>2839</v>
      </c>
      <c r="K2275" s="2" t="s">
        <v>32</v>
      </c>
      <c r="L2275" s="22" t="s">
        <v>1733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hidden="1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2884</v>
      </c>
      <c r="F2276" s="21" t="s">
        <v>2884</v>
      </c>
      <c r="G2276" s="21" t="s">
        <v>2884</v>
      </c>
      <c r="H2276" s="81" t="s">
        <v>2837</v>
      </c>
      <c r="I2276" s="2" t="s">
        <v>2838</v>
      </c>
      <c r="J2276" s="2" t="s">
        <v>2839</v>
      </c>
      <c r="K2276" s="2" t="s">
        <v>32</v>
      </c>
      <c r="L2276" s="22" t="s">
        <v>2885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hidden="1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2858</v>
      </c>
      <c r="F2277" s="21" t="s">
        <v>2858</v>
      </c>
      <c r="G2277" s="21" t="s">
        <v>2858</v>
      </c>
      <c r="H2277" s="81" t="s">
        <v>2837</v>
      </c>
      <c r="I2277" s="2" t="s">
        <v>2838</v>
      </c>
      <c r="J2277" s="2" t="s">
        <v>2839</v>
      </c>
      <c r="K2277" s="2" t="s">
        <v>32</v>
      </c>
      <c r="L2277" s="22" t="s">
        <v>1795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hidden="1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2855</v>
      </c>
      <c r="F2278" s="21" t="s">
        <v>2855</v>
      </c>
      <c r="G2278" s="21" t="s">
        <v>2855</v>
      </c>
      <c r="H2278" s="81" t="s">
        <v>2837</v>
      </c>
      <c r="I2278" s="2" t="s">
        <v>2838</v>
      </c>
      <c r="J2278" s="2" t="s">
        <v>2839</v>
      </c>
      <c r="K2278" s="2" t="s">
        <v>32</v>
      </c>
      <c r="L2278" s="22" t="s">
        <v>2856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hidden="1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2886</v>
      </c>
      <c r="F2279" s="21" t="s">
        <v>2886</v>
      </c>
      <c r="G2279" s="21" t="s">
        <v>2886</v>
      </c>
      <c r="H2279" s="81" t="s">
        <v>2837</v>
      </c>
      <c r="I2279" s="2" t="s">
        <v>2838</v>
      </c>
      <c r="J2279" s="2" t="s">
        <v>2839</v>
      </c>
      <c r="K2279" s="2" t="s">
        <v>32</v>
      </c>
      <c r="L2279" s="22" t="s">
        <v>2886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hidden="1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2199</v>
      </c>
      <c r="F2280" s="21" t="s">
        <v>2199</v>
      </c>
      <c r="G2280" s="21" t="s">
        <v>2199</v>
      </c>
      <c r="H2280" s="81" t="s">
        <v>2837</v>
      </c>
      <c r="I2280" s="2" t="s">
        <v>2838</v>
      </c>
      <c r="J2280" s="2" t="s">
        <v>2839</v>
      </c>
      <c r="K2280" s="2" t="s">
        <v>32</v>
      </c>
      <c r="L2280" s="22" t="s">
        <v>2199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hidden="1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2339</v>
      </c>
      <c r="F2281" s="21" t="s">
        <v>2339</v>
      </c>
      <c r="G2281" s="21" t="s">
        <v>2339</v>
      </c>
      <c r="H2281" s="81" t="s">
        <v>2837</v>
      </c>
      <c r="I2281" s="2" t="s">
        <v>2838</v>
      </c>
      <c r="J2281" s="2" t="s">
        <v>2839</v>
      </c>
      <c r="K2281" s="2" t="s">
        <v>32</v>
      </c>
      <c r="L2281" s="22" t="s">
        <v>2339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hidden="1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2887</v>
      </c>
      <c r="F2282" s="21" t="s">
        <v>2888</v>
      </c>
      <c r="G2282" s="21" t="s">
        <v>2887</v>
      </c>
      <c r="H2282" s="81" t="s">
        <v>2837</v>
      </c>
      <c r="I2282" s="2" t="s">
        <v>2838</v>
      </c>
      <c r="J2282" s="2" t="s">
        <v>2839</v>
      </c>
      <c r="K2282" s="2" t="s">
        <v>32</v>
      </c>
      <c r="L2282" s="22" t="s">
        <v>2889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hidden="1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2890</v>
      </c>
      <c r="F2283" s="21" t="s">
        <v>2890</v>
      </c>
      <c r="G2283" s="21" t="s">
        <v>2890</v>
      </c>
      <c r="H2283" s="81" t="s">
        <v>2837</v>
      </c>
      <c r="I2283" s="2" t="s">
        <v>2838</v>
      </c>
      <c r="J2283" s="2" t="s">
        <v>2839</v>
      </c>
      <c r="K2283" s="2" t="s">
        <v>32</v>
      </c>
      <c r="L2283" s="22" t="s">
        <v>2891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hidden="1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1661</v>
      </c>
      <c r="F2284" s="21" t="s">
        <v>2860</v>
      </c>
      <c r="G2284" s="21" t="s">
        <v>1661</v>
      </c>
      <c r="H2284" s="81" t="s">
        <v>2837</v>
      </c>
      <c r="I2284" s="2" t="s">
        <v>2838</v>
      </c>
      <c r="J2284" s="2" t="s">
        <v>2839</v>
      </c>
      <c r="K2284" s="2" t="s">
        <v>32</v>
      </c>
      <c r="L2284" s="22" t="s">
        <v>1662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hidden="1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2892</v>
      </c>
      <c r="F2285" s="21" t="s">
        <v>2893</v>
      </c>
      <c r="G2285" s="21" t="s">
        <v>2892</v>
      </c>
      <c r="H2285" s="81" t="s">
        <v>2837</v>
      </c>
      <c r="I2285" s="2" t="s">
        <v>2838</v>
      </c>
      <c r="J2285" s="2" t="s">
        <v>2839</v>
      </c>
      <c r="K2285" s="2" t="s">
        <v>32</v>
      </c>
      <c r="L2285" s="22" t="s">
        <v>2892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hidden="1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2894</v>
      </c>
      <c r="F2286" s="21" t="s">
        <v>2894</v>
      </c>
      <c r="G2286" s="21" t="s">
        <v>2894</v>
      </c>
      <c r="H2286" s="81" t="s">
        <v>2837</v>
      </c>
      <c r="I2286" s="2" t="s">
        <v>2838</v>
      </c>
      <c r="J2286" s="2" t="s">
        <v>2839</v>
      </c>
      <c r="K2286" s="2" t="s">
        <v>32</v>
      </c>
      <c r="L2286" s="22" t="s">
        <v>2894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hidden="1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2837</v>
      </c>
      <c r="I2287" s="2" t="s">
        <v>2838</v>
      </c>
      <c r="J2287" s="2" t="s">
        <v>2839</v>
      </c>
      <c r="K2287" s="2" t="s">
        <v>32</v>
      </c>
      <c r="L2287" s="22" t="s">
        <v>2869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hidden="1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2837</v>
      </c>
      <c r="I2288" s="2" t="s">
        <v>2838</v>
      </c>
      <c r="J2288" s="2" t="s">
        <v>2839</v>
      </c>
      <c r="K2288" s="2" t="s">
        <v>32</v>
      </c>
      <c r="L2288" s="22" t="s">
        <v>2869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hidden="1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2837</v>
      </c>
      <c r="I2289" s="2" t="s">
        <v>2838</v>
      </c>
      <c r="J2289" s="2" t="s">
        <v>2839</v>
      </c>
      <c r="K2289" s="2" t="s">
        <v>32</v>
      </c>
      <c r="L2289" s="22" t="s">
        <v>2869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hidden="1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2837</v>
      </c>
      <c r="I2290" s="2" t="s">
        <v>2838</v>
      </c>
      <c r="J2290" s="2" t="s">
        <v>2839</v>
      </c>
      <c r="K2290" s="2" t="s">
        <v>32</v>
      </c>
      <c r="L2290" s="22" t="s">
        <v>2869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hidden="1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2837</v>
      </c>
      <c r="I2291" s="2" t="s">
        <v>2838</v>
      </c>
      <c r="J2291" s="2" t="s">
        <v>2839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hidden="1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2895</v>
      </c>
      <c r="F2292" s="21" t="s">
        <v>2895</v>
      </c>
      <c r="G2292" s="21" t="s">
        <v>2895</v>
      </c>
      <c r="H2292" s="81" t="s">
        <v>2837</v>
      </c>
      <c r="I2292" s="2" t="s">
        <v>2838</v>
      </c>
      <c r="J2292" s="2" t="s">
        <v>2839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hidden="1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2837</v>
      </c>
      <c r="I2293" s="2" t="s">
        <v>2838</v>
      </c>
      <c r="J2293" s="2" t="s">
        <v>2839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hidden="1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2837</v>
      </c>
      <c r="I2294" s="2" t="s">
        <v>2838</v>
      </c>
      <c r="J2294" s="2" t="s">
        <v>2839</v>
      </c>
      <c r="K2294" s="2" t="s">
        <v>32</v>
      </c>
      <c r="L2294" s="22" t="s">
        <v>2896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hidden="1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2837</v>
      </c>
      <c r="I2295" s="2" t="s">
        <v>2838</v>
      </c>
      <c r="J2295" s="2" t="s">
        <v>2839</v>
      </c>
      <c r="K2295" s="2" t="s">
        <v>32</v>
      </c>
      <c r="L2295" s="22" t="s">
        <v>2896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hidden="1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2887</v>
      </c>
      <c r="F2296" s="21" t="s">
        <v>2888</v>
      </c>
      <c r="G2296" s="21" t="s">
        <v>2887</v>
      </c>
      <c r="H2296" s="81" t="s">
        <v>2837</v>
      </c>
      <c r="I2296" s="2" t="s">
        <v>2838</v>
      </c>
      <c r="J2296" s="2" t="s">
        <v>2839</v>
      </c>
      <c r="K2296" s="2" t="s">
        <v>32</v>
      </c>
      <c r="L2296" s="22" t="s">
        <v>2897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hidden="1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2898</v>
      </c>
      <c r="F2297" s="21" t="s">
        <v>2898</v>
      </c>
      <c r="G2297" s="21" t="s">
        <v>2898</v>
      </c>
      <c r="H2297" s="81" t="s">
        <v>2837</v>
      </c>
      <c r="I2297" s="2" t="s">
        <v>2838</v>
      </c>
      <c r="J2297" s="2" t="s">
        <v>2839</v>
      </c>
      <c r="K2297" s="2" t="s">
        <v>32</v>
      </c>
      <c r="L2297" s="22" t="s">
        <v>2898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hidden="1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2481</v>
      </c>
      <c r="F2298" s="21" t="s">
        <v>2481</v>
      </c>
      <c r="G2298" s="21" t="s">
        <v>2481</v>
      </c>
      <c r="H2298" s="81" t="s">
        <v>2837</v>
      </c>
      <c r="I2298" s="2" t="s">
        <v>2838</v>
      </c>
      <c r="J2298" s="2" t="s">
        <v>2839</v>
      </c>
      <c r="K2298" s="2" t="s">
        <v>32</v>
      </c>
      <c r="L2298" s="22" t="s">
        <v>2481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hidden="1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2899</v>
      </c>
      <c r="F2299" s="21" t="s">
        <v>2899</v>
      </c>
      <c r="G2299" s="21" t="s">
        <v>2899</v>
      </c>
      <c r="H2299" s="81" t="s">
        <v>2837</v>
      </c>
      <c r="I2299" s="2" t="s">
        <v>2838</v>
      </c>
      <c r="J2299" s="2" t="s">
        <v>2839</v>
      </c>
      <c r="K2299" s="2" t="s">
        <v>32</v>
      </c>
      <c r="L2299" s="22" t="s">
        <v>2899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hidden="1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2858</v>
      </c>
      <c r="F2300" s="21" t="s">
        <v>2858</v>
      </c>
      <c r="G2300" s="21" t="s">
        <v>2858</v>
      </c>
      <c r="H2300" s="81" t="s">
        <v>2837</v>
      </c>
      <c r="I2300" s="2" t="s">
        <v>2838</v>
      </c>
      <c r="J2300" s="2" t="s">
        <v>2839</v>
      </c>
      <c r="K2300" s="2" t="s">
        <v>32</v>
      </c>
      <c r="L2300" s="22" t="s">
        <v>1795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hidden="1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2900</v>
      </c>
      <c r="F2301" s="21" t="s">
        <v>2900</v>
      </c>
      <c r="G2301" s="21" t="s">
        <v>2900</v>
      </c>
      <c r="H2301" s="81" t="s">
        <v>2837</v>
      </c>
      <c r="I2301" s="2" t="s">
        <v>2838</v>
      </c>
      <c r="J2301" s="2" t="s">
        <v>2839</v>
      </c>
      <c r="K2301" s="2" t="s">
        <v>32</v>
      </c>
      <c r="L2301" s="22" t="s">
        <v>2900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hidden="1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2901</v>
      </c>
      <c r="F2302" s="21" t="s">
        <v>2902</v>
      </c>
      <c r="G2302" s="21" t="s">
        <v>2901</v>
      </c>
      <c r="H2302" s="81" t="s">
        <v>2837</v>
      </c>
      <c r="I2302" s="2" t="s">
        <v>2838</v>
      </c>
      <c r="J2302" s="2" t="s">
        <v>2839</v>
      </c>
      <c r="K2302" s="2" t="s">
        <v>32</v>
      </c>
      <c r="L2302" s="22" t="s">
        <v>2901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hidden="1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2837</v>
      </c>
      <c r="I2303" s="2" t="s">
        <v>2838</v>
      </c>
      <c r="J2303" s="2" t="s">
        <v>2839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hidden="1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2231</v>
      </c>
      <c r="F2304" s="21" t="s">
        <v>2231</v>
      </c>
      <c r="G2304" s="21" t="s">
        <v>2231</v>
      </c>
      <c r="H2304" s="81" t="s">
        <v>2837</v>
      </c>
      <c r="I2304" s="2" t="s">
        <v>2838</v>
      </c>
      <c r="J2304" s="2" t="s">
        <v>2839</v>
      </c>
      <c r="K2304" s="2" t="s">
        <v>32</v>
      </c>
      <c r="L2304" s="22" t="s">
        <v>2232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hidden="1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2837</v>
      </c>
      <c r="I2305" s="2" t="s">
        <v>2838</v>
      </c>
      <c r="J2305" s="2" t="s">
        <v>2839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hidden="1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2903</v>
      </c>
      <c r="F2306" s="21" t="s">
        <v>2904</v>
      </c>
      <c r="G2306" s="21" t="s">
        <v>2903</v>
      </c>
      <c r="H2306" s="81" t="s">
        <v>2837</v>
      </c>
      <c r="I2306" s="2" t="s">
        <v>2838</v>
      </c>
      <c r="J2306" s="2" t="s">
        <v>2839</v>
      </c>
      <c r="K2306" s="2" t="s">
        <v>32</v>
      </c>
      <c r="L2306" s="22" t="s">
        <v>2903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hidden="1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2837</v>
      </c>
      <c r="I2307" s="2" t="s">
        <v>2838</v>
      </c>
      <c r="J2307" s="2" t="s">
        <v>2839</v>
      </c>
      <c r="K2307" s="2" t="s">
        <v>32</v>
      </c>
      <c r="L2307" s="22" t="s">
        <v>2878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hidden="1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2837</v>
      </c>
      <c r="I2308" s="2" t="s">
        <v>2838</v>
      </c>
      <c r="J2308" s="2" t="s">
        <v>2839</v>
      </c>
      <c r="K2308" s="2" t="s">
        <v>32</v>
      </c>
      <c r="L2308" s="22" t="s">
        <v>2905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hidden="1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2895</v>
      </c>
      <c r="F2309" s="21" t="s">
        <v>2895</v>
      </c>
      <c r="G2309" s="21" t="s">
        <v>2895</v>
      </c>
      <c r="H2309" s="81" t="s">
        <v>2837</v>
      </c>
      <c r="I2309" s="2" t="s">
        <v>2838</v>
      </c>
      <c r="J2309" s="2" t="s">
        <v>2839</v>
      </c>
      <c r="K2309" s="2" t="s">
        <v>32</v>
      </c>
      <c r="L2309" s="22" t="s">
        <v>4489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hidden="1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2906</v>
      </c>
      <c r="F2310" s="21" t="s">
        <v>2906</v>
      </c>
      <c r="G2310" s="21" t="s">
        <v>2906</v>
      </c>
      <c r="H2310" s="81" t="s">
        <v>2837</v>
      </c>
      <c r="I2310" s="2" t="s">
        <v>2838</v>
      </c>
      <c r="J2310" s="2" t="s">
        <v>2839</v>
      </c>
      <c r="K2310" s="2" t="s">
        <v>32</v>
      </c>
      <c r="L2310" s="22" t="s">
        <v>1563</v>
      </c>
      <c r="M2310" s="21"/>
      <c r="N2310" s="21" t="s">
        <v>108</v>
      </c>
      <c r="O2310" s="2" t="s">
        <v>3310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hidden="1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1563</v>
      </c>
      <c r="F2311" s="21" t="s">
        <v>1563</v>
      </c>
      <c r="G2311" s="21" t="s">
        <v>1563</v>
      </c>
      <c r="H2311" s="81" t="s">
        <v>2837</v>
      </c>
      <c r="I2311" s="2" t="s">
        <v>2838</v>
      </c>
      <c r="J2311" s="2" t="s">
        <v>2839</v>
      </c>
      <c r="K2311" s="2" t="s">
        <v>32</v>
      </c>
      <c r="L2311" s="22" t="s">
        <v>1563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hidden="1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2907</v>
      </c>
      <c r="F2312" s="21" t="s">
        <v>2907</v>
      </c>
      <c r="G2312" s="21" t="s">
        <v>2907</v>
      </c>
      <c r="H2312" s="81" t="s">
        <v>2837</v>
      </c>
      <c r="I2312" s="2" t="s">
        <v>2838</v>
      </c>
      <c r="J2312" s="2" t="s">
        <v>2839</v>
      </c>
      <c r="K2312" s="2" t="s">
        <v>32</v>
      </c>
      <c r="L2312" s="22" t="s">
        <v>1563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hidden="1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2907</v>
      </c>
      <c r="F2313" s="21" t="s">
        <v>2907</v>
      </c>
      <c r="G2313" s="21" t="s">
        <v>2907</v>
      </c>
      <c r="H2313" s="81" t="s">
        <v>2837</v>
      </c>
      <c r="I2313" s="2" t="s">
        <v>2838</v>
      </c>
      <c r="J2313" s="2" t="s">
        <v>2839</v>
      </c>
      <c r="K2313" s="2" t="s">
        <v>32</v>
      </c>
      <c r="L2313" s="22" t="s">
        <v>1563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hidden="1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2837</v>
      </c>
      <c r="I2314" s="2" t="s">
        <v>2838</v>
      </c>
      <c r="J2314" s="2" t="s">
        <v>2839</v>
      </c>
      <c r="K2314" s="2" t="s">
        <v>32</v>
      </c>
      <c r="L2314" s="22" t="s">
        <v>1563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hidden="1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2908</v>
      </c>
      <c r="F2315" s="21" t="s">
        <v>2909</v>
      </c>
      <c r="G2315" s="21" t="s">
        <v>2908</v>
      </c>
      <c r="H2315" s="81" t="s">
        <v>2837</v>
      </c>
      <c r="I2315" s="2" t="s">
        <v>2838</v>
      </c>
      <c r="J2315" s="2" t="s">
        <v>2839</v>
      </c>
      <c r="K2315" s="2" t="s">
        <v>32</v>
      </c>
      <c r="L2315" s="22" t="s">
        <v>1563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hidden="1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2837</v>
      </c>
      <c r="I2316" s="2" t="s">
        <v>2838</v>
      </c>
      <c r="J2316" s="2" t="s">
        <v>2839</v>
      </c>
      <c r="K2316" s="2" t="s">
        <v>32</v>
      </c>
      <c r="L2316" s="22" t="s">
        <v>1563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hidden="1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2837</v>
      </c>
      <c r="I2317" s="2" t="s">
        <v>2838</v>
      </c>
      <c r="J2317" s="2" t="s">
        <v>2839</v>
      </c>
      <c r="K2317" s="2" t="s">
        <v>32</v>
      </c>
      <c r="L2317" s="22" t="s">
        <v>1563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hidden="1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2837</v>
      </c>
      <c r="I2318" s="2" t="s">
        <v>2838</v>
      </c>
      <c r="J2318" s="2" t="s">
        <v>2839</v>
      </c>
      <c r="K2318" s="2" t="s">
        <v>32</v>
      </c>
      <c r="L2318" s="22" t="s">
        <v>1563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hidden="1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1567</v>
      </c>
      <c r="F2319" s="21" t="s">
        <v>1567</v>
      </c>
      <c r="G2319" s="21" t="s">
        <v>1567</v>
      </c>
      <c r="H2319" s="81" t="s">
        <v>2837</v>
      </c>
      <c r="I2319" s="2" t="s">
        <v>2838</v>
      </c>
      <c r="J2319" s="2" t="s">
        <v>2839</v>
      </c>
      <c r="K2319" s="2" t="s">
        <v>32</v>
      </c>
      <c r="L2319" s="22" t="s">
        <v>1563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hidden="1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2882</v>
      </c>
      <c r="F2320" s="21" t="s">
        <v>2883</v>
      </c>
      <c r="G2320" s="21" t="s">
        <v>2882</v>
      </c>
      <c r="H2320" s="81" t="s">
        <v>2837</v>
      </c>
      <c r="I2320" s="2" t="s">
        <v>2838</v>
      </c>
      <c r="J2320" s="2" t="s">
        <v>2839</v>
      </c>
      <c r="K2320" s="2" t="s">
        <v>32</v>
      </c>
      <c r="L2320" s="22" t="s">
        <v>1563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hidden="1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2910</v>
      </c>
      <c r="F2321" s="21" t="s">
        <v>2910</v>
      </c>
      <c r="G2321" s="21" t="s">
        <v>2910</v>
      </c>
      <c r="H2321" s="81" t="s">
        <v>2837</v>
      </c>
      <c r="I2321" s="2" t="s">
        <v>2838</v>
      </c>
      <c r="J2321" s="2" t="s">
        <v>2839</v>
      </c>
      <c r="K2321" s="2" t="s">
        <v>32</v>
      </c>
      <c r="L2321" s="22" t="s">
        <v>1563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hidden="1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2867</v>
      </c>
      <c r="F2322" s="21" t="s">
        <v>2867</v>
      </c>
      <c r="G2322" s="21" t="s">
        <v>2867</v>
      </c>
      <c r="H2322" s="81" t="s">
        <v>2837</v>
      </c>
      <c r="I2322" s="2" t="s">
        <v>2838</v>
      </c>
      <c r="J2322" s="2" t="s">
        <v>2839</v>
      </c>
      <c r="K2322" s="2" t="s">
        <v>32</v>
      </c>
      <c r="L2322" s="22" t="s">
        <v>1563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hidden="1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1578</v>
      </c>
      <c r="G2323" s="21" t="s">
        <v>1536</v>
      </c>
      <c r="H2323" s="81" t="s">
        <v>2837</v>
      </c>
      <c r="I2323" s="2" t="s">
        <v>2838</v>
      </c>
      <c r="J2323" s="2" t="s">
        <v>2839</v>
      </c>
      <c r="K2323" s="2" t="s">
        <v>32</v>
      </c>
      <c r="L2323" s="22" t="s">
        <v>1563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hidden="1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2837</v>
      </c>
      <c r="I2324" s="2" t="s">
        <v>2838</v>
      </c>
      <c r="J2324" s="2" t="s">
        <v>2839</v>
      </c>
      <c r="K2324" s="2" t="s">
        <v>32</v>
      </c>
      <c r="L2324" s="22" t="s">
        <v>1563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hidden="1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2837</v>
      </c>
      <c r="I2325" s="2" t="s">
        <v>2838</v>
      </c>
      <c r="J2325" s="2" t="s">
        <v>2839</v>
      </c>
      <c r="K2325" s="2" t="s">
        <v>32</v>
      </c>
      <c r="L2325" s="22" t="s">
        <v>1563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hidden="1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2868</v>
      </c>
      <c r="F2326" s="21" t="s">
        <v>2868</v>
      </c>
      <c r="G2326" s="21" t="s">
        <v>2868</v>
      </c>
      <c r="H2326" s="81" t="s">
        <v>2837</v>
      </c>
      <c r="I2326" s="2" t="s">
        <v>2838</v>
      </c>
      <c r="J2326" s="2" t="s">
        <v>2839</v>
      </c>
      <c r="K2326" s="2" t="s">
        <v>32</v>
      </c>
      <c r="L2326" s="22" t="s">
        <v>1563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hidden="1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2911</v>
      </c>
      <c r="F2327" s="21" t="s">
        <v>2911</v>
      </c>
      <c r="G2327" s="21" t="s">
        <v>2911</v>
      </c>
      <c r="H2327" s="81" t="s">
        <v>2837</v>
      </c>
      <c r="I2327" s="2" t="s">
        <v>2838</v>
      </c>
      <c r="J2327" s="2" t="s">
        <v>2839</v>
      </c>
      <c r="K2327" s="2" t="s">
        <v>32</v>
      </c>
      <c r="L2327" s="22" t="s">
        <v>1563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hidden="1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2912</v>
      </c>
      <c r="F2328" s="21" t="s">
        <v>2912</v>
      </c>
      <c r="G2328" s="21" t="s">
        <v>2912</v>
      </c>
      <c r="H2328" s="81" t="s">
        <v>2837</v>
      </c>
      <c r="I2328" s="2" t="s">
        <v>2838</v>
      </c>
      <c r="J2328" s="2" t="s">
        <v>2839</v>
      </c>
      <c r="K2328" s="2" t="s">
        <v>32</v>
      </c>
      <c r="L2328" s="22" t="s">
        <v>1563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hidden="1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2880</v>
      </c>
      <c r="F2329" s="21" t="s">
        <v>2880</v>
      </c>
      <c r="G2329" s="21" t="s">
        <v>2880</v>
      </c>
      <c r="H2329" s="81" t="s">
        <v>2837</v>
      </c>
      <c r="I2329" s="2" t="s">
        <v>2838</v>
      </c>
      <c r="J2329" s="2" t="s">
        <v>2839</v>
      </c>
      <c r="K2329" s="2" t="s">
        <v>32</v>
      </c>
      <c r="L2329" s="22" t="s">
        <v>1563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hidden="1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2880</v>
      </c>
      <c r="F2330" s="21" t="s">
        <v>2880</v>
      </c>
      <c r="G2330" s="21" t="s">
        <v>2880</v>
      </c>
      <c r="H2330" s="81" t="s">
        <v>2837</v>
      </c>
      <c r="I2330" s="2" t="s">
        <v>2838</v>
      </c>
      <c r="J2330" s="2" t="s">
        <v>2839</v>
      </c>
      <c r="K2330" s="2" t="s">
        <v>32</v>
      </c>
      <c r="L2330" s="22" t="s">
        <v>1563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hidden="1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2913</v>
      </c>
      <c r="F2331" s="21" t="s">
        <v>2913</v>
      </c>
      <c r="G2331" s="21" t="s">
        <v>2913</v>
      </c>
      <c r="H2331" s="81" t="s">
        <v>2837</v>
      </c>
      <c r="I2331" s="2" t="s">
        <v>2838</v>
      </c>
      <c r="J2331" s="2" t="s">
        <v>2839</v>
      </c>
      <c r="K2331" s="2" t="s">
        <v>32</v>
      </c>
      <c r="L2331" s="22" t="s">
        <v>1563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hidden="1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2914</v>
      </c>
      <c r="F2332" s="21" t="s">
        <v>2914</v>
      </c>
      <c r="G2332" s="21" t="s">
        <v>2914</v>
      </c>
      <c r="H2332" s="81" t="s">
        <v>2837</v>
      </c>
      <c r="I2332" s="2" t="s">
        <v>2838</v>
      </c>
      <c r="J2332" s="2" t="s">
        <v>2839</v>
      </c>
      <c r="K2332" s="2" t="s">
        <v>32</v>
      </c>
      <c r="L2332" s="22" t="s">
        <v>1563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hidden="1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2915</v>
      </c>
      <c r="F2333" s="21" t="s">
        <v>2915</v>
      </c>
      <c r="G2333" s="21" t="s">
        <v>2915</v>
      </c>
      <c r="H2333" s="81" t="s">
        <v>2837</v>
      </c>
      <c r="I2333" s="2" t="s">
        <v>2838</v>
      </c>
      <c r="J2333" s="2" t="s">
        <v>2839</v>
      </c>
      <c r="K2333" s="2" t="s">
        <v>32</v>
      </c>
      <c r="L2333" s="22" t="s">
        <v>1563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hidden="1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2916</v>
      </c>
      <c r="F2334" s="21" t="s">
        <v>2916</v>
      </c>
      <c r="G2334" s="21" t="s">
        <v>2916</v>
      </c>
      <c r="H2334" s="81" t="s">
        <v>2837</v>
      </c>
      <c r="I2334" s="2" t="s">
        <v>2838</v>
      </c>
      <c r="J2334" s="2" t="s">
        <v>2839</v>
      </c>
      <c r="K2334" s="2" t="s">
        <v>32</v>
      </c>
      <c r="L2334" s="22" t="s">
        <v>1563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hidden="1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1603</v>
      </c>
      <c r="F2335" s="21" t="s">
        <v>1603</v>
      </c>
      <c r="G2335" s="21" t="s">
        <v>1603</v>
      </c>
      <c r="H2335" s="81" t="s">
        <v>2837</v>
      </c>
      <c r="I2335" s="2" t="s">
        <v>2838</v>
      </c>
      <c r="J2335" s="2" t="s">
        <v>2839</v>
      </c>
      <c r="K2335" s="2" t="s">
        <v>32</v>
      </c>
      <c r="L2335" s="22" t="s">
        <v>1563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hidden="1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1603</v>
      </c>
      <c r="F2336" s="21" t="s">
        <v>1603</v>
      </c>
      <c r="G2336" s="21" t="s">
        <v>1603</v>
      </c>
      <c r="H2336" s="81" t="s">
        <v>2837</v>
      </c>
      <c r="I2336" s="2" t="s">
        <v>2838</v>
      </c>
      <c r="J2336" s="2" t="s">
        <v>2839</v>
      </c>
      <c r="K2336" s="2" t="s">
        <v>32</v>
      </c>
      <c r="L2336" s="22" t="s">
        <v>1563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hidden="1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1603</v>
      </c>
      <c r="F2337" s="21" t="s">
        <v>1603</v>
      </c>
      <c r="G2337" s="21" t="s">
        <v>1603</v>
      </c>
      <c r="H2337" s="81" t="s">
        <v>2837</v>
      </c>
      <c r="I2337" s="2" t="s">
        <v>2838</v>
      </c>
      <c r="J2337" s="2" t="s">
        <v>2839</v>
      </c>
      <c r="K2337" s="2" t="s">
        <v>32</v>
      </c>
      <c r="L2337" s="22" t="s">
        <v>1563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hidden="1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2917</v>
      </c>
      <c r="F2338" s="21" t="s">
        <v>2917</v>
      </c>
      <c r="G2338" s="21" t="s">
        <v>2917</v>
      </c>
      <c r="H2338" s="81" t="s">
        <v>2837</v>
      </c>
      <c r="I2338" s="2" t="s">
        <v>2838</v>
      </c>
      <c r="J2338" s="2" t="s">
        <v>2839</v>
      </c>
      <c r="K2338" s="2" t="s">
        <v>32</v>
      </c>
      <c r="L2338" s="22" t="s">
        <v>1563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hidden="1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2918</v>
      </c>
      <c r="F2339" s="21" t="s">
        <v>2918</v>
      </c>
      <c r="G2339" s="21" t="s">
        <v>2918</v>
      </c>
      <c r="H2339" s="81" t="s">
        <v>2837</v>
      </c>
      <c r="I2339" s="2" t="s">
        <v>2838</v>
      </c>
      <c r="J2339" s="2" t="s">
        <v>2839</v>
      </c>
      <c r="K2339" s="2" t="s">
        <v>32</v>
      </c>
      <c r="L2339" s="22" t="s">
        <v>1563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hidden="1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2919</v>
      </c>
      <c r="F2340" s="21" t="s">
        <v>2919</v>
      </c>
      <c r="G2340" s="21" t="s">
        <v>2919</v>
      </c>
      <c r="H2340" s="81" t="s">
        <v>2837</v>
      </c>
      <c r="I2340" s="2" t="s">
        <v>2838</v>
      </c>
      <c r="J2340" s="2" t="s">
        <v>2839</v>
      </c>
      <c r="K2340" s="2" t="s">
        <v>32</v>
      </c>
      <c r="L2340" s="22" t="s">
        <v>1563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hidden="1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2919</v>
      </c>
      <c r="F2341" s="21" t="s">
        <v>2919</v>
      </c>
      <c r="G2341" s="21" t="s">
        <v>2919</v>
      </c>
      <c r="H2341" s="81" t="s">
        <v>2837</v>
      </c>
      <c r="I2341" s="2" t="s">
        <v>2838</v>
      </c>
      <c r="J2341" s="2" t="s">
        <v>2839</v>
      </c>
      <c r="K2341" s="2" t="s">
        <v>32</v>
      </c>
      <c r="L2341" s="22" t="s">
        <v>1563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hidden="1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2920</v>
      </c>
      <c r="F2342" s="21" t="s">
        <v>2920</v>
      </c>
      <c r="G2342" s="21" t="s">
        <v>2920</v>
      </c>
      <c r="H2342" s="81" t="s">
        <v>2837</v>
      </c>
      <c r="I2342" s="2" t="s">
        <v>2838</v>
      </c>
      <c r="J2342" s="2" t="s">
        <v>2839</v>
      </c>
      <c r="K2342" s="2" t="s">
        <v>32</v>
      </c>
      <c r="L2342" s="22" t="s">
        <v>1563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hidden="1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2920</v>
      </c>
      <c r="F2343" s="21" t="s">
        <v>2920</v>
      </c>
      <c r="G2343" s="21" t="s">
        <v>2920</v>
      </c>
      <c r="H2343" s="81" t="s">
        <v>2837</v>
      </c>
      <c r="I2343" s="2" t="s">
        <v>2838</v>
      </c>
      <c r="J2343" s="2" t="s">
        <v>2839</v>
      </c>
      <c r="K2343" s="2" t="s">
        <v>32</v>
      </c>
      <c r="L2343" s="22" t="s">
        <v>1563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hidden="1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2837</v>
      </c>
      <c r="I2344" s="2" t="s">
        <v>2838</v>
      </c>
      <c r="J2344" s="2" t="s">
        <v>2839</v>
      </c>
      <c r="K2344" s="2" t="s">
        <v>32</v>
      </c>
      <c r="L2344" s="22" t="s">
        <v>1563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hidden="1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1571</v>
      </c>
      <c r="F2345" s="21" t="s">
        <v>1571</v>
      </c>
      <c r="G2345" s="21" t="s">
        <v>1571</v>
      </c>
      <c r="H2345" s="81" t="s">
        <v>2837</v>
      </c>
      <c r="I2345" s="2" t="s">
        <v>2838</v>
      </c>
      <c r="J2345" s="2" t="s">
        <v>2839</v>
      </c>
      <c r="K2345" s="2" t="s">
        <v>32</v>
      </c>
      <c r="L2345" s="22" t="s">
        <v>1563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hidden="1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3304</v>
      </c>
      <c r="G2346" s="21" t="s">
        <v>1536</v>
      </c>
      <c r="H2346" s="81" t="s">
        <v>2837</v>
      </c>
      <c r="I2346" s="2" t="s">
        <v>2838</v>
      </c>
      <c r="J2346" s="2" t="s">
        <v>2839</v>
      </c>
      <c r="K2346" s="2" t="s">
        <v>32</v>
      </c>
      <c r="L2346" s="22" t="s">
        <v>1563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hidden="1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2921</v>
      </c>
      <c r="F2347" s="21" t="s">
        <v>2921</v>
      </c>
      <c r="G2347" s="21" t="s">
        <v>2921</v>
      </c>
      <c r="H2347" s="81" t="s">
        <v>2837</v>
      </c>
      <c r="I2347" s="2" t="s">
        <v>2838</v>
      </c>
      <c r="J2347" s="2" t="s">
        <v>2839</v>
      </c>
      <c r="K2347" s="2" t="s">
        <v>32</v>
      </c>
      <c r="L2347" s="22" t="s">
        <v>1563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hidden="1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2921</v>
      </c>
      <c r="F2348" s="21" t="s">
        <v>2921</v>
      </c>
      <c r="G2348" s="21" t="s">
        <v>2921</v>
      </c>
      <c r="H2348" s="81" t="s">
        <v>2837</v>
      </c>
      <c r="I2348" s="2" t="s">
        <v>2838</v>
      </c>
      <c r="J2348" s="2" t="s">
        <v>2839</v>
      </c>
      <c r="K2348" s="2" t="s">
        <v>32</v>
      </c>
      <c r="L2348" s="22" t="s">
        <v>1563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hidden="1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2922</v>
      </c>
      <c r="F2349" s="21" t="s">
        <v>2922</v>
      </c>
      <c r="G2349" s="21" t="s">
        <v>2922</v>
      </c>
      <c r="H2349" s="81" t="s">
        <v>2837</v>
      </c>
      <c r="I2349" s="2" t="s">
        <v>2838</v>
      </c>
      <c r="J2349" s="2" t="s">
        <v>2839</v>
      </c>
      <c r="K2349" s="2" t="s">
        <v>32</v>
      </c>
      <c r="L2349" s="22" t="s">
        <v>1563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hidden="1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2923</v>
      </c>
      <c r="F2350" s="21" t="s">
        <v>2923</v>
      </c>
      <c r="G2350" s="21" t="s">
        <v>2923</v>
      </c>
      <c r="H2350" s="81" t="s">
        <v>2837</v>
      </c>
      <c r="I2350" s="2" t="s">
        <v>2838</v>
      </c>
      <c r="J2350" s="2" t="s">
        <v>2839</v>
      </c>
      <c r="K2350" s="2" t="s">
        <v>32</v>
      </c>
      <c r="L2350" s="22" t="s">
        <v>1563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hidden="1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2924</v>
      </c>
      <c r="G2351" s="21" t="s">
        <v>1558</v>
      </c>
      <c r="H2351" s="81" t="s">
        <v>2837</v>
      </c>
      <c r="I2351" s="2" t="s">
        <v>2838</v>
      </c>
      <c r="J2351" s="2" t="s">
        <v>2839</v>
      </c>
      <c r="K2351" s="2" t="s">
        <v>32</v>
      </c>
      <c r="L2351" s="22" t="s">
        <v>1563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hidden="1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2925</v>
      </c>
      <c r="G2352" s="21" t="s">
        <v>1520</v>
      </c>
      <c r="H2352" s="81" t="s">
        <v>2837</v>
      </c>
      <c r="I2352" s="2" t="s">
        <v>2838</v>
      </c>
      <c r="J2352" s="2" t="s">
        <v>2839</v>
      </c>
      <c r="K2352" s="2" t="s">
        <v>32</v>
      </c>
      <c r="L2352" s="22" t="s">
        <v>1563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hidden="1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1563</v>
      </c>
      <c r="F2353" s="21" t="s">
        <v>1563</v>
      </c>
      <c r="G2353" s="21" t="s">
        <v>1563</v>
      </c>
      <c r="H2353" s="81" t="s">
        <v>2837</v>
      </c>
      <c r="I2353" s="2" t="s">
        <v>2838</v>
      </c>
      <c r="J2353" s="2" t="s">
        <v>2839</v>
      </c>
      <c r="K2353" s="2" t="s">
        <v>32</v>
      </c>
      <c r="L2353" s="22" t="s">
        <v>1563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hidden="1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1567</v>
      </c>
      <c r="F2354" s="21" t="s">
        <v>1567</v>
      </c>
      <c r="G2354" s="21" t="s">
        <v>1567</v>
      </c>
      <c r="H2354" s="81" t="s">
        <v>2837</v>
      </c>
      <c r="I2354" s="2" t="s">
        <v>2838</v>
      </c>
      <c r="J2354" s="2" t="s">
        <v>2839</v>
      </c>
      <c r="K2354" s="2" t="s">
        <v>32</v>
      </c>
      <c r="L2354" s="22" t="s">
        <v>1563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hidden="1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2926</v>
      </c>
      <c r="F2355" s="21" t="s">
        <v>2926</v>
      </c>
      <c r="G2355" s="21" t="s">
        <v>2926</v>
      </c>
      <c r="H2355" s="81" t="s">
        <v>2837</v>
      </c>
      <c r="I2355" s="2" t="s">
        <v>2838</v>
      </c>
      <c r="J2355" s="2" t="s">
        <v>2839</v>
      </c>
      <c r="K2355" s="2" t="s">
        <v>32</v>
      </c>
      <c r="L2355" s="22" t="s">
        <v>1563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hidden="1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2927</v>
      </c>
      <c r="F2356" s="21" t="s">
        <v>2927</v>
      </c>
      <c r="G2356" s="21" t="s">
        <v>2927</v>
      </c>
      <c r="H2356" s="81" t="s">
        <v>2837</v>
      </c>
      <c r="I2356" s="2" t="s">
        <v>2838</v>
      </c>
      <c r="J2356" s="2" t="s">
        <v>2839</v>
      </c>
      <c r="K2356" s="2" t="s">
        <v>32</v>
      </c>
      <c r="L2356" s="22" t="s">
        <v>1563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hidden="1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2837</v>
      </c>
      <c r="I2357" s="2" t="s">
        <v>2838</v>
      </c>
      <c r="J2357" s="2" t="s">
        <v>2839</v>
      </c>
      <c r="K2357" s="2" t="s">
        <v>32</v>
      </c>
      <c r="L2357" s="22" t="s">
        <v>1563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hidden="1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1591</v>
      </c>
      <c r="F2358" s="21" t="s">
        <v>1591</v>
      </c>
      <c r="G2358" s="21" t="s">
        <v>1591</v>
      </c>
      <c r="H2358" s="81" t="s">
        <v>2837</v>
      </c>
      <c r="I2358" s="2" t="s">
        <v>2838</v>
      </c>
      <c r="J2358" s="2" t="s">
        <v>2839</v>
      </c>
      <c r="K2358" s="2" t="s">
        <v>32</v>
      </c>
      <c r="L2358" s="22" t="s">
        <v>1563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hidden="1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2928</v>
      </c>
      <c r="F2359" s="21" t="s">
        <v>2928</v>
      </c>
      <c r="G2359" s="21" t="s">
        <v>2928</v>
      </c>
      <c r="H2359" s="81" t="s">
        <v>2837</v>
      </c>
      <c r="I2359" s="2" t="s">
        <v>2838</v>
      </c>
      <c r="J2359" s="2" t="s">
        <v>2839</v>
      </c>
      <c r="K2359" s="2" t="s">
        <v>32</v>
      </c>
      <c r="L2359" s="22" t="s">
        <v>1563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hidden="1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2837</v>
      </c>
      <c r="I2360" s="2" t="s">
        <v>2838</v>
      </c>
      <c r="J2360" s="2" t="s">
        <v>2839</v>
      </c>
      <c r="K2360" s="2" t="s">
        <v>32</v>
      </c>
      <c r="L2360" s="22" t="s">
        <v>1563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hidden="1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2929</v>
      </c>
      <c r="F2361" s="21" t="s">
        <v>2929</v>
      </c>
      <c r="G2361" s="21" t="s">
        <v>2929</v>
      </c>
      <c r="H2361" s="81" t="s">
        <v>2837</v>
      </c>
      <c r="I2361" s="2" t="s">
        <v>2838</v>
      </c>
      <c r="J2361" s="2" t="s">
        <v>2839</v>
      </c>
      <c r="K2361" s="2" t="s">
        <v>32</v>
      </c>
      <c r="L2361" s="22" t="s">
        <v>1563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hidden="1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2930</v>
      </c>
      <c r="F2362" s="21" t="s">
        <v>2930</v>
      </c>
      <c r="G2362" s="21" t="s">
        <v>2930</v>
      </c>
      <c r="H2362" s="81" t="s">
        <v>2837</v>
      </c>
      <c r="I2362" s="2" t="s">
        <v>2838</v>
      </c>
      <c r="J2362" s="2" t="s">
        <v>2839</v>
      </c>
      <c r="K2362" s="2" t="s">
        <v>32</v>
      </c>
      <c r="L2362" s="22" t="s">
        <v>1563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hidden="1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2931</v>
      </c>
      <c r="F2363" s="21" t="s">
        <v>2931</v>
      </c>
      <c r="G2363" s="21" t="s">
        <v>2931</v>
      </c>
      <c r="H2363" s="81" t="s">
        <v>2837</v>
      </c>
      <c r="I2363" s="2" t="s">
        <v>2838</v>
      </c>
      <c r="J2363" s="2" t="s">
        <v>2839</v>
      </c>
      <c r="K2363" s="2" t="s">
        <v>32</v>
      </c>
      <c r="L2363" s="22" t="s">
        <v>1563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hidden="1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2837</v>
      </c>
      <c r="I2364" s="2" t="s">
        <v>2838</v>
      </c>
      <c r="J2364" s="2" t="s">
        <v>2839</v>
      </c>
      <c r="K2364" s="2" t="s">
        <v>32</v>
      </c>
      <c r="L2364" s="22" t="s">
        <v>1563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hidden="1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2837</v>
      </c>
      <c r="I2365" s="2" t="s">
        <v>2838</v>
      </c>
      <c r="J2365" s="2" t="s">
        <v>2839</v>
      </c>
      <c r="K2365" s="2" t="s">
        <v>32</v>
      </c>
      <c r="L2365" s="22" t="s">
        <v>1563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hidden="1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2837</v>
      </c>
      <c r="I2366" s="2" t="s">
        <v>2838</v>
      </c>
      <c r="J2366" s="2" t="s">
        <v>2839</v>
      </c>
      <c r="K2366" s="2" t="s">
        <v>32</v>
      </c>
      <c r="L2366" s="22" t="s">
        <v>1563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hidden="1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2932</v>
      </c>
      <c r="F2367" s="21" t="s">
        <v>2932</v>
      </c>
      <c r="G2367" s="21" t="s">
        <v>2932</v>
      </c>
      <c r="H2367" s="81" t="s">
        <v>2837</v>
      </c>
      <c r="I2367" s="2" t="s">
        <v>2838</v>
      </c>
      <c r="J2367" s="2" t="s">
        <v>2839</v>
      </c>
      <c r="K2367" s="2" t="s">
        <v>32</v>
      </c>
      <c r="L2367" s="22" t="s">
        <v>1563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hidden="1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2837</v>
      </c>
      <c r="I2368" s="2" t="s">
        <v>2838</v>
      </c>
      <c r="J2368" s="2" t="s">
        <v>2839</v>
      </c>
      <c r="K2368" s="2" t="s">
        <v>32</v>
      </c>
      <c r="L2368" s="22" t="s">
        <v>1563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hidden="1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2925</v>
      </c>
      <c r="G2369" s="21" t="s">
        <v>1520</v>
      </c>
      <c r="H2369" s="81" t="s">
        <v>2837</v>
      </c>
      <c r="I2369" s="2" t="s">
        <v>2838</v>
      </c>
      <c r="J2369" s="2" t="s">
        <v>2839</v>
      </c>
      <c r="K2369" s="2" t="s">
        <v>32</v>
      </c>
      <c r="L2369" s="22" t="s">
        <v>1563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hidden="1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2933</v>
      </c>
      <c r="F2370" s="21" t="s">
        <v>2933</v>
      </c>
      <c r="G2370" s="21" t="s">
        <v>2933</v>
      </c>
      <c r="H2370" s="81" t="s">
        <v>2837</v>
      </c>
      <c r="I2370" s="2" t="s">
        <v>2838</v>
      </c>
      <c r="J2370" s="2" t="s">
        <v>2839</v>
      </c>
      <c r="K2370" s="2" t="s">
        <v>32</v>
      </c>
      <c r="L2370" s="22" t="s">
        <v>1563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hidden="1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2934</v>
      </c>
      <c r="F2371" s="21" t="s">
        <v>2934</v>
      </c>
      <c r="G2371" s="21" t="s">
        <v>2934</v>
      </c>
      <c r="H2371" s="81" t="s">
        <v>2837</v>
      </c>
      <c r="I2371" s="2" t="s">
        <v>2838</v>
      </c>
      <c r="J2371" s="2" t="s">
        <v>2839</v>
      </c>
      <c r="K2371" s="2" t="s">
        <v>32</v>
      </c>
      <c r="L2371" s="22" t="s">
        <v>1563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hidden="1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1581</v>
      </c>
      <c r="F2372" s="21" t="s">
        <v>1581</v>
      </c>
      <c r="G2372" s="21" t="s">
        <v>1581</v>
      </c>
      <c r="H2372" s="81" t="s">
        <v>2837</v>
      </c>
      <c r="I2372" s="2" t="s">
        <v>2838</v>
      </c>
      <c r="J2372" s="2" t="s">
        <v>2839</v>
      </c>
      <c r="K2372" s="2" t="s">
        <v>32</v>
      </c>
      <c r="L2372" s="22" t="s">
        <v>1563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hidden="1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2935</v>
      </c>
      <c r="F2373" s="21" t="s">
        <v>2935</v>
      </c>
      <c r="G2373" s="21" t="s">
        <v>2935</v>
      </c>
      <c r="H2373" s="81" t="s">
        <v>2837</v>
      </c>
      <c r="I2373" s="2" t="s">
        <v>2838</v>
      </c>
      <c r="J2373" s="2" t="s">
        <v>2839</v>
      </c>
      <c r="K2373" s="2" t="s">
        <v>32</v>
      </c>
      <c r="L2373" s="22" t="s">
        <v>1563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hidden="1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2936</v>
      </c>
      <c r="F2374" s="21" t="s">
        <v>2936</v>
      </c>
      <c r="G2374" s="21" t="s">
        <v>2936</v>
      </c>
      <c r="H2374" s="81" t="s">
        <v>2837</v>
      </c>
      <c r="I2374" s="2" t="s">
        <v>2838</v>
      </c>
      <c r="J2374" s="2" t="s">
        <v>2839</v>
      </c>
      <c r="K2374" s="2" t="s">
        <v>32</v>
      </c>
      <c r="L2374" s="22" t="s">
        <v>1563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hidden="1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2920</v>
      </c>
      <c r="F2375" s="21" t="s">
        <v>2920</v>
      </c>
      <c r="G2375" s="21" t="s">
        <v>2920</v>
      </c>
      <c r="H2375" s="81" t="s">
        <v>2837</v>
      </c>
      <c r="I2375" s="2" t="s">
        <v>2838</v>
      </c>
      <c r="J2375" s="2" t="s">
        <v>2839</v>
      </c>
      <c r="K2375" s="2" t="s">
        <v>32</v>
      </c>
      <c r="L2375" s="22" t="s">
        <v>1563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hidden="1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2937</v>
      </c>
      <c r="F2376" s="21" t="s">
        <v>2937</v>
      </c>
      <c r="G2376" s="21" t="s">
        <v>2937</v>
      </c>
      <c r="H2376" s="81" t="s">
        <v>2837</v>
      </c>
      <c r="I2376" s="2" t="s">
        <v>2838</v>
      </c>
      <c r="J2376" s="2" t="s">
        <v>2839</v>
      </c>
      <c r="K2376" s="2" t="s">
        <v>32</v>
      </c>
      <c r="L2376" s="22" t="s">
        <v>1563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hidden="1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1629</v>
      </c>
      <c r="F2377" s="21" t="s">
        <v>4498</v>
      </c>
      <c r="G2377" s="21" t="s">
        <v>1629</v>
      </c>
      <c r="H2377" s="81" t="s">
        <v>2837</v>
      </c>
      <c r="I2377" s="2" t="s">
        <v>2838</v>
      </c>
      <c r="J2377" s="2" t="s">
        <v>2839</v>
      </c>
      <c r="K2377" s="2" t="s">
        <v>32</v>
      </c>
      <c r="L2377" s="22" t="s">
        <v>1563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hidden="1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2837</v>
      </c>
      <c r="I2378" s="2" t="s">
        <v>2838</v>
      </c>
      <c r="J2378" s="2" t="s">
        <v>2839</v>
      </c>
      <c r="K2378" s="2" t="s">
        <v>32</v>
      </c>
      <c r="L2378" s="22" t="s">
        <v>1563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hidden="1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2938</v>
      </c>
      <c r="F2379" s="21" t="s">
        <v>2938</v>
      </c>
      <c r="G2379" s="21" t="s">
        <v>2938</v>
      </c>
      <c r="H2379" s="81" t="s">
        <v>2837</v>
      </c>
      <c r="I2379" s="2" t="s">
        <v>2838</v>
      </c>
      <c r="J2379" s="2" t="s">
        <v>2839</v>
      </c>
      <c r="K2379" s="2" t="s">
        <v>32</v>
      </c>
      <c r="L2379" s="22" t="s">
        <v>1563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hidden="1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2939</v>
      </c>
      <c r="F2380" s="21" t="s">
        <v>2939</v>
      </c>
      <c r="G2380" s="21" t="s">
        <v>2939</v>
      </c>
      <c r="H2380" s="81" t="s">
        <v>2837</v>
      </c>
      <c r="I2380" s="2" t="s">
        <v>2838</v>
      </c>
      <c r="J2380" s="2" t="s">
        <v>2839</v>
      </c>
      <c r="K2380" s="2" t="s">
        <v>32</v>
      </c>
      <c r="L2380" s="22" t="s">
        <v>1563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hidden="1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2940</v>
      </c>
      <c r="F2381" s="21" t="s">
        <v>2940</v>
      </c>
      <c r="G2381" s="21" t="s">
        <v>2940</v>
      </c>
      <c r="H2381" s="81" t="s">
        <v>2837</v>
      </c>
      <c r="I2381" s="2" t="s">
        <v>2838</v>
      </c>
      <c r="J2381" s="2" t="s">
        <v>2839</v>
      </c>
      <c r="K2381" s="2" t="s">
        <v>32</v>
      </c>
      <c r="L2381" s="22" t="s">
        <v>1563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hidden="1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1563</v>
      </c>
      <c r="F2382" s="21" t="s">
        <v>1563</v>
      </c>
      <c r="G2382" s="21" t="s">
        <v>1563</v>
      </c>
      <c r="H2382" s="81" t="s">
        <v>2837</v>
      </c>
      <c r="I2382" s="2" t="s">
        <v>2838</v>
      </c>
      <c r="J2382" s="2" t="s">
        <v>2839</v>
      </c>
      <c r="K2382" s="2" t="s">
        <v>32</v>
      </c>
      <c r="L2382" s="22" t="s">
        <v>1563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hidden="1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2941</v>
      </c>
      <c r="F2383" s="21" t="s">
        <v>2941</v>
      </c>
      <c r="G2383" s="21" t="s">
        <v>2941</v>
      </c>
      <c r="H2383" s="81" t="s">
        <v>2837</v>
      </c>
      <c r="I2383" s="2" t="s">
        <v>2838</v>
      </c>
      <c r="J2383" s="2" t="s">
        <v>2839</v>
      </c>
      <c r="K2383" s="2" t="s">
        <v>32</v>
      </c>
      <c r="L2383" s="22" t="s">
        <v>1563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hidden="1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2837</v>
      </c>
      <c r="I2384" s="2" t="s">
        <v>2838</v>
      </c>
      <c r="J2384" s="2" t="s">
        <v>2839</v>
      </c>
      <c r="K2384" s="2" t="s">
        <v>32</v>
      </c>
      <c r="L2384" s="22" t="s">
        <v>1563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hidden="1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2837</v>
      </c>
      <c r="I2385" s="2" t="s">
        <v>2838</v>
      </c>
      <c r="J2385" s="2" t="s">
        <v>2839</v>
      </c>
      <c r="K2385" s="2" t="s">
        <v>32</v>
      </c>
      <c r="L2385" s="22" t="s">
        <v>1563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hidden="1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1620</v>
      </c>
      <c r="F2386" s="21" t="s">
        <v>1620</v>
      </c>
      <c r="G2386" s="21" t="s">
        <v>1620</v>
      </c>
      <c r="H2386" s="81" t="s">
        <v>2837</v>
      </c>
      <c r="I2386" s="2" t="s">
        <v>2838</v>
      </c>
      <c r="J2386" s="2" t="s">
        <v>2839</v>
      </c>
      <c r="K2386" s="2" t="s">
        <v>32</v>
      </c>
      <c r="L2386" s="22" t="s">
        <v>1563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hidden="1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1" t="s">
        <v>2942</v>
      </c>
      <c r="F2387" s="21" t="s">
        <v>2923</v>
      </c>
      <c r="G2387" s="21" t="s">
        <v>2923</v>
      </c>
      <c r="H2387" s="81" t="s">
        <v>2837</v>
      </c>
      <c r="I2387" s="2" t="s">
        <v>2838</v>
      </c>
      <c r="J2387" s="2" t="s">
        <v>2839</v>
      </c>
      <c r="K2387" s="2" t="s">
        <v>32</v>
      </c>
      <c r="L2387" s="22" t="s">
        <v>1563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hidden="1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2837</v>
      </c>
      <c r="I2388" s="2" t="s">
        <v>2838</v>
      </c>
      <c r="J2388" s="2" t="s">
        <v>2839</v>
      </c>
      <c r="K2388" s="2" t="s">
        <v>32</v>
      </c>
      <c r="L2388" s="22" t="s">
        <v>1563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hidden="1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2943</v>
      </c>
      <c r="G2389" s="21" t="s">
        <v>352</v>
      </c>
      <c r="H2389" s="81" t="s">
        <v>2837</v>
      </c>
      <c r="I2389" s="2" t="s">
        <v>2838</v>
      </c>
      <c r="J2389" s="2" t="s">
        <v>2839</v>
      </c>
      <c r="K2389" s="2" t="s">
        <v>32</v>
      </c>
      <c r="L2389" s="22" t="s">
        <v>2944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hidden="1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1675</v>
      </c>
      <c r="F2390" s="21" t="s">
        <v>1676</v>
      </c>
      <c r="G2390" s="21" t="s">
        <v>1675</v>
      </c>
      <c r="H2390" s="81" t="s">
        <v>2837</v>
      </c>
      <c r="I2390" s="2" t="s">
        <v>2838</v>
      </c>
      <c r="J2390" s="2" t="s">
        <v>2839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hidden="1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2882</v>
      </c>
      <c r="F2391" s="23" t="s">
        <v>2883</v>
      </c>
      <c r="G2391" s="21" t="s">
        <v>2882</v>
      </c>
      <c r="H2391" s="81" t="s">
        <v>2837</v>
      </c>
      <c r="I2391" s="2" t="s">
        <v>2838</v>
      </c>
      <c r="J2391" s="2" t="s">
        <v>2839</v>
      </c>
      <c r="K2391" s="2" t="s">
        <v>32</v>
      </c>
      <c r="L2391" s="22" t="s">
        <v>1563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hidden="1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2912</v>
      </c>
      <c r="F2392" s="21" t="s">
        <v>2912</v>
      </c>
      <c r="G2392" s="21" t="s">
        <v>2912</v>
      </c>
      <c r="H2392" s="81" t="s">
        <v>2837</v>
      </c>
      <c r="I2392" s="2" t="s">
        <v>2838</v>
      </c>
      <c r="J2392" s="2" t="s">
        <v>2839</v>
      </c>
      <c r="K2392" s="2" t="s">
        <v>32</v>
      </c>
      <c r="L2392" s="22" t="s">
        <v>1563</v>
      </c>
      <c r="M2392" s="21"/>
      <c r="N2392" s="21" t="s">
        <v>57</v>
      </c>
      <c r="O2392" s="16" t="s">
        <v>4508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hidden="1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2912</v>
      </c>
      <c r="F2393" s="21" t="s">
        <v>2912</v>
      </c>
      <c r="G2393" s="21" t="s">
        <v>2912</v>
      </c>
      <c r="H2393" s="81" t="s">
        <v>2837</v>
      </c>
      <c r="I2393" s="2" t="s">
        <v>2838</v>
      </c>
      <c r="J2393" s="2" t="s">
        <v>2839</v>
      </c>
      <c r="K2393" s="2" t="s">
        <v>32</v>
      </c>
      <c r="L2393" s="22" t="s">
        <v>1563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hidden="1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2945</v>
      </c>
      <c r="F2394" s="21" t="s">
        <v>2945</v>
      </c>
      <c r="G2394" s="21" t="s">
        <v>2945</v>
      </c>
      <c r="H2394" s="81" t="s">
        <v>2837</v>
      </c>
      <c r="I2394" s="2" t="s">
        <v>2838</v>
      </c>
      <c r="J2394" s="2" t="s">
        <v>2839</v>
      </c>
      <c r="K2394" s="2" t="s">
        <v>32</v>
      </c>
      <c r="L2394" s="22" t="s">
        <v>1563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hidden="1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2837</v>
      </c>
      <c r="I2395" s="2" t="s">
        <v>2838</v>
      </c>
      <c r="J2395" s="2" t="s">
        <v>2839</v>
      </c>
      <c r="K2395" s="2" t="s">
        <v>32</v>
      </c>
      <c r="L2395" s="22" t="s">
        <v>1563</v>
      </c>
      <c r="M2395" s="21"/>
      <c r="N2395" s="21" t="s">
        <v>108</v>
      </c>
      <c r="O2395" s="16" t="s">
        <v>3311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hidden="1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2946</v>
      </c>
      <c r="F2396" s="21" t="s">
        <v>2946</v>
      </c>
      <c r="G2396" s="21" t="s">
        <v>2946</v>
      </c>
      <c r="H2396" s="81" t="s">
        <v>2837</v>
      </c>
      <c r="I2396" s="2" t="s">
        <v>2838</v>
      </c>
      <c r="J2396" s="2" t="s">
        <v>2839</v>
      </c>
      <c r="K2396" s="2" t="s">
        <v>32</v>
      </c>
      <c r="L2396" s="22" t="s">
        <v>1563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hidden="1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2837</v>
      </c>
      <c r="I2397" s="2" t="s">
        <v>2838</v>
      </c>
      <c r="J2397" s="2" t="s">
        <v>2839</v>
      </c>
      <c r="K2397" s="2" t="s">
        <v>32</v>
      </c>
      <c r="L2397" s="22" t="s">
        <v>1563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hidden="1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2930</v>
      </c>
      <c r="F2398" s="21" t="s">
        <v>2930</v>
      </c>
      <c r="G2398" s="21" t="s">
        <v>2930</v>
      </c>
      <c r="H2398" s="81" t="s">
        <v>2837</v>
      </c>
      <c r="I2398" s="2" t="s">
        <v>2838</v>
      </c>
      <c r="J2398" s="2" t="s">
        <v>2839</v>
      </c>
      <c r="K2398" s="2" t="s">
        <v>32</v>
      </c>
      <c r="L2398" s="22" t="s">
        <v>1563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hidden="1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2947</v>
      </c>
      <c r="F2399" s="21" t="s">
        <v>2947</v>
      </c>
      <c r="G2399" s="21" t="s">
        <v>2947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hidden="1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2948</v>
      </c>
      <c r="F2400" s="21" t="s">
        <v>2949</v>
      </c>
      <c r="G2400" s="21" t="s">
        <v>2948</v>
      </c>
      <c r="H2400" s="81" t="s">
        <v>2950</v>
      </c>
      <c r="I2400" s="2" t="s">
        <v>2951</v>
      </c>
      <c r="J2400" s="2" t="s">
        <v>2952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hidden="1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2953</v>
      </c>
      <c r="F2401" s="21" t="s">
        <v>2953</v>
      </c>
      <c r="G2401" s="21" t="s">
        <v>2953</v>
      </c>
      <c r="H2401" s="81" t="s">
        <v>2950</v>
      </c>
      <c r="I2401" s="2" t="s">
        <v>2951</v>
      </c>
      <c r="J2401" s="2" t="s">
        <v>2952</v>
      </c>
      <c r="K2401" s="2" t="s">
        <v>32</v>
      </c>
      <c r="L2401" s="21" t="s">
        <v>2954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hidden="1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2950</v>
      </c>
      <c r="I2402" s="2" t="s">
        <v>2951</v>
      </c>
      <c r="J2402" s="2" t="s">
        <v>2952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hidden="1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2955</v>
      </c>
      <c r="F2403" s="21" t="s">
        <v>2955</v>
      </c>
      <c r="G2403" s="21" t="s">
        <v>2955</v>
      </c>
      <c r="H2403" s="81" t="s">
        <v>2950</v>
      </c>
      <c r="I2403" s="2" t="s">
        <v>2951</v>
      </c>
      <c r="J2403" s="2" t="s">
        <v>2952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hidden="1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2956</v>
      </c>
      <c r="F2404" s="21" t="s">
        <v>2956</v>
      </c>
      <c r="G2404" s="21" t="s">
        <v>2956</v>
      </c>
      <c r="H2404" s="81" t="s">
        <v>2950</v>
      </c>
      <c r="I2404" s="2" t="s">
        <v>2951</v>
      </c>
      <c r="J2404" s="2" t="s">
        <v>2952</v>
      </c>
      <c r="K2404" s="2" t="s">
        <v>32</v>
      </c>
      <c r="L2404" s="21" t="s">
        <v>2957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hidden="1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2956</v>
      </c>
      <c r="F2405" s="21" t="s">
        <v>2956</v>
      </c>
      <c r="G2405" s="21" t="s">
        <v>2956</v>
      </c>
      <c r="H2405" s="81" t="s">
        <v>2950</v>
      </c>
      <c r="I2405" s="2" t="s">
        <v>2951</v>
      </c>
      <c r="J2405" s="2" t="s">
        <v>2952</v>
      </c>
      <c r="K2405" s="2" t="s">
        <v>32</v>
      </c>
      <c r="L2405" s="21" t="s">
        <v>2958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hidden="1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2956</v>
      </c>
      <c r="F2406" s="21" t="s">
        <v>2956</v>
      </c>
      <c r="G2406" s="21" t="s">
        <v>2956</v>
      </c>
      <c r="H2406" s="81" t="s">
        <v>2950</v>
      </c>
      <c r="I2406" s="2" t="s">
        <v>2951</v>
      </c>
      <c r="J2406" s="2" t="s">
        <v>2952</v>
      </c>
      <c r="K2406" s="2" t="s">
        <v>32</v>
      </c>
      <c r="L2406" s="21" t="s">
        <v>2959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hidden="1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2950</v>
      </c>
      <c r="I2407" s="2" t="s">
        <v>2951</v>
      </c>
      <c r="J2407" s="2" t="s">
        <v>2952</v>
      </c>
      <c r="K2407" s="2" t="s">
        <v>32</v>
      </c>
      <c r="L2407" s="21" t="s">
        <v>2960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hidden="1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2961</v>
      </c>
      <c r="F2408" s="21" t="s">
        <v>2961</v>
      </c>
      <c r="G2408" s="21" t="s">
        <v>2961</v>
      </c>
      <c r="H2408" s="81" t="s">
        <v>2950</v>
      </c>
      <c r="I2408" s="2" t="s">
        <v>2951</v>
      </c>
      <c r="J2408" s="2" t="s">
        <v>2952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hidden="1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2054</v>
      </c>
      <c r="F2409" s="21" t="s">
        <v>2054</v>
      </c>
      <c r="G2409" s="21" t="s">
        <v>2054</v>
      </c>
      <c r="H2409" s="81" t="s">
        <v>2950</v>
      </c>
      <c r="I2409" s="2" t="s">
        <v>2951</v>
      </c>
      <c r="J2409" s="2" t="s">
        <v>2952</v>
      </c>
      <c r="K2409" s="2" t="s">
        <v>32</v>
      </c>
      <c r="L2409" s="21" t="s">
        <v>2055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hidden="1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2950</v>
      </c>
      <c r="I2410" s="2" t="s">
        <v>2951</v>
      </c>
      <c r="J2410" s="2" t="s">
        <v>2952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hidden="1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2950</v>
      </c>
      <c r="I2411" s="2" t="s">
        <v>2951</v>
      </c>
      <c r="J2411" s="2" t="s">
        <v>2952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hidden="1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2950</v>
      </c>
      <c r="I2412" s="2" t="s">
        <v>2951</v>
      </c>
      <c r="J2412" s="2" t="s">
        <v>2952</v>
      </c>
      <c r="K2412" s="2" t="s">
        <v>32</v>
      </c>
      <c r="L2412" s="21" t="s">
        <v>2962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hidden="1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2950</v>
      </c>
      <c r="I2413" s="2" t="s">
        <v>2951</v>
      </c>
      <c r="J2413" s="2" t="s">
        <v>2952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hidden="1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2950</v>
      </c>
      <c r="I2414" s="2" t="s">
        <v>2951</v>
      </c>
      <c r="J2414" s="2" t="s">
        <v>2952</v>
      </c>
      <c r="K2414" s="2" t="s">
        <v>32</v>
      </c>
      <c r="L2414" s="21" t="s">
        <v>2963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hidden="1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1637</v>
      </c>
      <c r="G2415" s="21" t="s">
        <v>214</v>
      </c>
      <c r="H2415" s="81" t="s">
        <v>2950</v>
      </c>
      <c r="I2415" s="2" t="s">
        <v>2951</v>
      </c>
      <c r="J2415" s="2" t="s">
        <v>2952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hidden="1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2070</v>
      </c>
      <c r="F2416" s="21" t="s">
        <v>2070</v>
      </c>
      <c r="G2416" s="21" t="s">
        <v>2070</v>
      </c>
      <c r="H2416" s="81" t="s">
        <v>2950</v>
      </c>
      <c r="I2416" s="2" t="s">
        <v>2951</v>
      </c>
      <c r="J2416" s="2" t="s">
        <v>2952</v>
      </c>
      <c r="K2416" s="2" t="s">
        <v>32</v>
      </c>
      <c r="L2416" s="21" t="s">
        <v>2070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hidden="1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2950</v>
      </c>
      <c r="I2417" s="2" t="s">
        <v>2951</v>
      </c>
      <c r="J2417" s="2" t="s">
        <v>2952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hidden="1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2950</v>
      </c>
      <c r="I2418" s="2" t="s">
        <v>2951</v>
      </c>
      <c r="J2418" s="2" t="s">
        <v>2952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hidden="1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2964</v>
      </c>
      <c r="F2419" s="21" t="s">
        <v>2964</v>
      </c>
      <c r="G2419" s="21" t="s">
        <v>2964</v>
      </c>
      <c r="H2419" s="81" t="s">
        <v>2950</v>
      </c>
      <c r="I2419" s="2" t="s">
        <v>2951</v>
      </c>
      <c r="J2419" s="2" t="s">
        <v>2952</v>
      </c>
      <c r="K2419" s="2" t="s">
        <v>32</v>
      </c>
      <c r="L2419" s="21" t="s">
        <v>2964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hidden="1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2965</v>
      </c>
      <c r="G2420" s="21" t="s">
        <v>231</v>
      </c>
      <c r="H2420" s="81" t="s">
        <v>2950</v>
      </c>
      <c r="I2420" s="2" t="s">
        <v>2951</v>
      </c>
      <c r="J2420" s="2" t="s">
        <v>2952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hidden="1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2965</v>
      </c>
      <c r="G2421" s="21" t="s">
        <v>231</v>
      </c>
      <c r="H2421" s="81" t="s">
        <v>2950</v>
      </c>
      <c r="I2421" s="2" t="s">
        <v>2951</v>
      </c>
      <c r="J2421" s="2" t="s">
        <v>2952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hidden="1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2966</v>
      </c>
      <c r="G2422" s="21" t="s">
        <v>231</v>
      </c>
      <c r="H2422" s="81" t="s">
        <v>2950</v>
      </c>
      <c r="I2422" s="2" t="s">
        <v>2951</v>
      </c>
      <c r="J2422" s="2" t="s">
        <v>2952</v>
      </c>
      <c r="K2422" s="2" t="s">
        <v>32</v>
      </c>
      <c r="L2422" s="21" t="s">
        <v>2967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hidden="1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2079</v>
      </c>
      <c r="F2423" s="21" t="s">
        <v>2080</v>
      </c>
      <c r="G2423" s="21" t="s">
        <v>2079</v>
      </c>
      <c r="H2423" s="81" t="s">
        <v>2950</v>
      </c>
      <c r="I2423" s="2" t="s">
        <v>2951</v>
      </c>
      <c r="J2423" s="2" t="s">
        <v>2952</v>
      </c>
      <c r="K2423" s="2" t="s">
        <v>32</v>
      </c>
      <c r="L2423" s="21" t="s">
        <v>2079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2968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hidden="1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2079</v>
      </c>
      <c r="F2424" s="21" t="s">
        <v>2969</v>
      </c>
      <c r="G2424" s="21" t="s">
        <v>2079</v>
      </c>
      <c r="H2424" s="81" t="s">
        <v>2950</v>
      </c>
      <c r="I2424" s="2" t="s">
        <v>2951</v>
      </c>
      <c r="J2424" s="2" t="s">
        <v>2952</v>
      </c>
      <c r="K2424" s="2" t="s">
        <v>32</v>
      </c>
      <c r="L2424" s="21" t="s">
        <v>2079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hidden="1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2970</v>
      </c>
      <c r="F2425" s="21" t="s">
        <v>2970</v>
      </c>
      <c r="G2425" s="21" t="s">
        <v>2970</v>
      </c>
      <c r="H2425" s="81" t="s">
        <v>2950</v>
      </c>
      <c r="I2425" s="2" t="s">
        <v>2951</v>
      </c>
      <c r="J2425" s="2" t="s">
        <v>2952</v>
      </c>
      <c r="K2425" s="2" t="s">
        <v>32</v>
      </c>
      <c r="L2425" s="21" t="s">
        <v>2970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hidden="1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2971</v>
      </c>
      <c r="F2426" s="21" t="s">
        <v>2971</v>
      </c>
      <c r="G2426" s="21" t="s">
        <v>2971</v>
      </c>
      <c r="H2426" s="81" t="s">
        <v>2950</v>
      </c>
      <c r="I2426" s="2" t="s">
        <v>2951</v>
      </c>
      <c r="J2426" s="2" t="s">
        <v>2952</v>
      </c>
      <c r="K2426" s="2" t="s">
        <v>32</v>
      </c>
      <c r="L2426" s="21" t="s">
        <v>2972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hidden="1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2973</v>
      </c>
      <c r="F2427" s="21" t="s">
        <v>2973</v>
      </c>
      <c r="G2427" s="21" t="s">
        <v>2973</v>
      </c>
      <c r="H2427" s="81" t="s">
        <v>2950</v>
      </c>
      <c r="I2427" s="2" t="s">
        <v>2951</v>
      </c>
      <c r="J2427" s="2" t="s">
        <v>2952</v>
      </c>
      <c r="K2427" s="2" t="s">
        <v>32</v>
      </c>
      <c r="L2427" s="21" t="s">
        <v>2962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hidden="1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2950</v>
      </c>
      <c r="I2428" s="2" t="s">
        <v>2951</v>
      </c>
      <c r="J2428" s="2" t="s">
        <v>2952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hidden="1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2974</v>
      </c>
      <c r="F2429" s="21" t="s">
        <v>2974</v>
      </c>
      <c r="G2429" s="21" t="s">
        <v>2974</v>
      </c>
      <c r="H2429" s="81" t="s">
        <v>2950</v>
      </c>
      <c r="I2429" s="2" t="s">
        <v>2951</v>
      </c>
      <c r="J2429" s="2" t="s">
        <v>2952</v>
      </c>
      <c r="K2429" s="2" t="s">
        <v>32</v>
      </c>
      <c r="L2429" s="21" t="s">
        <v>2974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hidden="1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2950</v>
      </c>
      <c r="I2430" s="2" t="s">
        <v>2951</v>
      </c>
      <c r="J2430" s="2" t="s">
        <v>2952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hidden="1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2950</v>
      </c>
      <c r="I2431" s="2" t="s">
        <v>2951</v>
      </c>
      <c r="J2431" s="2" t="s">
        <v>2952</v>
      </c>
      <c r="K2431" s="2" t="s">
        <v>32</v>
      </c>
      <c r="L2431" s="21" t="s">
        <v>2099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hidden="1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2950</v>
      </c>
      <c r="I2432" s="2" t="s">
        <v>2951</v>
      </c>
      <c r="J2432" s="2" t="s">
        <v>2952</v>
      </c>
      <c r="K2432" s="2" t="s">
        <v>32</v>
      </c>
      <c r="L2432" s="21" t="s">
        <v>2975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hidden="1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2976</v>
      </c>
      <c r="F2433" s="21" t="s">
        <v>2976</v>
      </c>
      <c r="G2433" s="21" t="s">
        <v>2976</v>
      </c>
      <c r="H2433" s="81" t="s">
        <v>2950</v>
      </c>
      <c r="I2433" s="2" t="s">
        <v>2951</v>
      </c>
      <c r="J2433" s="2" t="s">
        <v>2952</v>
      </c>
      <c r="K2433" s="2" t="s">
        <v>32</v>
      </c>
      <c r="L2433" s="21" t="s">
        <v>2976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hidden="1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2950</v>
      </c>
      <c r="I2434" s="2" t="s">
        <v>2951</v>
      </c>
      <c r="J2434" s="2" t="s">
        <v>2952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hidden="1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2977</v>
      </c>
      <c r="G2435" s="21" t="s">
        <v>340</v>
      </c>
      <c r="H2435" s="81" t="s">
        <v>2950</v>
      </c>
      <c r="I2435" s="2" t="s">
        <v>2951</v>
      </c>
      <c r="J2435" s="2" t="s">
        <v>2952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hidden="1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2950</v>
      </c>
      <c r="I2436" s="2" t="s">
        <v>2951</v>
      </c>
      <c r="J2436" s="2" t="s">
        <v>2952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hidden="1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2950</v>
      </c>
      <c r="I2437" s="2" t="s">
        <v>2951</v>
      </c>
      <c r="J2437" s="2" t="s">
        <v>2952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hidden="1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1" t="s">
        <v>1682</v>
      </c>
      <c r="F2438" s="21" t="s">
        <v>1683</v>
      </c>
      <c r="G2438" s="21" t="s">
        <v>1682</v>
      </c>
      <c r="H2438" s="81" t="s">
        <v>2950</v>
      </c>
      <c r="I2438" s="2" t="s">
        <v>2951</v>
      </c>
      <c r="J2438" s="2" t="s">
        <v>2952</v>
      </c>
      <c r="K2438" s="2" t="s">
        <v>32</v>
      </c>
      <c r="L2438" s="21" t="s">
        <v>2978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hidden="1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1" t="s">
        <v>1682</v>
      </c>
      <c r="F2439" s="21" t="s">
        <v>1683</v>
      </c>
      <c r="G2439" s="21" t="s">
        <v>1682</v>
      </c>
      <c r="H2439" s="81" t="s">
        <v>2950</v>
      </c>
      <c r="I2439" s="2" t="s">
        <v>2951</v>
      </c>
      <c r="J2439" s="2" t="s">
        <v>2952</v>
      </c>
      <c r="K2439" s="2" t="s">
        <v>32</v>
      </c>
      <c r="L2439" s="21" t="s">
        <v>1682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hidden="1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1" t="s">
        <v>1682</v>
      </c>
      <c r="F2440" s="21" t="s">
        <v>2979</v>
      </c>
      <c r="G2440" s="21" t="s">
        <v>1682</v>
      </c>
      <c r="H2440" s="81" t="s">
        <v>2950</v>
      </c>
      <c r="I2440" s="2" t="s">
        <v>2951</v>
      </c>
      <c r="J2440" s="2" t="s">
        <v>2952</v>
      </c>
      <c r="K2440" s="2" t="s">
        <v>32</v>
      </c>
      <c r="L2440" s="21" t="s">
        <v>2840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hidden="1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2950</v>
      </c>
      <c r="I2441" s="2" t="s">
        <v>2951</v>
      </c>
      <c r="J2441" s="2" t="s">
        <v>2952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hidden="1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2950</v>
      </c>
      <c r="I2442" s="2" t="s">
        <v>2951</v>
      </c>
      <c r="J2442" s="2" t="s">
        <v>2952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hidden="1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2950</v>
      </c>
      <c r="I2443" s="2" t="s">
        <v>2951</v>
      </c>
      <c r="J2443" s="2" t="s">
        <v>2952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hidden="1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2980</v>
      </c>
      <c r="F2444" s="21" t="s">
        <v>2980</v>
      </c>
      <c r="G2444" s="21" t="s">
        <v>2980</v>
      </c>
      <c r="H2444" s="81" t="s">
        <v>2950</v>
      </c>
      <c r="I2444" s="2" t="s">
        <v>2951</v>
      </c>
      <c r="J2444" s="2" t="s">
        <v>2952</v>
      </c>
      <c r="K2444" s="2" t="s">
        <v>32</v>
      </c>
      <c r="L2444" s="21" t="s">
        <v>2980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hidden="1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2981</v>
      </c>
      <c r="F2445" s="21" t="s">
        <v>2981</v>
      </c>
      <c r="G2445" s="21" t="s">
        <v>2981</v>
      </c>
      <c r="H2445" s="81" t="s">
        <v>2950</v>
      </c>
      <c r="I2445" s="2" t="s">
        <v>2951</v>
      </c>
      <c r="J2445" s="2" t="s">
        <v>2952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hidden="1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2950</v>
      </c>
      <c r="I2446" s="2" t="s">
        <v>2951</v>
      </c>
      <c r="J2446" s="2" t="s">
        <v>2952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hidden="1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2950</v>
      </c>
      <c r="I2447" s="2" t="s">
        <v>2951</v>
      </c>
      <c r="J2447" s="2" t="s">
        <v>2952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hidden="1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2138</v>
      </c>
      <c r="F2448" s="21" t="s">
        <v>2138</v>
      </c>
      <c r="G2448" s="21" t="s">
        <v>2138</v>
      </c>
      <c r="H2448" s="81" t="s">
        <v>2950</v>
      </c>
      <c r="I2448" s="2" t="s">
        <v>2951</v>
      </c>
      <c r="J2448" s="2" t="s">
        <v>2952</v>
      </c>
      <c r="K2448" s="2" t="s">
        <v>32</v>
      </c>
      <c r="L2448" s="21" t="s">
        <v>2982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hidden="1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2950</v>
      </c>
      <c r="I2449" s="2" t="s">
        <v>2951</v>
      </c>
      <c r="J2449" s="2" t="s">
        <v>2952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hidden="1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2950</v>
      </c>
      <c r="I2450" s="2" t="s">
        <v>2951</v>
      </c>
      <c r="J2450" s="2" t="s">
        <v>2952</v>
      </c>
      <c r="K2450" s="2" t="s">
        <v>32</v>
      </c>
      <c r="L2450" s="21" t="s">
        <v>1753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hidden="1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2950</v>
      </c>
      <c r="I2451" s="2" t="s">
        <v>2951</v>
      </c>
      <c r="J2451" s="2" t="s">
        <v>2952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hidden="1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2950</v>
      </c>
      <c r="I2452" s="2" t="s">
        <v>2951</v>
      </c>
      <c r="J2452" s="2" t="s">
        <v>2952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hidden="1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2177</v>
      </c>
      <c r="F2453" s="21" t="s">
        <v>2177</v>
      </c>
      <c r="G2453" s="21" t="s">
        <v>2177</v>
      </c>
      <c r="H2453" s="81" t="s">
        <v>2950</v>
      </c>
      <c r="I2453" s="2" t="s">
        <v>2951</v>
      </c>
      <c r="J2453" s="2" t="s">
        <v>2952</v>
      </c>
      <c r="K2453" s="2" t="s">
        <v>32</v>
      </c>
      <c r="L2453" s="21" t="s">
        <v>2983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hidden="1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2984</v>
      </c>
      <c r="F2454" s="21" t="s">
        <v>2984</v>
      </c>
      <c r="G2454" s="21" t="s">
        <v>2984</v>
      </c>
      <c r="H2454" s="81" t="s">
        <v>2950</v>
      </c>
      <c r="I2454" s="2" t="s">
        <v>2951</v>
      </c>
      <c r="J2454" s="2" t="s">
        <v>2952</v>
      </c>
      <c r="K2454" s="2" t="s">
        <v>32</v>
      </c>
      <c r="L2454" s="21" t="s">
        <v>2985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hidden="1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2950</v>
      </c>
      <c r="I2455" s="2" t="s">
        <v>2951</v>
      </c>
      <c r="J2455" s="2" t="s">
        <v>2952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hidden="1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2181</v>
      </c>
      <c r="F2456" s="21" t="s">
        <v>2181</v>
      </c>
      <c r="G2456" s="21" t="s">
        <v>2181</v>
      </c>
      <c r="H2456" s="81" t="s">
        <v>2950</v>
      </c>
      <c r="I2456" s="2" t="s">
        <v>2951</v>
      </c>
      <c r="J2456" s="2" t="s">
        <v>2952</v>
      </c>
      <c r="K2456" s="2" t="s">
        <v>32</v>
      </c>
      <c r="L2456" s="21" t="s">
        <v>2181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hidden="1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2986</v>
      </c>
      <c r="F2457" s="21" t="s">
        <v>2986</v>
      </c>
      <c r="G2457" s="21" t="s">
        <v>2986</v>
      </c>
      <c r="H2457" s="81" t="s">
        <v>2950</v>
      </c>
      <c r="I2457" s="2" t="s">
        <v>2951</v>
      </c>
      <c r="J2457" s="2" t="s">
        <v>2952</v>
      </c>
      <c r="K2457" s="2" t="s">
        <v>32</v>
      </c>
      <c r="L2457" s="27" t="s">
        <v>2986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hidden="1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2987</v>
      </c>
      <c r="F2458" s="21" t="s">
        <v>2988</v>
      </c>
      <c r="G2458" s="21" t="s">
        <v>2987</v>
      </c>
      <c r="H2458" s="81" t="s">
        <v>2950</v>
      </c>
      <c r="I2458" s="2" t="s">
        <v>2951</v>
      </c>
      <c r="J2458" s="2" t="s">
        <v>2952</v>
      </c>
      <c r="K2458" s="2" t="s">
        <v>32</v>
      </c>
      <c r="L2458" s="27" t="s">
        <v>2989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hidden="1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2950</v>
      </c>
      <c r="I2459" s="2" t="s">
        <v>2951</v>
      </c>
      <c r="J2459" s="2" t="s">
        <v>2952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 t="shared" ref="X2459:X2465" si="324">W2459*R2459</f>
        <v>675.62700000000007</v>
      </c>
      <c r="Y2459" s="7">
        <f t="shared" si="322"/>
        <v>0</v>
      </c>
      <c r="Z2459" s="7"/>
      <c r="AA2459" s="8">
        <f t="shared" si="321"/>
        <v>23196.527000000002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hidden="1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2950</v>
      </c>
      <c r="I2460" s="2" t="s">
        <v>2951</v>
      </c>
      <c r="J2460" s="2" t="s">
        <v>2952</v>
      </c>
      <c r="K2460" s="2" t="s">
        <v>32</v>
      </c>
      <c r="L2460" s="27" t="s">
        <v>2990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si="324"/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hidden="1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2950</v>
      </c>
      <c r="I2461" s="2" t="s">
        <v>2951</v>
      </c>
      <c r="J2461" s="2" t="s">
        <v>2952</v>
      </c>
      <c r="K2461" s="2" t="s">
        <v>32</v>
      </c>
      <c r="L2461" s="27" t="s">
        <v>2991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 t="shared" si="324"/>
        <v>809.62199999999996</v>
      </c>
      <c r="Y2461" s="7">
        <f t="shared" si="322"/>
        <v>0</v>
      </c>
      <c r="Z2461" s="7"/>
      <c r="AA2461" s="8">
        <f t="shared" si="321"/>
        <v>27797.022000000001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hidden="1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2950</v>
      </c>
      <c r="I2462" s="2" t="s">
        <v>2951</v>
      </c>
      <c r="J2462" s="2" t="s">
        <v>2952</v>
      </c>
      <c r="K2462" s="2" t="s">
        <v>32</v>
      </c>
      <c r="L2462" s="27" t="s">
        <v>2992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f t="shared" si="324"/>
        <v>39.098999999999997</v>
      </c>
      <c r="Y2462" s="7">
        <f t="shared" si="322"/>
        <v>0</v>
      </c>
      <c r="Z2462" s="7"/>
      <c r="AA2462" s="8">
        <f t="shared" si="321"/>
        <v>1342.3989999999999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hidden="1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2950</v>
      </c>
      <c r="I2463" s="2" t="s">
        <v>2951</v>
      </c>
      <c r="J2463" s="2" t="s">
        <v>2952</v>
      </c>
      <c r="K2463" s="2" t="s">
        <v>32</v>
      </c>
      <c r="L2463" s="27" t="s">
        <v>2993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hidden="1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2950</v>
      </c>
      <c r="I2464" s="2" t="s">
        <v>2951</v>
      </c>
      <c r="J2464" s="2" t="s">
        <v>2952</v>
      </c>
      <c r="K2464" s="2" t="s">
        <v>32</v>
      </c>
      <c r="L2464" s="27" t="s">
        <v>2994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 t="shared" si="324"/>
        <v>597.91200000000003</v>
      </c>
      <c r="Y2464" s="7">
        <f t="shared" si="322"/>
        <v>0</v>
      </c>
      <c r="Z2464" s="7"/>
      <c r="AA2464" s="8">
        <f t="shared" si="321"/>
        <v>20528.312000000002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hidden="1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2234</v>
      </c>
      <c r="F2465" s="21" t="s">
        <v>2234</v>
      </c>
      <c r="G2465" s="21" t="s">
        <v>2234</v>
      </c>
      <c r="H2465" s="81" t="s">
        <v>2950</v>
      </c>
      <c r="I2465" s="2" t="s">
        <v>2951</v>
      </c>
      <c r="J2465" s="2" t="s">
        <v>2952</v>
      </c>
      <c r="K2465" s="2" t="s">
        <v>32</v>
      </c>
      <c r="L2465" s="27" t="s">
        <v>2234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hidden="1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2950</v>
      </c>
      <c r="I2466" s="2" t="s">
        <v>2951</v>
      </c>
      <c r="J2466" s="2" t="s">
        <v>2952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hidden="1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2950</v>
      </c>
      <c r="I2467" s="2" t="s">
        <v>2951</v>
      </c>
      <c r="J2467" s="2" t="s">
        <v>2952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hidden="1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1714</v>
      </c>
      <c r="F2468" s="21" t="s">
        <v>1715</v>
      </c>
      <c r="G2468" s="21" t="s">
        <v>1714</v>
      </c>
      <c r="H2468" s="81" t="s">
        <v>2950</v>
      </c>
      <c r="I2468" s="2" t="s">
        <v>2951</v>
      </c>
      <c r="J2468" s="2" t="s">
        <v>2952</v>
      </c>
      <c r="K2468" s="2" t="s">
        <v>32</v>
      </c>
      <c r="L2468" s="27" t="s">
        <v>1714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hidden="1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2950</v>
      </c>
      <c r="I2469" s="2" t="s">
        <v>2951</v>
      </c>
      <c r="J2469" s="2" t="s">
        <v>2952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hidden="1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2950</v>
      </c>
      <c r="I2470" s="2" t="s">
        <v>2951</v>
      </c>
      <c r="J2470" s="2" t="s">
        <v>2952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hidden="1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2274</v>
      </c>
      <c r="F2471" s="21" t="s">
        <v>2274</v>
      </c>
      <c r="G2471" s="21" t="s">
        <v>2274</v>
      </c>
      <c r="H2471" s="81" t="s">
        <v>2950</v>
      </c>
      <c r="I2471" s="2" t="s">
        <v>2951</v>
      </c>
      <c r="J2471" s="2" t="s">
        <v>2952</v>
      </c>
      <c r="K2471" s="2" t="s">
        <v>32</v>
      </c>
      <c r="L2471" s="27" t="s">
        <v>2274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hidden="1" customHeight="1">
      <c r="A2472" s="1">
        <v>43831</v>
      </c>
      <c r="B2472" s="21" t="s">
        <v>32</v>
      </c>
      <c r="C2472" s="21" t="s">
        <v>648</v>
      </c>
      <c r="D2472" s="21" t="s">
        <v>2995</v>
      </c>
      <c r="E2472" s="21" t="s">
        <v>2283</v>
      </c>
      <c r="F2472" s="21" t="s">
        <v>2283</v>
      </c>
      <c r="G2472" s="21" t="s">
        <v>2283</v>
      </c>
      <c r="H2472" s="81" t="s">
        <v>2950</v>
      </c>
      <c r="I2472" s="2" t="s">
        <v>2951</v>
      </c>
      <c r="J2472" s="2" t="s">
        <v>2952</v>
      </c>
      <c r="K2472" s="2" t="s">
        <v>32</v>
      </c>
      <c r="L2472" s="27" t="s">
        <v>2283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hidden="1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2283</v>
      </c>
      <c r="F2473" s="21" t="s">
        <v>2283</v>
      </c>
      <c r="G2473" s="21" t="s">
        <v>2283</v>
      </c>
      <c r="H2473" s="81" t="s">
        <v>2950</v>
      </c>
      <c r="I2473" s="2" t="s">
        <v>2951</v>
      </c>
      <c r="J2473" s="2" t="s">
        <v>2952</v>
      </c>
      <c r="K2473" s="2" t="s">
        <v>32</v>
      </c>
      <c r="L2473" s="27" t="s">
        <v>2996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hidden="1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1727</v>
      </c>
      <c r="F2474" s="21" t="s">
        <v>1727</v>
      </c>
      <c r="G2474" s="21" t="s">
        <v>1727</v>
      </c>
      <c r="H2474" s="81" t="s">
        <v>2950</v>
      </c>
      <c r="I2474" s="2" t="s">
        <v>2951</v>
      </c>
      <c r="J2474" s="2" t="s">
        <v>2952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hidden="1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2950</v>
      </c>
      <c r="I2475" s="2" t="s">
        <v>2951</v>
      </c>
      <c r="J2475" s="2" t="s">
        <v>2952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hidden="1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2997</v>
      </c>
      <c r="F2476" s="21" t="s">
        <v>2997</v>
      </c>
      <c r="G2476" s="21" t="s">
        <v>2997</v>
      </c>
      <c r="H2476" s="81" t="s">
        <v>2950</v>
      </c>
      <c r="I2476" s="2" t="s">
        <v>2951</v>
      </c>
      <c r="J2476" s="2" t="s">
        <v>2952</v>
      </c>
      <c r="K2476" s="2" t="s">
        <v>32</v>
      </c>
      <c r="L2476" s="27" t="s">
        <v>2997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hidden="1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2998</v>
      </c>
      <c r="F2477" s="21" t="s">
        <v>2998</v>
      </c>
      <c r="G2477" s="21" t="s">
        <v>2998</v>
      </c>
      <c r="H2477" s="81" t="s">
        <v>2950</v>
      </c>
      <c r="I2477" s="2" t="s">
        <v>2951</v>
      </c>
      <c r="J2477" s="2" t="s">
        <v>2952</v>
      </c>
      <c r="K2477" s="2" t="s">
        <v>32</v>
      </c>
      <c r="L2477" s="27" t="s">
        <v>2998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hidden="1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2999</v>
      </c>
      <c r="F2478" s="21" t="s">
        <v>1748</v>
      </c>
      <c r="G2478" s="21" t="s">
        <v>1748</v>
      </c>
      <c r="H2478" s="81" t="s">
        <v>2950</v>
      </c>
      <c r="I2478" s="2" t="s">
        <v>2951</v>
      </c>
      <c r="J2478" s="2" t="s">
        <v>2952</v>
      </c>
      <c r="K2478" s="2" t="s">
        <v>32</v>
      </c>
      <c r="L2478" s="27" t="s">
        <v>3000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hidden="1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3001</v>
      </c>
      <c r="F2479" s="21" t="s">
        <v>3001</v>
      </c>
      <c r="G2479" s="21" t="s">
        <v>3001</v>
      </c>
      <c r="H2479" s="81" t="s">
        <v>2950</v>
      </c>
      <c r="I2479" s="2" t="s">
        <v>2951</v>
      </c>
      <c r="J2479" s="2" t="s">
        <v>2952</v>
      </c>
      <c r="K2479" s="2" t="s">
        <v>32</v>
      </c>
      <c r="L2479" s="27" t="s">
        <v>3001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hidden="1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2950</v>
      </c>
      <c r="I2480" s="2" t="s">
        <v>2951</v>
      </c>
      <c r="J2480" s="2" t="s">
        <v>2952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hidden="1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3002</v>
      </c>
      <c r="F2481" s="21" t="s">
        <v>3003</v>
      </c>
      <c r="G2481" s="21" t="s">
        <v>3002</v>
      </c>
      <c r="H2481" s="81" t="s">
        <v>2950</v>
      </c>
      <c r="I2481" s="2" t="s">
        <v>2951</v>
      </c>
      <c r="J2481" s="2" t="s">
        <v>2952</v>
      </c>
      <c r="K2481" s="2" t="s">
        <v>32</v>
      </c>
      <c r="L2481" s="27" t="s">
        <v>2318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hidden="1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1750</v>
      </c>
      <c r="G2482" s="21" t="s">
        <v>808</v>
      </c>
      <c r="H2482" s="81" t="s">
        <v>2950</v>
      </c>
      <c r="I2482" s="2" t="s">
        <v>2951</v>
      </c>
      <c r="J2482" s="2" t="s">
        <v>2952</v>
      </c>
      <c r="K2482" s="2" t="s">
        <v>32</v>
      </c>
      <c r="L2482" s="27" t="s">
        <v>2318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hidden="1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2950</v>
      </c>
      <c r="I2483" s="2" t="s">
        <v>2951</v>
      </c>
      <c r="J2483" s="2" t="s">
        <v>2952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hidden="1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3004</v>
      </c>
      <c r="F2484" s="21" t="s">
        <v>3004</v>
      </c>
      <c r="G2484" s="21" t="s">
        <v>3004</v>
      </c>
      <c r="H2484" s="81" t="s">
        <v>2950</v>
      </c>
      <c r="I2484" s="2" t="s">
        <v>2951</v>
      </c>
      <c r="J2484" s="2" t="s">
        <v>2952</v>
      </c>
      <c r="K2484" s="2" t="s">
        <v>32</v>
      </c>
      <c r="L2484" s="27" t="s">
        <v>2318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hidden="1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3005</v>
      </c>
      <c r="F2485" s="21" t="s">
        <v>3006</v>
      </c>
      <c r="G2485" s="29" t="s">
        <v>3006</v>
      </c>
      <c r="H2485" s="81" t="s">
        <v>2950</v>
      </c>
      <c r="I2485" s="2" t="s">
        <v>2951</v>
      </c>
      <c r="J2485" s="2" t="s">
        <v>2952</v>
      </c>
      <c r="K2485" s="2" t="s">
        <v>32</v>
      </c>
      <c r="L2485" s="27" t="s">
        <v>3007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hidden="1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3008</v>
      </c>
      <c r="F2486" s="21" t="s">
        <v>872</v>
      </c>
      <c r="G2486" s="21" t="s">
        <v>872</v>
      </c>
      <c r="H2486" s="81" t="s">
        <v>2950</v>
      </c>
      <c r="I2486" s="2" t="s">
        <v>2951</v>
      </c>
      <c r="J2486" s="2" t="s">
        <v>2952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hidden="1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2950</v>
      </c>
      <c r="I2487" s="2" t="s">
        <v>2951</v>
      </c>
      <c r="J2487" s="2" t="s">
        <v>2952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hidden="1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2348</v>
      </c>
      <c r="F2488" s="21" t="s">
        <v>2348</v>
      </c>
      <c r="G2488" s="21" t="s">
        <v>2348</v>
      </c>
      <c r="H2488" s="81" t="s">
        <v>2950</v>
      </c>
      <c r="I2488" s="2" t="s">
        <v>2951</v>
      </c>
      <c r="J2488" s="2" t="s">
        <v>2952</v>
      </c>
      <c r="K2488" s="2" t="s">
        <v>32</v>
      </c>
      <c r="L2488" s="27" t="s">
        <v>2349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hidden="1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2950</v>
      </c>
      <c r="I2489" s="2" t="s">
        <v>2951</v>
      </c>
      <c r="J2489" s="2" t="s">
        <v>2952</v>
      </c>
      <c r="K2489" s="2" t="s">
        <v>32</v>
      </c>
      <c r="L2489" s="27" t="s">
        <v>3009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hidden="1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2950</v>
      </c>
      <c r="I2490" s="2" t="s">
        <v>2951</v>
      </c>
      <c r="J2490" s="2" t="s">
        <v>2952</v>
      </c>
      <c r="K2490" s="2" t="s">
        <v>32</v>
      </c>
      <c r="L2490" s="27" t="s">
        <v>3010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hidden="1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3011</v>
      </c>
      <c r="G2491" s="21" t="s">
        <v>899</v>
      </c>
      <c r="H2491" s="81" t="s">
        <v>2950</v>
      </c>
      <c r="I2491" s="2" t="s">
        <v>2951</v>
      </c>
      <c r="J2491" s="2" t="s">
        <v>2952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hidden="1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2950</v>
      </c>
      <c r="I2492" s="2" t="s">
        <v>2951</v>
      </c>
      <c r="J2492" s="2" t="s">
        <v>2952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hidden="1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3012</v>
      </c>
      <c r="F2493" s="21" t="s">
        <v>3012</v>
      </c>
      <c r="G2493" s="21" t="s">
        <v>3012</v>
      </c>
      <c r="H2493" s="81" t="s">
        <v>2950</v>
      </c>
      <c r="I2493" s="2" t="s">
        <v>2951</v>
      </c>
      <c r="J2493" s="2" t="s">
        <v>2952</v>
      </c>
      <c r="K2493" s="2" t="s">
        <v>32</v>
      </c>
      <c r="L2493" s="27" t="s">
        <v>3013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hidden="1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3014</v>
      </c>
      <c r="F2494" s="21" t="s">
        <v>3014</v>
      </c>
      <c r="G2494" s="21" t="s">
        <v>3014</v>
      </c>
      <c r="H2494" s="81" t="s">
        <v>2950</v>
      </c>
      <c r="I2494" s="2" t="s">
        <v>2951</v>
      </c>
      <c r="J2494" s="2" t="s">
        <v>2952</v>
      </c>
      <c r="K2494" s="2" t="s">
        <v>32</v>
      </c>
      <c r="L2494" s="27" t="s">
        <v>3014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hidden="1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2950</v>
      </c>
      <c r="I2495" s="2" t="s">
        <v>2951</v>
      </c>
      <c r="J2495" s="2" t="s">
        <v>2952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hidden="1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2950</v>
      </c>
      <c r="I2496" s="2" t="s">
        <v>2951</v>
      </c>
      <c r="J2496" s="2" t="s">
        <v>2952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hidden="1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3015</v>
      </c>
      <c r="F2497" s="21" t="s">
        <v>3015</v>
      </c>
      <c r="G2497" s="21" t="s">
        <v>3015</v>
      </c>
      <c r="H2497" s="81" t="s">
        <v>2950</v>
      </c>
      <c r="I2497" s="2" t="s">
        <v>2951</v>
      </c>
      <c r="J2497" s="2" t="s">
        <v>2952</v>
      </c>
      <c r="K2497" s="2" t="s">
        <v>32</v>
      </c>
      <c r="L2497" s="27" t="s">
        <v>3015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hidden="1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2950</v>
      </c>
      <c r="I2498" s="2" t="s">
        <v>2951</v>
      </c>
      <c r="J2498" s="2" t="s">
        <v>2952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hidden="1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3016</v>
      </c>
      <c r="F2499" s="21" t="s">
        <v>3017</v>
      </c>
      <c r="G2499" s="21" t="s">
        <v>3016</v>
      </c>
      <c r="H2499" s="81" t="s">
        <v>2950</v>
      </c>
      <c r="I2499" s="2" t="s">
        <v>2951</v>
      </c>
      <c r="J2499" s="2" t="s">
        <v>2952</v>
      </c>
      <c r="K2499" s="2" t="s">
        <v>32</v>
      </c>
      <c r="L2499" s="27" t="s">
        <v>3016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hidden="1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3018</v>
      </c>
      <c r="F2500" s="21" t="s">
        <v>3018</v>
      </c>
      <c r="G2500" s="21" t="s">
        <v>3018</v>
      </c>
      <c r="H2500" s="81" t="s">
        <v>2950</v>
      </c>
      <c r="I2500" s="2" t="s">
        <v>2951</v>
      </c>
      <c r="J2500" s="2" t="s">
        <v>2952</v>
      </c>
      <c r="K2500" s="2" t="s">
        <v>32</v>
      </c>
      <c r="L2500" s="27" t="s">
        <v>3018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hidden="1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2487</v>
      </c>
      <c r="G2501" s="21" t="s">
        <v>214</v>
      </c>
      <c r="H2501" s="81" t="s">
        <v>2950</v>
      </c>
      <c r="I2501" s="2" t="s">
        <v>2951</v>
      </c>
      <c r="J2501" s="2" t="s">
        <v>2952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hidden="1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3019</v>
      </c>
      <c r="F2502" s="21" t="s">
        <v>3019</v>
      </c>
      <c r="G2502" s="21" t="s">
        <v>3019</v>
      </c>
      <c r="H2502" s="81" t="s">
        <v>2950</v>
      </c>
      <c r="I2502" s="2" t="s">
        <v>2951</v>
      </c>
      <c r="J2502" s="2" t="s">
        <v>2952</v>
      </c>
      <c r="K2502" s="2" t="s">
        <v>32</v>
      </c>
      <c r="L2502" s="27" t="s">
        <v>3019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hidden="1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2950</v>
      </c>
      <c r="I2503" s="2" t="s">
        <v>2951</v>
      </c>
      <c r="J2503" s="2" t="s">
        <v>2952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hidden="1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3020</v>
      </c>
      <c r="F2504" s="21" t="s">
        <v>3020</v>
      </c>
      <c r="G2504" s="21" t="s">
        <v>3020</v>
      </c>
      <c r="H2504" s="81" t="s">
        <v>2950</v>
      </c>
      <c r="I2504" s="2" t="s">
        <v>2951</v>
      </c>
      <c r="J2504" s="2" t="s">
        <v>2952</v>
      </c>
      <c r="K2504" s="2" t="s">
        <v>32</v>
      </c>
      <c r="L2504" s="27" t="s">
        <v>3020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hidden="1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2522</v>
      </c>
      <c r="F2505" s="21" t="s">
        <v>2522</v>
      </c>
      <c r="G2505" s="21" t="s">
        <v>2522</v>
      </c>
      <c r="H2505" s="81" t="s">
        <v>2950</v>
      </c>
      <c r="I2505" s="2" t="s">
        <v>2951</v>
      </c>
      <c r="J2505" s="2" t="s">
        <v>2952</v>
      </c>
      <c r="K2505" s="2" t="s">
        <v>32</v>
      </c>
      <c r="L2505" s="27" t="s">
        <v>2522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hidden="1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2525</v>
      </c>
      <c r="F2506" s="21" t="s">
        <v>2525</v>
      </c>
      <c r="G2506" s="21" t="s">
        <v>2525</v>
      </c>
      <c r="H2506" s="81" t="s">
        <v>2950</v>
      </c>
      <c r="I2506" s="2" t="s">
        <v>2951</v>
      </c>
      <c r="J2506" s="2" t="s">
        <v>2952</v>
      </c>
      <c r="K2506" s="2" t="s">
        <v>32</v>
      </c>
      <c r="L2506" s="27" t="s">
        <v>2525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hidden="1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2530</v>
      </c>
      <c r="F2507" s="21" t="s">
        <v>2531</v>
      </c>
      <c r="G2507" s="21" t="s">
        <v>2530</v>
      </c>
      <c r="H2507" s="81" t="s">
        <v>2950</v>
      </c>
      <c r="I2507" s="2" t="s">
        <v>2951</v>
      </c>
      <c r="J2507" s="2" t="s">
        <v>2952</v>
      </c>
      <c r="K2507" s="2" t="s">
        <v>32</v>
      </c>
      <c r="L2507" s="27" t="s">
        <v>2530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hidden="1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2530</v>
      </c>
      <c r="F2508" s="21" t="s">
        <v>2531</v>
      </c>
      <c r="G2508" s="21" t="s">
        <v>2530</v>
      </c>
      <c r="H2508" s="81" t="s">
        <v>2950</v>
      </c>
      <c r="I2508" s="2" t="s">
        <v>2951</v>
      </c>
      <c r="J2508" s="2" t="s">
        <v>2952</v>
      </c>
      <c r="K2508" s="2" t="s">
        <v>32</v>
      </c>
      <c r="L2508" s="27" t="s">
        <v>2533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hidden="1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2538</v>
      </c>
      <c r="F2509" s="21" t="s">
        <v>2538</v>
      </c>
      <c r="G2509" s="21" t="s">
        <v>2538</v>
      </c>
      <c r="H2509" s="81" t="s">
        <v>2950</v>
      </c>
      <c r="I2509" s="2" t="s">
        <v>2951</v>
      </c>
      <c r="J2509" s="2" t="s">
        <v>2952</v>
      </c>
      <c r="K2509" s="2" t="s">
        <v>32</v>
      </c>
      <c r="L2509" s="27" t="s">
        <v>2538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hidden="1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2546</v>
      </c>
      <c r="F2510" s="21" t="s">
        <v>2546</v>
      </c>
      <c r="G2510" s="21" t="s">
        <v>2546</v>
      </c>
      <c r="H2510" s="81" t="s">
        <v>2950</v>
      </c>
      <c r="I2510" s="2" t="s">
        <v>2951</v>
      </c>
      <c r="J2510" s="2" t="s">
        <v>2952</v>
      </c>
      <c r="K2510" s="2" t="s">
        <v>32</v>
      </c>
      <c r="L2510" s="27" t="s">
        <v>2547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hidden="1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2561</v>
      </c>
      <c r="F2511" s="21" t="s">
        <v>2561</v>
      </c>
      <c r="G2511" s="21" t="s">
        <v>2561</v>
      </c>
      <c r="H2511" s="81" t="s">
        <v>2950</v>
      </c>
      <c r="I2511" s="2" t="s">
        <v>2951</v>
      </c>
      <c r="J2511" s="2" t="s">
        <v>2952</v>
      </c>
      <c r="K2511" s="2" t="s">
        <v>32</v>
      </c>
      <c r="L2511" s="27" t="s">
        <v>2561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hidden="1" customHeight="1">
      <c r="A2512" s="1">
        <v>43831</v>
      </c>
      <c r="B2512" s="21" t="s">
        <v>32</v>
      </c>
      <c r="C2512" s="21" t="s">
        <v>1071</v>
      </c>
      <c r="D2512" s="21" t="s">
        <v>3021</v>
      </c>
      <c r="E2512" s="21" t="s">
        <v>1098</v>
      </c>
      <c r="F2512" s="21" t="s">
        <v>1098</v>
      </c>
      <c r="G2512" s="21" t="s">
        <v>1098</v>
      </c>
      <c r="H2512" s="81" t="s">
        <v>2950</v>
      </c>
      <c r="I2512" s="2" t="s">
        <v>2951</v>
      </c>
      <c r="J2512" s="2" t="s">
        <v>2952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hidden="1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2950</v>
      </c>
      <c r="I2513" s="2" t="s">
        <v>2951</v>
      </c>
      <c r="J2513" s="2" t="s">
        <v>2952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hidden="1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3022</v>
      </c>
      <c r="F2514" s="21" t="s">
        <v>3022</v>
      </c>
      <c r="G2514" s="21" t="s">
        <v>3022</v>
      </c>
      <c r="H2514" s="81" t="s">
        <v>2950</v>
      </c>
      <c r="I2514" s="2" t="s">
        <v>2951</v>
      </c>
      <c r="J2514" s="2" t="s">
        <v>2952</v>
      </c>
      <c r="K2514" s="2" t="s">
        <v>32</v>
      </c>
      <c r="L2514" s="27" t="s">
        <v>3022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hidden="1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3023</v>
      </c>
      <c r="F2515" s="21" t="s">
        <v>3023</v>
      </c>
      <c r="G2515" s="21" t="s">
        <v>3023</v>
      </c>
      <c r="H2515" s="81" t="s">
        <v>2950</v>
      </c>
      <c r="I2515" s="2" t="s">
        <v>2951</v>
      </c>
      <c r="J2515" s="2" t="s">
        <v>2952</v>
      </c>
      <c r="K2515" s="2" t="s">
        <v>32</v>
      </c>
      <c r="L2515" s="27" t="s">
        <v>3023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hidden="1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2950</v>
      </c>
      <c r="I2516" s="2" t="s">
        <v>2951</v>
      </c>
      <c r="J2516" s="2" t="s">
        <v>2952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hidden="1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3024</v>
      </c>
      <c r="F2517" s="21" t="s">
        <v>3024</v>
      </c>
      <c r="G2517" s="21" t="s">
        <v>3024</v>
      </c>
      <c r="H2517" s="81" t="s">
        <v>2950</v>
      </c>
      <c r="I2517" s="2" t="s">
        <v>2951</v>
      </c>
      <c r="J2517" s="2" t="s">
        <v>2952</v>
      </c>
      <c r="K2517" s="2" t="s">
        <v>32</v>
      </c>
      <c r="L2517" s="27" t="s">
        <v>3025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hidden="1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2950</v>
      </c>
      <c r="I2518" s="2" t="s">
        <v>2951</v>
      </c>
      <c r="J2518" s="2" t="s">
        <v>2952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hidden="1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2950</v>
      </c>
      <c r="I2519" s="2" t="s">
        <v>2951</v>
      </c>
      <c r="J2519" s="2" t="s">
        <v>2952</v>
      </c>
      <c r="K2519" s="2" t="s">
        <v>32</v>
      </c>
      <c r="L2519" s="27" t="s">
        <v>3026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hidden="1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2950</v>
      </c>
      <c r="I2520" s="2" t="s">
        <v>2951</v>
      </c>
      <c r="J2520" s="2" t="s">
        <v>2952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hidden="1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1842</v>
      </c>
      <c r="F2521" s="21" t="s">
        <v>1842</v>
      </c>
      <c r="G2521" s="21" t="s">
        <v>1842</v>
      </c>
      <c r="H2521" s="81" t="s">
        <v>2950</v>
      </c>
      <c r="I2521" s="2" t="s">
        <v>2951</v>
      </c>
      <c r="J2521" s="2" t="s">
        <v>2952</v>
      </c>
      <c r="K2521" s="2" t="s">
        <v>32</v>
      </c>
      <c r="L2521" s="27" t="s">
        <v>1843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hidden="1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3027</v>
      </c>
      <c r="F2522" s="21" t="s">
        <v>3028</v>
      </c>
      <c r="G2522" s="21" t="s">
        <v>3028</v>
      </c>
      <c r="H2522" s="81" t="s">
        <v>2950</v>
      </c>
      <c r="I2522" s="2" t="s">
        <v>2951</v>
      </c>
      <c r="J2522" s="2" t="s">
        <v>2952</v>
      </c>
      <c r="K2522" s="2" t="s">
        <v>32</v>
      </c>
      <c r="L2522" s="27" t="s">
        <v>3028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hidden="1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2950</v>
      </c>
      <c r="I2523" s="2" t="s">
        <v>2951</v>
      </c>
      <c r="J2523" s="2" t="s">
        <v>2952</v>
      </c>
      <c r="K2523" s="2" t="s">
        <v>32</v>
      </c>
      <c r="L2523" s="27" t="s">
        <v>2635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hidden="1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2950</v>
      </c>
      <c r="I2524" s="2" t="s">
        <v>2951</v>
      </c>
      <c r="J2524" s="2" t="s">
        <v>2952</v>
      </c>
      <c r="K2524" s="2" t="s">
        <v>32</v>
      </c>
      <c r="L2524" s="27" t="s">
        <v>2639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hidden="1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1849</v>
      </c>
      <c r="G2525" s="21" t="s">
        <v>870</v>
      </c>
      <c r="H2525" s="81" t="s">
        <v>2950</v>
      </c>
      <c r="I2525" s="2" t="s">
        <v>2951</v>
      </c>
      <c r="J2525" s="2" t="s">
        <v>2952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hidden="1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3029</v>
      </c>
      <c r="F2526" s="21" t="s">
        <v>3029</v>
      </c>
      <c r="G2526" s="21" t="s">
        <v>3029</v>
      </c>
      <c r="H2526" s="81" t="s">
        <v>2950</v>
      </c>
      <c r="I2526" s="2" t="s">
        <v>2951</v>
      </c>
      <c r="J2526" s="2" t="s">
        <v>2952</v>
      </c>
      <c r="K2526" s="2" t="s">
        <v>32</v>
      </c>
      <c r="L2526" s="27" t="s">
        <v>3029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hidden="1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2950</v>
      </c>
      <c r="I2527" s="2" t="s">
        <v>2951</v>
      </c>
      <c r="J2527" s="2" t="s">
        <v>2952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hidden="1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2950</v>
      </c>
      <c r="I2528" s="2" t="s">
        <v>2951</v>
      </c>
      <c r="J2528" s="2" t="s">
        <v>2952</v>
      </c>
      <c r="K2528" s="2" t="s">
        <v>32</v>
      </c>
      <c r="L2528" s="27" t="s">
        <v>3030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hidden="1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2950</v>
      </c>
      <c r="I2529" s="2" t="s">
        <v>2951</v>
      </c>
      <c r="J2529" s="2" t="s">
        <v>2952</v>
      </c>
      <c r="K2529" s="2" t="s">
        <v>32</v>
      </c>
      <c r="L2529" s="27" t="s">
        <v>3031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hidden="1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2691</v>
      </c>
      <c r="F2530" s="21" t="s">
        <v>2691</v>
      </c>
      <c r="G2530" s="21" t="s">
        <v>2691</v>
      </c>
      <c r="H2530" s="81" t="s">
        <v>2950</v>
      </c>
      <c r="I2530" s="2" t="s">
        <v>2951</v>
      </c>
      <c r="J2530" s="2" t="s">
        <v>2952</v>
      </c>
      <c r="K2530" s="2" t="s">
        <v>32</v>
      </c>
      <c r="L2530" s="27" t="s">
        <v>3032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hidden="1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3033</v>
      </c>
      <c r="F2531" s="21" t="s">
        <v>3033</v>
      </c>
      <c r="G2531" s="21" t="s">
        <v>3033</v>
      </c>
      <c r="H2531" s="81" t="s">
        <v>2950</v>
      </c>
      <c r="I2531" s="2" t="s">
        <v>2951</v>
      </c>
      <c r="J2531" s="2" t="s">
        <v>2952</v>
      </c>
      <c r="K2531" s="2" t="s">
        <v>32</v>
      </c>
      <c r="L2531" s="27" t="s">
        <v>3034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hidden="1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3035</v>
      </c>
      <c r="F2532" s="21" t="s">
        <v>3035</v>
      </c>
      <c r="G2532" s="21" t="s">
        <v>3035</v>
      </c>
      <c r="H2532" s="81" t="s">
        <v>2950</v>
      </c>
      <c r="I2532" s="2" t="s">
        <v>2951</v>
      </c>
      <c r="J2532" s="2" t="s">
        <v>2952</v>
      </c>
      <c r="K2532" s="2" t="s">
        <v>32</v>
      </c>
      <c r="L2532" s="27" t="s">
        <v>3035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hidden="1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2950</v>
      </c>
      <c r="I2533" s="2" t="s">
        <v>2951</v>
      </c>
      <c r="J2533" s="2" t="s">
        <v>2952</v>
      </c>
      <c r="K2533" s="2" t="s">
        <v>32</v>
      </c>
      <c r="L2533" s="27" t="s">
        <v>3036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hidden="1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3037</v>
      </c>
      <c r="F2534" s="21" t="s">
        <v>3038</v>
      </c>
      <c r="G2534" s="21" t="s">
        <v>3038</v>
      </c>
      <c r="H2534" s="81" t="s">
        <v>2950</v>
      </c>
      <c r="I2534" s="2" t="s">
        <v>2951</v>
      </c>
      <c r="J2534" s="2" t="s">
        <v>2952</v>
      </c>
      <c r="K2534" s="2" t="s">
        <v>32</v>
      </c>
      <c r="L2534" s="27" t="s">
        <v>3038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hidden="1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2950</v>
      </c>
      <c r="I2535" s="2" t="s">
        <v>2951</v>
      </c>
      <c r="J2535" s="2" t="s">
        <v>2952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hidden="1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2950</v>
      </c>
      <c r="I2536" s="2" t="s">
        <v>2951</v>
      </c>
      <c r="J2536" s="2" t="s">
        <v>2952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hidden="1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2734</v>
      </c>
      <c r="F2537" s="21" t="s">
        <v>2734</v>
      </c>
      <c r="G2537" s="21" t="s">
        <v>2734</v>
      </c>
      <c r="H2537" s="81" t="s">
        <v>2950</v>
      </c>
      <c r="I2537" s="2" t="s">
        <v>2951</v>
      </c>
      <c r="J2537" s="2" t="s">
        <v>2952</v>
      </c>
      <c r="K2537" s="2" t="s">
        <v>32</v>
      </c>
      <c r="L2537" s="27" t="s">
        <v>2734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hidden="1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2950</v>
      </c>
      <c r="I2538" s="2" t="s">
        <v>2951</v>
      </c>
      <c r="J2538" s="2" t="s">
        <v>2952</v>
      </c>
      <c r="K2538" s="2" t="s">
        <v>32</v>
      </c>
      <c r="L2538" s="27" t="s">
        <v>3039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hidden="1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3040</v>
      </c>
      <c r="F2539" s="21" t="s">
        <v>3041</v>
      </c>
      <c r="G2539" s="21" t="s">
        <v>3040</v>
      </c>
      <c r="H2539" s="81" t="s">
        <v>2950</v>
      </c>
      <c r="I2539" s="2" t="s">
        <v>2951</v>
      </c>
      <c r="J2539" s="2" t="s">
        <v>2952</v>
      </c>
      <c r="K2539" s="2" t="s">
        <v>32</v>
      </c>
      <c r="L2539" s="27" t="s">
        <v>3042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hidden="1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3043</v>
      </c>
      <c r="F2540" s="21" t="s">
        <v>3043</v>
      </c>
      <c r="G2540" s="21" t="s">
        <v>3043</v>
      </c>
      <c r="H2540" s="81" t="s">
        <v>2950</v>
      </c>
      <c r="I2540" s="2" t="s">
        <v>4464</v>
      </c>
      <c r="J2540" s="2" t="s">
        <v>2952</v>
      </c>
      <c r="K2540" s="2" t="s">
        <v>32</v>
      </c>
      <c r="L2540" s="27" t="s">
        <v>3043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hidden="1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2950</v>
      </c>
      <c r="I2541" s="2" t="s">
        <v>2951</v>
      </c>
      <c r="J2541" s="2" t="s">
        <v>2952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hidden="1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3044</v>
      </c>
      <c r="F2542" s="21" t="s">
        <v>3044</v>
      </c>
      <c r="G2542" s="21" t="s">
        <v>3044</v>
      </c>
      <c r="H2542" s="81" t="s">
        <v>2950</v>
      </c>
      <c r="I2542" s="2" t="s">
        <v>2951</v>
      </c>
      <c r="J2542" s="2" t="s">
        <v>2952</v>
      </c>
      <c r="K2542" s="2" t="s">
        <v>32</v>
      </c>
      <c r="L2542" s="27" t="s">
        <v>3044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hidden="1" customHeight="1">
      <c r="A2543" s="1">
        <v>43831</v>
      </c>
      <c r="B2543" s="21" t="s">
        <v>32</v>
      </c>
      <c r="C2543" s="21" t="s">
        <v>1328</v>
      </c>
      <c r="D2543" s="21" t="s">
        <v>1880</v>
      </c>
      <c r="E2543" s="21" t="s">
        <v>3045</v>
      </c>
      <c r="F2543" s="21" t="s">
        <v>3046</v>
      </c>
      <c r="G2543" s="21" t="s">
        <v>3045</v>
      </c>
      <c r="H2543" s="81" t="s">
        <v>2950</v>
      </c>
      <c r="I2543" s="2" t="s">
        <v>2951</v>
      </c>
      <c r="J2543" s="2" t="s">
        <v>2952</v>
      </c>
      <c r="K2543" s="2" t="s">
        <v>32</v>
      </c>
      <c r="L2543" s="27" t="s">
        <v>3045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hidden="1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3047</v>
      </c>
      <c r="F2544" s="21" t="s">
        <v>3047</v>
      </c>
      <c r="G2544" s="21" t="s">
        <v>3047</v>
      </c>
      <c r="H2544" s="81" t="s">
        <v>2950</v>
      </c>
      <c r="I2544" s="2" t="s">
        <v>2951</v>
      </c>
      <c r="J2544" s="2" t="s">
        <v>2952</v>
      </c>
      <c r="K2544" s="2" t="s">
        <v>32</v>
      </c>
      <c r="L2544" s="27" t="s">
        <v>3047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hidden="1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2950</v>
      </c>
      <c r="I2545" s="2" t="s">
        <v>2951</v>
      </c>
      <c r="J2545" s="2" t="s">
        <v>2952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1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hidden="1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3048</v>
      </c>
      <c r="F2546" s="21" t="s">
        <v>3048</v>
      </c>
      <c r="G2546" s="21" t="s">
        <v>3048</v>
      </c>
      <c r="H2546" s="81" t="s">
        <v>2950</v>
      </c>
      <c r="I2546" s="2" t="s">
        <v>2951</v>
      </c>
      <c r="J2546" s="2" t="s">
        <v>2952</v>
      </c>
      <c r="K2546" s="2" t="s">
        <v>32</v>
      </c>
      <c r="L2546" s="27" t="s">
        <v>3049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hidden="1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1" t="s">
        <v>1450</v>
      </c>
      <c r="F2547" s="251" t="s">
        <v>1457</v>
      </c>
      <c r="G2547" s="251" t="s">
        <v>1457</v>
      </c>
      <c r="H2547" s="81" t="s">
        <v>2950</v>
      </c>
      <c r="I2547" s="2" t="s">
        <v>2951</v>
      </c>
      <c r="J2547" s="2" t="s">
        <v>2952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hidden="1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1" t="s">
        <v>1450</v>
      </c>
      <c r="F2548" s="251" t="s">
        <v>1457</v>
      </c>
      <c r="G2548" s="251" t="s">
        <v>1457</v>
      </c>
      <c r="H2548" s="81" t="s">
        <v>2950</v>
      </c>
      <c r="I2548" s="2" t="s">
        <v>2951</v>
      </c>
      <c r="J2548" s="2" t="s">
        <v>2952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hidden="1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2950</v>
      </c>
      <c r="I2549" s="2" t="s">
        <v>2951</v>
      </c>
      <c r="J2549" s="2" t="s">
        <v>2952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hidden="1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2950</v>
      </c>
      <c r="I2550" s="2" t="s">
        <v>2951</v>
      </c>
      <c r="J2550" s="2" t="s">
        <v>2952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1455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76885.224349999989</v>
      </c>
      <c r="Y2550" s="7">
        <f t="shared" si="329"/>
        <v>0</v>
      </c>
      <c r="Z2550" s="7"/>
      <c r="AA2550" s="8">
        <f t="shared" si="337"/>
        <v>1474798.39435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hidden="1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2950</v>
      </c>
      <c r="I2551" s="2" t="s">
        <v>2951</v>
      </c>
      <c r="J2551" s="2" t="s">
        <v>2952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1455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 t="shared" si="338"/>
        <v>204484.28824999998</v>
      </c>
      <c r="Y2551" s="7">
        <f t="shared" si="329"/>
        <v>841060</v>
      </c>
      <c r="Z2551" s="7"/>
      <c r="AA2551" s="8">
        <f t="shared" si="337"/>
        <v>3922380.4382499997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3050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hidden="1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3051</v>
      </c>
      <c r="F2552" s="21" t="s">
        <v>3051</v>
      </c>
      <c r="G2552" s="21" t="s">
        <v>3051</v>
      </c>
      <c r="H2552" s="81" t="s">
        <v>2950</v>
      </c>
      <c r="I2552" s="2" t="s">
        <v>2951</v>
      </c>
      <c r="J2552" s="2" t="s">
        <v>2952</v>
      </c>
      <c r="K2552" s="2" t="s">
        <v>32</v>
      </c>
      <c r="L2552" s="27" t="s">
        <v>3052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hidden="1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3053</v>
      </c>
      <c r="F2553" s="21" t="s">
        <v>3053</v>
      </c>
      <c r="G2553" s="21" t="s">
        <v>3053</v>
      </c>
      <c r="H2553" s="81" t="s">
        <v>2950</v>
      </c>
      <c r="I2553" s="2" t="s">
        <v>2951</v>
      </c>
      <c r="J2553" s="2" t="s">
        <v>2952</v>
      </c>
      <c r="K2553" s="2" t="s">
        <v>32</v>
      </c>
      <c r="L2553" s="27" t="s">
        <v>3054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hidden="1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3055</v>
      </c>
      <c r="F2554" s="21" t="s">
        <v>3055</v>
      </c>
      <c r="G2554" s="21" t="s">
        <v>3055</v>
      </c>
      <c r="H2554" s="81" t="s">
        <v>2950</v>
      </c>
      <c r="I2554" s="2" t="s">
        <v>2951</v>
      </c>
      <c r="J2554" s="2" t="s">
        <v>2952</v>
      </c>
      <c r="K2554" s="2" t="s">
        <v>32</v>
      </c>
      <c r="L2554" s="27" t="s">
        <v>3056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hidden="1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2810</v>
      </c>
      <c r="F2555" s="21" t="s">
        <v>2810</v>
      </c>
      <c r="G2555" s="21" t="s">
        <v>2810</v>
      </c>
      <c r="H2555" s="81" t="s">
        <v>2950</v>
      </c>
      <c r="I2555" s="2" t="s">
        <v>2951</v>
      </c>
      <c r="J2555" s="2" t="s">
        <v>2952</v>
      </c>
      <c r="K2555" s="2" t="s">
        <v>32</v>
      </c>
      <c r="L2555" s="27" t="s">
        <v>2811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hidden="1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2950</v>
      </c>
      <c r="I2556" s="2" t="s">
        <v>2951</v>
      </c>
      <c r="J2556" s="2" t="s">
        <v>2952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hidden="1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3057</v>
      </c>
      <c r="F2557" s="21" t="s">
        <v>3057</v>
      </c>
      <c r="G2557" s="21" t="s">
        <v>3057</v>
      </c>
      <c r="H2557" s="81" t="s">
        <v>2950</v>
      </c>
      <c r="I2557" s="2" t="s">
        <v>2951</v>
      </c>
      <c r="J2557" s="2" t="s">
        <v>2952</v>
      </c>
      <c r="K2557" s="2" t="s">
        <v>32</v>
      </c>
      <c r="L2557" s="27" t="s">
        <v>3058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hidden="1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3059</v>
      </c>
      <c r="G2558" s="21" t="s">
        <v>287</v>
      </c>
      <c r="H2558" s="81" t="s">
        <v>2950</v>
      </c>
      <c r="I2558" s="2" t="s">
        <v>2951</v>
      </c>
      <c r="J2558" s="2" t="s">
        <v>2952</v>
      </c>
      <c r="K2558" s="2" t="s">
        <v>32</v>
      </c>
      <c r="L2558" s="27" t="s">
        <v>3058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hidden="1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2950</v>
      </c>
      <c r="I2559" s="2" t="s">
        <v>2951</v>
      </c>
      <c r="J2559" s="2" t="s">
        <v>2952</v>
      </c>
      <c r="K2559" s="2" t="s">
        <v>32</v>
      </c>
      <c r="L2559" s="27" t="s">
        <v>3060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hidden="1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3061</v>
      </c>
      <c r="F2560" s="21" t="s">
        <v>3062</v>
      </c>
      <c r="G2560" s="21" t="s">
        <v>1048</v>
      </c>
      <c r="H2560" s="81" t="s">
        <v>2950</v>
      </c>
      <c r="I2560" s="2" t="s">
        <v>2951</v>
      </c>
      <c r="J2560" s="2" t="s">
        <v>2952</v>
      </c>
      <c r="K2560" s="2" t="s">
        <v>32</v>
      </c>
      <c r="L2560" s="27" t="s">
        <v>3063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hidden="1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3064</v>
      </c>
      <c r="F2561" s="21" t="s">
        <v>3065</v>
      </c>
      <c r="G2561" s="21" t="s">
        <v>1921</v>
      </c>
      <c r="H2561" s="81" t="s">
        <v>2950</v>
      </c>
      <c r="I2561" s="2" t="s">
        <v>2951</v>
      </c>
      <c r="J2561" s="2" t="s">
        <v>2952</v>
      </c>
      <c r="K2561" s="2" t="s">
        <v>32</v>
      </c>
      <c r="L2561" s="27" t="s">
        <v>3064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hidden="1" customHeight="1">
      <c r="A2562" s="1">
        <v>43831</v>
      </c>
      <c r="B2562" s="21" t="s">
        <v>1927</v>
      </c>
      <c r="C2562" s="21" t="s">
        <v>648</v>
      </c>
      <c r="D2562" s="21" t="s">
        <v>712</v>
      </c>
      <c r="E2562" s="21" t="s">
        <v>808</v>
      </c>
      <c r="F2562" s="21" t="s">
        <v>3066</v>
      </c>
      <c r="G2562" s="21" t="s">
        <v>1930</v>
      </c>
      <c r="H2562" s="81" t="s">
        <v>2950</v>
      </c>
      <c r="I2562" s="2" t="s">
        <v>2951</v>
      </c>
      <c r="J2562" s="2" t="s">
        <v>2952</v>
      </c>
      <c r="K2562" s="2" t="s">
        <v>32</v>
      </c>
      <c r="L2562" s="27" t="s">
        <v>2318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hidden="1" customHeight="1">
      <c r="A2563" s="1">
        <v>43831</v>
      </c>
      <c r="B2563" s="21" t="s">
        <v>1927</v>
      </c>
      <c r="C2563" s="21" t="s">
        <v>648</v>
      </c>
      <c r="D2563" s="21" t="s">
        <v>712</v>
      </c>
      <c r="E2563" s="21" t="s">
        <v>1313</v>
      </c>
      <c r="F2563" s="21" t="s">
        <v>3067</v>
      </c>
      <c r="G2563" s="21" t="s">
        <v>1930</v>
      </c>
      <c r="H2563" s="81" t="s">
        <v>2950</v>
      </c>
      <c r="I2563" s="2" t="s">
        <v>2951</v>
      </c>
      <c r="J2563" s="2" t="s">
        <v>2952</v>
      </c>
      <c r="K2563" s="2" t="s">
        <v>32</v>
      </c>
      <c r="L2563" s="27" t="s">
        <v>2318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hidden="1" customHeight="1">
      <c r="A2564" s="1">
        <v>43831</v>
      </c>
      <c r="B2564" s="21" t="s">
        <v>1927</v>
      </c>
      <c r="C2564" s="21" t="s">
        <v>648</v>
      </c>
      <c r="D2564" s="21" t="s">
        <v>712</v>
      </c>
      <c r="E2564" s="21" t="s">
        <v>816</v>
      </c>
      <c r="F2564" s="21" t="s">
        <v>3068</v>
      </c>
      <c r="G2564" s="21" t="s">
        <v>1930</v>
      </c>
      <c r="H2564" s="81" t="s">
        <v>2950</v>
      </c>
      <c r="I2564" s="2" t="s">
        <v>2951</v>
      </c>
      <c r="J2564" s="2" t="s">
        <v>2952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hidden="1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3069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hidden="1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3070</v>
      </c>
      <c r="F2566" s="21" t="s">
        <v>3070</v>
      </c>
      <c r="G2566" s="21" t="s">
        <v>3070</v>
      </c>
      <c r="H2566" s="81" t="s">
        <v>3071</v>
      </c>
      <c r="I2566" s="2" t="s">
        <v>106</v>
      </c>
      <c r="J2566" s="2" t="s">
        <v>3072</v>
      </c>
      <c r="K2566" s="2" t="s">
        <v>32</v>
      </c>
      <c r="L2566" s="21" t="s">
        <v>3070</v>
      </c>
      <c r="M2566" s="21"/>
      <c r="N2566" s="21" t="s">
        <v>3073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hidden="1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2850</v>
      </c>
      <c r="F2567" s="21" t="s">
        <v>3074</v>
      </c>
      <c r="G2567" s="21" t="s">
        <v>74</v>
      </c>
      <c r="H2567" s="81" t="s">
        <v>3075</v>
      </c>
      <c r="I2567" s="2" t="s">
        <v>106</v>
      </c>
      <c r="J2567" s="2" t="s">
        <v>3076</v>
      </c>
      <c r="K2567" s="2" t="s">
        <v>505</v>
      </c>
      <c r="L2567" s="21" t="s">
        <v>2850</v>
      </c>
      <c r="M2567" s="21"/>
      <c r="N2567" s="21" t="s">
        <v>3077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hidden="1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1745</v>
      </c>
      <c r="F2568" s="21" t="s">
        <v>3078</v>
      </c>
      <c r="G2568" s="21" t="s">
        <v>74</v>
      </c>
      <c r="H2568" s="81" t="s">
        <v>3075</v>
      </c>
      <c r="I2568" s="2" t="s">
        <v>106</v>
      </c>
      <c r="J2568" s="2" t="s">
        <v>3076</v>
      </c>
      <c r="K2568" s="2" t="s">
        <v>505</v>
      </c>
      <c r="L2568" s="21" t="s">
        <v>1745</v>
      </c>
      <c r="M2568" s="21"/>
      <c r="N2568" s="21" t="s">
        <v>3077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3079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hidden="1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1745</v>
      </c>
      <c r="F2569" s="21" t="s">
        <v>3080</v>
      </c>
      <c r="G2569" s="21" t="s">
        <v>74</v>
      </c>
      <c r="H2569" s="81" t="s">
        <v>3075</v>
      </c>
      <c r="I2569" s="2" t="s">
        <v>106</v>
      </c>
      <c r="J2569" s="2" t="s">
        <v>3076</v>
      </c>
      <c r="K2569" s="2" t="s">
        <v>505</v>
      </c>
      <c r="L2569" s="21" t="s">
        <v>1745</v>
      </c>
      <c r="M2569" s="21"/>
      <c r="N2569" s="21" t="s">
        <v>3077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hidden="1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2850</v>
      </c>
      <c r="F2570" s="21" t="s">
        <v>3081</v>
      </c>
      <c r="G2570" s="21" t="s">
        <v>74</v>
      </c>
      <c r="H2570" s="81" t="s">
        <v>3075</v>
      </c>
      <c r="I2570" s="2" t="s">
        <v>106</v>
      </c>
      <c r="J2570" s="2" t="s">
        <v>3076</v>
      </c>
      <c r="K2570" s="2" t="s">
        <v>505</v>
      </c>
      <c r="L2570" s="21" t="s">
        <v>2850</v>
      </c>
      <c r="M2570" s="21"/>
      <c r="N2570" s="21" t="s">
        <v>3077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hidden="1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3082</v>
      </c>
      <c r="I2571" s="2" t="s">
        <v>106</v>
      </c>
      <c r="J2571" s="2" t="s">
        <v>3083</v>
      </c>
      <c r="K2571" s="2" t="s">
        <v>32</v>
      </c>
      <c r="L2571" s="21" t="s">
        <v>1063</v>
      </c>
      <c r="M2571" s="21"/>
      <c r="N2571" s="21" t="s">
        <v>3084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hidden="1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3085</v>
      </c>
      <c r="G2572" s="145" t="s">
        <v>1525</v>
      </c>
      <c r="H2572" s="146" t="s">
        <v>60</v>
      </c>
      <c r="I2572" s="77" t="s">
        <v>61</v>
      </c>
      <c r="J2572" s="2" t="s">
        <v>5062</v>
      </c>
      <c r="K2572" s="77" t="s">
        <v>32</v>
      </c>
      <c r="L2572" s="145"/>
      <c r="M2572" s="145"/>
      <c r="N2572" s="145" t="s">
        <v>3084</v>
      </c>
      <c r="O2572" s="145" t="s">
        <v>80</v>
      </c>
      <c r="P2572" s="269">
        <v>0</v>
      </c>
      <c r="Q2572" s="148"/>
      <c r="R2572" s="71" t="s">
        <v>4480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hidden="1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3086</v>
      </c>
      <c r="I2573" s="2" t="s">
        <v>106</v>
      </c>
      <c r="J2573" s="2" t="s">
        <v>3087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hidden="1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3088</v>
      </c>
      <c r="F2574" s="21" t="s">
        <v>3089</v>
      </c>
      <c r="G2574" s="21" t="s">
        <v>74</v>
      </c>
      <c r="H2574" s="81" t="s">
        <v>3075</v>
      </c>
      <c r="I2574" s="2" t="s">
        <v>106</v>
      </c>
      <c r="J2574" s="2" t="s">
        <v>3076</v>
      </c>
      <c r="K2574" s="2" t="s">
        <v>505</v>
      </c>
      <c r="L2574" s="21" t="s">
        <v>3088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hidden="1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3090</v>
      </c>
      <c r="F2575" s="21" t="s">
        <v>3091</v>
      </c>
      <c r="G2575" s="21" t="s">
        <v>74</v>
      </c>
      <c r="H2575" s="81" t="s">
        <v>3075</v>
      </c>
      <c r="I2575" s="2" t="s">
        <v>106</v>
      </c>
      <c r="J2575" s="2" t="s">
        <v>3076</v>
      </c>
      <c r="K2575" s="2" t="s">
        <v>505</v>
      </c>
      <c r="L2575" s="21" t="s">
        <v>3090</v>
      </c>
      <c r="M2575" s="21"/>
      <c r="N2575" s="21" t="s">
        <v>57</v>
      </c>
      <c r="O2575" s="21" t="s">
        <v>41</v>
      </c>
      <c r="P2575" s="27">
        <v>0.08</v>
      </c>
      <c r="Q2575" s="122" t="s">
        <v>3092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hidden="1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3093</v>
      </c>
      <c r="I2576" s="2" t="s">
        <v>106</v>
      </c>
      <c r="J2576" s="2" t="s">
        <v>3094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hidden="1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3095</v>
      </c>
      <c r="I2577" s="2" t="s">
        <v>106</v>
      </c>
      <c r="J2577" s="2" t="s">
        <v>3096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hidden="1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3093</v>
      </c>
      <c r="I2578" s="2" t="s">
        <v>106</v>
      </c>
      <c r="J2578" s="2" t="s">
        <v>3094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hidden="1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3097</v>
      </c>
      <c r="F2579" s="21" t="s">
        <v>3098</v>
      </c>
      <c r="G2579" s="21" t="s">
        <v>1921</v>
      </c>
      <c r="H2579" s="81" t="s">
        <v>3099</v>
      </c>
      <c r="I2579" s="2" t="s">
        <v>106</v>
      </c>
      <c r="J2579" s="2" t="s">
        <v>3100</v>
      </c>
      <c r="K2579" s="2" t="s">
        <v>505</v>
      </c>
      <c r="L2579" s="21" t="s">
        <v>3097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hidden="1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3101</v>
      </c>
      <c r="F2580" s="21" t="s">
        <v>3101</v>
      </c>
      <c r="G2580" s="21" t="s">
        <v>3101</v>
      </c>
      <c r="H2580" s="81" t="s">
        <v>3093</v>
      </c>
      <c r="I2580" s="2" t="s">
        <v>106</v>
      </c>
      <c r="J2580" s="2" t="s">
        <v>3094</v>
      </c>
      <c r="K2580" s="2" t="s">
        <v>32</v>
      </c>
      <c r="L2580" s="27" t="s">
        <v>3101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hidden="1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3075</v>
      </c>
      <c r="I2581" s="2" t="s">
        <v>106</v>
      </c>
      <c r="J2581" s="2" t="s">
        <v>3076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hidden="1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3097</v>
      </c>
      <c r="F2582" s="21" t="s">
        <v>3098</v>
      </c>
      <c r="G2582" s="21" t="s">
        <v>1921</v>
      </c>
      <c r="H2582" s="81" t="s">
        <v>3102</v>
      </c>
      <c r="I2582" s="2" t="s">
        <v>106</v>
      </c>
      <c r="J2582" s="2"/>
      <c r="K2582" s="2"/>
      <c r="L2582" s="27" t="s">
        <v>3097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hidden="1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2886</v>
      </c>
      <c r="F2583" s="21" t="s">
        <v>2886</v>
      </c>
      <c r="G2583" s="21" t="s">
        <v>2886</v>
      </c>
      <c r="H2583" s="81" t="s">
        <v>3103</v>
      </c>
      <c r="I2583" s="2" t="s">
        <v>106</v>
      </c>
      <c r="J2583" s="2"/>
      <c r="K2583" s="2"/>
      <c r="L2583" s="27" t="s">
        <v>2886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hidden="1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3075</v>
      </c>
      <c r="I2584" s="2" t="s">
        <v>106</v>
      </c>
      <c r="J2584" s="2" t="s">
        <v>3076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hidden="1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3104</v>
      </c>
      <c r="F2585" s="21" t="s">
        <v>3104</v>
      </c>
      <c r="G2585" s="21" t="s">
        <v>3104</v>
      </c>
      <c r="H2585" s="81" t="s">
        <v>3105</v>
      </c>
      <c r="I2585" s="2" t="s">
        <v>106</v>
      </c>
      <c r="J2585" s="2"/>
      <c r="K2585" s="2"/>
      <c r="L2585" s="27" t="s">
        <v>3104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hidden="1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3106</v>
      </c>
      <c r="G2586" s="21" t="s">
        <v>74</v>
      </c>
      <c r="H2586" s="81" t="s">
        <v>3107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hidden="1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3106</v>
      </c>
      <c r="G2587" s="21" t="s">
        <v>74</v>
      </c>
      <c r="H2587" s="81" t="s">
        <v>3107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hidden="1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3108</v>
      </c>
      <c r="F2588" s="21" t="s">
        <v>3109</v>
      </c>
      <c r="G2588" s="21" t="s">
        <v>74</v>
      </c>
      <c r="H2588" s="81" t="s">
        <v>3110</v>
      </c>
      <c r="I2588" s="2" t="s">
        <v>106</v>
      </c>
      <c r="J2588" s="2"/>
      <c r="K2588" s="2"/>
      <c r="L2588" s="27" t="s">
        <v>3108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hidden="1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3111</v>
      </c>
      <c r="F2589" s="21" t="s">
        <v>3111</v>
      </c>
      <c r="G2589" s="21" t="s">
        <v>3111</v>
      </c>
      <c r="H2589" s="81" t="s">
        <v>3105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3112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hidden="1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2375</v>
      </c>
      <c r="F2590" s="21" t="s">
        <v>2375</v>
      </c>
      <c r="G2590" s="21" t="s">
        <v>2375</v>
      </c>
      <c r="H2590" s="81" t="s">
        <v>3105</v>
      </c>
      <c r="I2590" s="2" t="s">
        <v>106</v>
      </c>
      <c r="J2590" s="2"/>
      <c r="K2590" s="2"/>
      <c r="L2590" s="27" t="s">
        <v>2375</v>
      </c>
      <c r="M2590" s="21"/>
      <c r="N2590" s="21" t="s">
        <v>57</v>
      </c>
      <c r="O2590" s="28" t="s">
        <v>80</v>
      </c>
      <c r="P2590" s="27">
        <v>0</v>
      </c>
      <c r="Q2590" s="124" t="s">
        <v>3113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hidden="1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3114</v>
      </c>
      <c r="F2591" s="21" t="s">
        <v>3114</v>
      </c>
      <c r="G2591" s="21" t="s">
        <v>3114</v>
      </c>
      <c r="H2591" s="81" t="s">
        <v>3105</v>
      </c>
      <c r="I2591" s="2" t="s">
        <v>106</v>
      </c>
      <c r="J2591" s="2"/>
      <c r="K2591" s="2"/>
      <c r="L2591" s="27" t="s">
        <v>3115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hidden="1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3116</v>
      </c>
      <c r="F2592" s="21" t="s">
        <v>3116</v>
      </c>
      <c r="G2592" s="21" t="s">
        <v>3116</v>
      </c>
      <c r="H2592" s="81" t="s">
        <v>3105</v>
      </c>
      <c r="I2592" s="2" t="s">
        <v>106</v>
      </c>
      <c r="J2592" s="2"/>
      <c r="K2592" s="2"/>
      <c r="L2592" s="27" t="s">
        <v>3117</v>
      </c>
      <c r="M2592" s="21"/>
      <c r="N2592" s="21" t="s">
        <v>57</v>
      </c>
      <c r="O2592" s="28" t="s">
        <v>41</v>
      </c>
      <c r="P2592" s="27">
        <v>0.12</v>
      </c>
      <c r="Q2592" s="124" t="s">
        <v>3118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hidden="1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3119</v>
      </c>
      <c r="F2593" s="21" t="s">
        <v>3119</v>
      </c>
      <c r="G2593" s="21" t="s">
        <v>3119</v>
      </c>
      <c r="H2593" s="81" t="s">
        <v>3075</v>
      </c>
      <c r="I2593" s="2" t="s">
        <v>106</v>
      </c>
      <c r="J2593" s="2" t="s">
        <v>3076</v>
      </c>
      <c r="K2593" s="2" t="s">
        <v>505</v>
      </c>
      <c r="L2593" s="27" t="s">
        <v>3119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hidden="1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2886</v>
      </c>
      <c r="F2594" s="21" t="s">
        <v>2886</v>
      </c>
      <c r="G2594" s="21" t="s">
        <v>2886</v>
      </c>
      <c r="H2594" s="81" t="s">
        <v>3120</v>
      </c>
      <c r="I2594" s="2" t="s">
        <v>106</v>
      </c>
      <c r="J2594" s="2"/>
      <c r="K2594" s="2"/>
      <c r="L2594" s="27" t="s">
        <v>2886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hidden="1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2886</v>
      </c>
      <c r="F2595" s="21" t="s">
        <v>2886</v>
      </c>
      <c r="G2595" s="21" t="s">
        <v>2886</v>
      </c>
      <c r="H2595" s="81" t="s">
        <v>3120</v>
      </c>
      <c r="I2595" s="2" t="s">
        <v>106</v>
      </c>
      <c r="J2595" s="2"/>
      <c r="K2595" s="2"/>
      <c r="L2595" s="27" t="s">
        <v>2886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hidden="1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2339</v>
      </c>
      <c r="F2596" s="21" t="s">
        <v>2339</v>
      </c>
      <c r="G2596" s="21" t="s">
        <v>2339</v>
      </c>
      <c r="H2596" s="81" t="s">
        <v>3110</v>
      </c>
      <c r="I2596" s="2" t="s">
        <v>106</v>
      </c>
      <c r="J2596" s="2"/>
      <c r="K2596" s="2"/>
      <c r="L2596" s="27" t="s">
        <v>2339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hidden="1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3121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hidden="1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3122</v>
      </c>
      <c r="I2598" s="2" t="s">
        <v>106</v>
      </c>
      <c r="J2598" s="2"/>
      <c r="K2598" s="2"/>
      <c r="L2598" s="27" t="s">
        <v>3123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hidden="1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3110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hidden="1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3110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hidden="1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3102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hidden="1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3099</v>
      </c>
      <c r="I2602" s="2" t="s">
        <v>106</v>
      </c>
      <c r="J2602" s="2" t="s">
        <v>3100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hidden="1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3121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hidden="1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1837</v>
      </c>
      <c r="F2604" s="21" t="s">
        <v>1837</v>
      </c>
      <c r="G2604" s="21" t="s">
        <v>1837</v>
      </c>
      <c r="H2604" s="81" t="s">
        <v>3121</v>
      </c>
      <c r="I2604" s="2" t="s">
        <v>106</v>
      </c>
      <c r="J2604" s="2"/>
      <c r="K2604" s="2"/>
      <c r="L2604" s="27" t="s">
        <v>1837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hidden="1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3124</v>
      </c>
      <c r="I2605" s="2" t="s">
        <v>106</v>
      </c>
      <c r="J2605" s="2" t="s">
        <v>3125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3126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hidden="1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3127</v>
      </c>
      <c r="F2606" s="21" t="s">
        <v>3127</v>
      </c>
      <c r="G2606" s="21" t="s">
        <v>3127</v>
      </c>
      <c r="H2606" s="81" t="s">
        <v>2837</v>
      </c>
      <c r="I2606" s="2" t="s">
        <v>2838</v>
      </c>
      <c r="J2606" s="2" t="s">
        <v>2839</v>
      </c>
      <c r="K2606" s="2" t="s">
        <v>32</v>
      </c>
      <c r="L2606" s="21" t="s">
        <v>3128</v>
      </c>
      <c r="M2606" s="21"/>
      <c r="N2606" s="21" t="s">
        <v>3077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hidden="1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2837</v>
      </c>
      <c r="I2607" s="2" t="s">
        <v>2838</v>
      </c>
      <c r="J2607" s="2" t="s">
        <v>2839</v>
      </c>
      <c r="K2607" s="2" t="s">
        <v>32</v>
      </c>
      <c r="L2607" s="21" t="s">
        <v>2099</v>
      </c>
      <c r="M2607" s="21"/>
      <c r="N2607" s="21" t="s">
        <v>3077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hidden="1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2837</v>
      </c>
      <c r="I2608" s="2" t="s">
        <v>2838</v>
      </c>
      <c r="J2608" s="2" t="s">
        <v>2839</v>
      </c>
      <c r="K2608" s="2" t="s">
        <v>32</v>
      </c>
      <c r="L2608" s="21" t="s">
        <v>818</v>
      </c>
      <c r="M2608" s="21"/>
      <c r="N2608" s="21" t="s">
        <v>3077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hidden="1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2837</v>
      </c>
      <c r="I2609" s="2" t="s">
        <v>2838</v>
      </c>
      <c r="J2609" s="2" t="s">
        <v>2839</v>
      </c>
      <c r="K2609" s="2" t="s">
        <v>32</v>
      </c>
      <c r="L2609" s="21" t="s">
        <v>2905</v>
      </c>
      <c r="M2609" s="21"/>
      <c r="N2609" s="21" t="s">
        <v>3077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hidden="1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3129</v>
      </c>
      <c r="G2610" s="21" t="s">
        <v>542</v>
      </c>
      <c r="H2610" s="81" t="s">
        <v>2837</v>
      </c>
      <c r="I2610" s="2" t="s">
        <v>2838</v>
      </c>
      <c r="J2610" s="2" t="s">
        <v>2839</v>
      </c>
      <c r="K2610" s="2" t="s">
        <v>32</v>
      </c>
      <c r="L2610" s="21" t="s">
        <v>3130</v>
      </c>
      <c r="M2610" s="21"/>
      <c r="N2610" s="21" t="s">
        <v>3077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hidden="1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3131</v>
      </c>
      <c r="F2611" s="21" t="s">
        <v>3131</v>
      </c>
      <c r="G2611" s="21" t="s">
        <v>3131</v>
      </c>
      <c r="H2611" s="81" t="s">
        <v>2837</v>
      </c>
      <c r="I2611" s="2" t="s">
        <v>2838</v>
      </c>
      <c r="J2611" s="2" t="s">
        <v>2839</v>
      </c>
      <c r="K2611" s="2" t="s">
        <v>32</v>
      </c>
      <c r="L2611" s="21" t="s">
        <v>3131</v>
      </c>
      <c r="M2611" s="21"/>
      <c r="N2611" s="21" t="s">
        <v>3077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hidden="1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2837</v>
      </c>
      <c r="I2612" s="2" t="s">
        <v>2838</v>
      </c>
      <c r="J2612" s="2" t="s">
        <v>2839</v>
      </c>
      <c r="K2612" s="2" t="s">
        <v>32</v>
      </c>
      <c r="L2612" s="21" t="s">
        <v>2859</v>
      </c>
      <c r="M2612" s="21"/>
      <c r="N2612" s="21" t="s">
        <v>3077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hidden="1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1886</v>
      </c>
      <c r="F2613" s="21" t="s">
        <v>1887</v>
      </c>
      <c r="G2613" s="21" t="s">
        <v>1886</v>
      </c>
      <c r="H2613" s="81" t="s">
        <v>3132</v>
      </c>
      <c r="I2613" s="2" t="s">
        <v>106</v>
      </c>
      <c r="J2613" s="2" t="s">
        <v>3133</v>
      </c>
      <c r="K2613" s="2" t="s">
        <v>32</v>
      </c>
      <c r="L2613" s="21" t="s">
        <v>1886</v>
      </c>
      <c r="M2613" s="21"/>
      <c r="N2613" s="21" t="s">
        <v>3077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3134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hidden="1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2863</v>
      </c>
      <c r="F2614" s="21" t="s">
        <v>2863</v>
      </c>
      <c r="G2614" s="21" t="s">
        <v>2863</v>
      </c>
      <c r="H2614" s="81" t="s">
        <v>2837</v>
      </c>
      <c r="I2614" s="2" t="s">
        <v>2838</v>
      </c>
      <c r="J2614" s="2" t="s">
        <v>2839</v>
      </c>
      <c r="K2614" s="2" t="s">
        <v>32</v>
      </c>
      <c r="L2614" s="21" t="s">
        <v>2863</v>
      </c>
      <c r="M2614" s="21"/>
      <c r="N2614" s="21" t="s">
        <v>3077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hidden="1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2153</v>
      </c>
      <c r="F2615" s="21" t="s">
        <v>2154</v>
      </c>
      <c r="G2615" s="21" t="s">
        <v>2153</v>
      </c>
      <c r="H2615" s="81" t="s">
        <v>1993</v>
      </c>
      <c r="I2615" s="2" t="s">
        <v>1994</v>
      </c>
      <c r="J2615" s="2" t="s">
        <v>1995</v>
      </c>
      <c r="K2615" s="2" t="s">
        <v>32</v>
      </c>
      <c r="L2615" s="21" t="s">
        <v>2153</v>
      </c>
      <c r="M2615" s="21"/>
      <c r="N2615" s="21" t="s">
        <v>3084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hidden="1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1993</v>
      </c>
      <c r="I2616" s="2" t="s">
        <v>1994</v>
      </c>
      <c r="J2616" s="2" t="s">
        <v>1995</v>
      </c>
      <c r="K2616" s="2" t="s">
        <v>32</v>
      </c>
      <c r="L2616" s="21" t="s">
        <v>972</v>
      </c>
      <c r="M2616" s="21"/>
      <c r="N2616" s="21" t="s">
        <v>3084</v>
      </c>
      <c r="O2616" s="21" t="s">
        <v>80</v>
      </c>
      <c r="P2616" s="27">
        <v>0</v>
      </c>
      <c r="Q2616" s="122"/>
      <c r="R2616" s="21" t="s">
        <v>3135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hidden="1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2629</v>
      </c>
      <c r="F2617" s="21" t="s">
        <v>2629</v>
      </c>
      <c r="G2617" s="21" t="s">
        <v>2629</v>
      </c>
      <c r="H2617" s="81" t="s">
        <v>1993</v>
      </c>
      <c r="I2617" s="2" t="s">
        <v>1994</v>
      </c>
      <c r="J2617" s="2" t="s">
        <v>1995</v>
      </c>
      <c r="K2617" s="2" t="s">
        <v>32</v>
      </c>
      <c r="L2617" s="21" t="s">
        <v>2629</v>
      </c>
      <c r="M2617" s="21"/>
      <c r="N2617" s="21" t="s">
        <v>3084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hidden="1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3136</v>
      </c>
      <c r="G2618" s="21" t="s">
        <v>1052</v>
      </c>
      <c r="H2618" s="81" t="s">
        <v>3137</v>
      </c>
      <c r="I2618" s="2" t="s">
        <v>1994</v>
      </c>
      <c r="J2618" s="2" t="s">
        <v>3138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hidden="1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3139</v>
      </c>
      <c r="F2619" s="21" t="s">
        <v>3139</v>
      </c>
      <c r="G2619" s="21" t="s">
        <v>3139</v>
      </c>
      <c r="H2619" s="81" t="s">
        <v>3140</v>
      </c>
      <c r="I2619" s="2" t="s">
        <v>106</v>
      </c>
      <c r="J2619" s="2" t="s">
        <v>3141</v>
      </c>
      <c r="K2619" s="2" t="s">
        <v>32</v>
      </c>
      <c r="L2619" s="27" t="s">
        <v>3142</v>
      </c>
      <c r="M2619" s="21"/>
      <c r="N2619" s="21" t="s">
        <v>40</v>
      </c>
      <c r="O2619" s="28" t="s">
        <v>80</v>
      </c>
      <c r="P2619" s="27">
        <v>0</v>
      </c>
      <c r="Q2619" s="124" t="s">
        <v>3143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hidden="1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3144</v>
      </c>
      <c r="F2620" s="21" t="s">
        <v>3144</v>
      </c>
      <c r="G2620" s="21" t="s">
        <v>3144</v>
      </c>
      <c r="H2620" s="81" t="s">
        <v>3140</v>
      </c>
      <c r="I2620" s="2" t="s">
        <v>106</v>
      </c>
      <c r="J2620" s="2" t="s">
        <v>3141</v>
      </c>
      <c r="K2620" s="2" t="s">
        <v>32</v>
      </c>
      <c r="L2620" s="27" t="s">
        <v>3145</v>
      </c>
      <c r="M2620" s="21"/>
      <c r="N2620" s="21" t="s">
        <v>40</v>
      </c>
      <c r="O2620" s="28" t="s">
        <v>80</v>
      </c>
      <c r="P2620" s="27">
        <v>0</v>
      </c>
      <c r="Q2620" s="124" t="s">
        <v>3146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hidden="1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3147</v>
      </c>
      <c r="F2621" s="21" t="s">
        <v>3147</v>
      </c>
      <c r="G2621" s="21" t="s">
        <v>3147</v>
      </c>
      <c r="H2621" s="81" t="s">
        <v>3140</v>
      </c>
      <c r="I2621" s="2" t="s">
        <v>106</v>
      </c>
      <c r="J2621" s="2" t="s">
        <v>3141</v>
      </c>
      <c r="K2621" s="2" t="s">
        <v>32</v>
      </c>
      <c r="L2621" s="27" t="s">
        <v>3147</v>
      </c>
      <c r="M2621" s="21"/>
      <c r="N2621" s="21" t="s">
        <v>40</v>
      </c>
      <c r="O2621" s="28" t="s">
        <v>41</v>
      </c>
      <c r="P2621" s="27">
        <v>0.03</v>
      </c>
      <c r="Q2621" s="124" t="s">
        <v>3148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hidden="1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3142</v>
      </c>
      <c r="F2622" s="21" t="s">
        <v>3142</v>
      </c>
      <c r="G2622" s="21" t="s">
        <v>3142</v>
      </c>
      <c r="H2622" s="81" t="s">
        <v>3140</v>
      </c>
      <c r="I2622" s="2" t="s">
        <v>106</v>
      </c>
      <c r="J2622" s="2" t="s">
        <v>3141</v>
      </c>
      <c r="K2622" s="2" t="s">
        <v>32</v>
      </c>
      <c r="L2622" s="27" t="s">
        <v>3142</v>
      </c>
      <c r="M2622" s="21"/>
      <c r="N2622" s="21" t="s">
        <v>40</v>
      </c>
      <c r="O2622" s="28" t="s">
        <v>41</v>
      </c>
      <c r="P2622" s="27">
        <v>0.02</v>
      </c>
      <c r="Q2622" s="124" t="s">
        <v>3143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hidden="1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3149</v>
      </c>
      <c r="F2623" s="21" t="s">
        <v>3149</v>
      </c>
      <c r="G2623" s="21" t="s">
        <v>3149</v>
      </c>
      <c r="H2623" s="81" t="s">
        <v>3140</v>
      </c>
      <c r="I2623" s="2" t="s">
        <v>106</v>
      </c>
      <c r="J2623" s="2" t="s">
        <v>3141</v>
      </c>
      <c r="K2623" s="2" t="s">
        <v>32</v>
      </c>
      <c r="L2623" s="27" t="s">
        <v>3149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hidden="1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3150</v>
      </c>
      <c r="F2624" s="21" t="s">
        <v>3150</v>
      </c>
      <c r="G2624" s="21" t="s">
        <v>3150</v>
      </c>
      <c r="H2624" s="81" t="s">
        <v>3140</v>
      </c>
      <c r="I2624" s="2" t="s">
        <v>106</v>
      </c>
      <c r="J2624" s="2" t="s">
        <v>3141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hidden="1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3151</v>
      </c>
      <c r="F2625" s="21" t="s">
        <v>3151</v>
      </c>
      <c r="G2625" s="21" t="s">
        <v>3151</v>
      </c>
      <c r="H2625" s="81" t="s">
        <v>3140</v>
      </c>
      <c r="I2625" s="2" t="s">
        <v>106</v>
      </c>
      <c r="J2625" s="2" t="s">
        <v>3141</v>
      </c>
      <c r="K2625" s="2" t="s">
        <v>32</v>
      </c>
      <c r="L2625" s="27" t="s">
        <v>3151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hidden="1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3151</v>
      </c>
      <c r="F2626" s="21" t="s">
        <v>3151</v>
      </c>
      <c r="G2626" s="21" t="s">
        <v>3151</v>
      </c>
      <c r="H2626" s="81" t="s">
        <v>3140</v>
      </c>
      <c r="I2626" s="2" t="s">
        <v>106</v>
      </c>
      <c r="J2626" s="2" t="s">
        <v>3141</v>
      </c>
      <c r="K2626" s="2" t="s">
        <v>32</v>
      </c>
      <c r="L2626" s="27" t="s">
        <v>3151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hidden="1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3147</v>
      </c>
      <c r="F2627" s="21" t="s">
        <v>3147</v>
      </c>
      <c r="G2627" s="21" t="s">
        <v>3147</v>
      </c>
      <c r="H2627" s="81" t="s">
        <v>3140</v>
      </c>
      <c r="I2627" s="2" t="s">
        <v>106</v>
      </c>
      <c r="J2627" s="2" t="s">
        <v>3141</v>
      </c>
      <c r="K2627" s="2" t="s">
        <v>32</v>
      </c>
      <c r="L2627" s="27" t="s">
        <v>3152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hidden="1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2734</v>
      </c>
      <c r="F2628" s="21" t="s">
        <v>2734</v>
      </c>
      <c r="G2628" s="21" t="s">
        <v>2734</v>
      </c>
      <c r="H2628" s="81" t="s">
        <v>3140</v>
      </c>
      <c r="I2628" s="2" t="s">
        <v>106</v>
      </c>
      <c r="J2628" s="2" t="s">
        <v>3141</v>
      </c>
      <c r="K2628" s="2" t="s">
        <v>32</v>
      </c>
      <c r="L2628" s="27" t="s">
        <v>2734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hidden="1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3153</v>
      </c>
      <c r="F2629" s="21" t="s">
        <v>3153</v>
      </c>
      <c r="G2629" s="21" t="s">
        <v>3153</v>
      </c>
      <c r="H2629" s="81" t="s">
        <v>3140</v>
      </c>
      <c r="I2629" s="2" t="s">
        <v>106</v>
      </c>
      <c r="J2629" s="2" t="s">
        <v>3141</v>
      </c>
      <c r="K2629" s="2" t="s">
        <v>32</v>
      </c>
      <c r="L2629" s="27" t="s">
        <v>3153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hidden="1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3140</v>
      </c>
      <c r="I2630" s="2" t="s">
        <v>106</v>
      </c>
      <c r="J2630" s="2" t="s">
        <v>3141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hidden="1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1885</v>
      </c>
      <c r="F2631" s="21" t="s">
        <v>1885</v>
      </c>
      <c r="G2631" s="21" t="s">
        <v>1885</v>
      </c>
      <c r="H2631" s="81" t="s">
        <v>3140</v>
      </c>
      <c r="I2631" s="2" t="s">
        <v>106</v>
      </c>
      <c r="J2631" s="2" t="s">
        <v>3141</v>
      </c>
      <c r="K2631" s="2" t="s">
        <v>32</v>
      </c>
      <c r="L2631" s="27" t="s">
        <v>3154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hidden="1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3060</v>
      </c>
      <c r="F2632" s="21" t="s">
        <v>3060</v>
      </c>
      <c r="G2632" s="21" t="s">
        <v>3060</v>
      </c>
      <c r="H2632" s="81" t="s">
        <v>3140</v>
      </c>
      <c r="I2632" s="2" t="s">
        <v>106</v>
      </c>
      <c r="J2632" s="2" t="s">
        <v>3141</v>
      </c>
      <c r="K2632" s="2" t="s">
        <v>32</v>
      </c>
      <c r="L2632" s="27" t="s">
        <v>3060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hidden="1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3155</v>
      </c>
      <c r="F2633" s="21" t="s">
        <v>3155</v>
      </c>
      <c r="G2633" s="21" t="s">
        <v>3155</v>
      </c>
      <c r="H2633" s="81" t="s">
        <v>3140</v>
      </c>
      <c r="I2633" s="2" t="s">
        <v>106</v>
      </c>
      <c r="J2633" s="2" t="s">
        <v>3141</v>
      </c>
      <c r="K2633" s="2" t="s">
        <v>32</v>
      </c>
      <c r="L2633" s="27" t="s">
        <v>3156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hidden="1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3157</v>
      </c>
      <c r="F2634" s="21" t="s">
        <v>3157</v>
      </c>
      <c r="G2634" s="21" t="s">
        <v>3157</v>
      </c>
      <c r="H2634" s="81" t="s">
        <v>3140</v>
      </c>
      <c r="I2634" s="2" t="s">
        <v>106</v>
      </c>
      <c r="J2634" s="2" t="s">
        <v>3141</v>
      </c>
      <c r="K2634" s="2" t="s">
        <v>32</v>
      </c>
      <c r="L2634" s="27" t="s">
        <v>3158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hidden="1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3159</v>
      </c>
      <c r="F2635" s="21" t="s">
        <v>3159</v>
      </c>
      <c r="G2635" s="21" t="s">
        <v>3159</v>
      </c>
      <c r="H2635" s="81" t="s">
        <v>3140</v>
      </c>
      <c r="I2635" s="2" t="s">
        <v>106</v>
      </c>
      <c r="J2635" s="2" t="s">
        <v>3141</v>
      </c>
      <c r="K2635" s="2" t="s">
        <v>32</v>
      </c>
      <c r="L2635" s="27" t="s">
        <v>3159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hidden="1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3136</v>
      </c>
      <c r="G2636" s="21" t="s">
        <v>1052</v>
      </c>
      <c r="H2636" s="81" t="s">
        <v>3137</v>
      </c>
      <c r="I2636" s="2" t="s">
        <v>1994</v>
      </c>
      <c r="J2636" s="2" t="s">
        <v>3138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hidden="1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3140</v>
      </c>
      <c r="I2637" s="2" t="s">
        <v>106</v>
      </c>
      <c r="J2637" s="2" t="s">
        <v>3141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hidden="1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3140</v>
      </c>
      <c r="I2638" s="2" t="s">
        <v>106</v>
      </c>
      <c r="J2638" s="2" t="s">
        <v>3141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hidden="1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2460</v>
      </c>
      <c r="F2639" s="21" t="s">
        <v>2460</v>
      </c>
      <c r="G2639" s="21" t="s">
        <v>2460</v>
      </c>
      <c r="H2639" s="81" t="s">
        <v>3140</v>
      </c>
      <c r="I2639" s="2" t="s">
        <v>106</v>
      </c>
      <c r="J2639" s="2" t="s">
        <v>3141</v>
      </c>
      <c r="K2639" s="2" t="s">
        <v>32</v>
      </c>
      <c r="L2639" s="27" t="s">
        <v>2460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hidden="1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1837</v>
      </c>
      <c r="F2640" s="21" t="s">
        <v>1837</v>
      </c>
      <c r="G2640" s="21" t="s">
        <v>1837</v>
      </c>
      <c r="H2640" s="81" t="s">
        <v>3140</v>
      </c>
      <c r="I2640" s="2" t="s">
        <v>106</v>
      </c>
      <c r="J2640" s="2" t="s">
        <v>3141</v>
      </c>
      <c r="K2640" s="2" t="s">
        <v>32</v>
      </c>
      <c r="L2640" s="27" t="s">
        <v>3160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hidden="1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3161</v>
      </c>
      <c r="F2641" s="21" t="s">
        <v>3162</v>
      </c>
      <c r="G2641" s="21" t="s">
        <v>3161</v>
      </c>
      <c r="H2641" s="81" t="s">
        <v>3140</v>
      </c>
      <c r="I2641" s="2" t="s">
        <v>106</v>
      </c>
      <c r="J2641" s="2" t="s">
        <v>3141</v>
      </c>
      <c r="K2641" s="2" t="s">
        <v>32</v>
      </c>
      <c r="L2641" s="27" t="s">
        <v>1861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hidden="1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3140</v>
      </c>
      <c r="I2642" s="2" t="s">
        <v>106</v>
      </c>
      <c r="J2642" s="2" t="s">
        <v>3141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hidden="1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2657</v>
      </c>
      <c r="F2643" s="21" t="s">
        <v>2657</v>
      </c>
      <c r="G2643" s="21" t="s">
        <v>2657</v>
      </c>
      <c r="H2643" s="81" t="s">
        <v>3140</v>
      </c>
      <c r="I2643" s="2" t="s">
        <v>106</v>
      </c>
      <c r="J2643" s="2" t="s">
        <v>3141</v>
      </c>
      <c r="K2643" s="2" t="s">
        <v>32</v>
      </c>
      <c r="L2643" s="27" t="s">
        <v>2657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hidden="1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3163</v>
      </c>
      <c r="F2644" s="21" t="s">
        <v>3163</v>
      </c>
      <c r="G2644" s="21" t="s">
        <v>3163</v>
      </c>
      <c r="H2644" s="81" t="s">
        <v>3140</v>
      </c>
      <c r="I2644" s="2" t="s">
        <v>106</v>
      </c>
      <c r="J2644" s="2" t="s">
        <v>3141</v>
      </c>
      <c r="K2644" s="2" t="s">
        <v>32</v>
      </c>
      <c r="L2644" s="27" t="s">
        <v>3164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hidden="1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3140</v>
      </c>
      <c r="I2645" s="2" t="s">
        <v>106</v>
      </c>
      <c r="J2645" s="2" t="s">
        <v>3141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hidden="1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2083</v>
      </c>
      <c r="F2646" s="21" t="s">
        <v>2084</v>
      </c>
      <c r="G2646" s="21" t="s">
        <v>2083</v>
      </c>
      <c r="H2646" s="81" t="s">
        <v>3140</v>
      </c>
      <c r="I2646" s="2" t="s">
        <v>106</v>
      </c>
      <c r="J2646" s="2" t="s">
        <v>3141</v>
      </c>
      <c r="K2646" s="2" t="s">
        <v>32</v>
      </c>
      <c r="L2646" s="27" t="s">
        <v>2083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hidden="1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3140</v>
      </c>
      <c r="I2647" s="2" t="s">
        <v>106</v>
      </c>
      <c r="J2647" s="2" t="s">
        <v>3141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3165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hidden="1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2965</v>
      </c>
      <c r="G2648" s="21" t="s">
        <v>231</v>
      </c>
      <c r="H2648" s="81" t="s">
        <v>3140</v>
      </c>
      <c r="I2648" s="2" t="s">
        <v>106</v>
      </c>
      <c r="J2648" s="2" t="s">
        <v>3141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hidden="1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3140</v>
      </c>
      <c r="I2649" s="2" t="s">
        <v>106</v>
      </c>
      <c r="J2649" s="2" t="s">
        <v>3141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3166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hidden="1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3136</v>
      </c>
      <c r="G2650" s="21" t="s">
        <v>1052</v>
      </c>
      <c r="H2650" s="81" t="s">
        <v>3137</v>
      </c>
      <c r="I2650" s="2" t="s">
        <v>1994</v>
      </c>
      <c r="J2650" s="2" t="s">
        <v>3138</v>
      </c>
      <c r="K2650" s="2" t="s">
        <v>32</v>
      </c>
      <c r="L2650" s="27" t="s">
        <v>1052</v>
      </c>
      <c r="M2650" s="21"/>
      <c r="N2650" s="21" t="s">
        <v>3084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hidden="1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1993</v>
      </c>
      <c r="I2651" s="2" t="s">
        <v>1994</v>
      </c>
      <c r="J2651" s="2" t="s">
        <v>1995</v>
      </c>
      <c r="K2651" s="2" t="s">
        <v>32</v>
      </c>
      <c r="L2651" s="21" t="s">
        <v>607</v>
      </c>
      <c r="M2651" s="21"/>
      <c r="N2651" s="21" t="s">
        <v>3084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hidden="1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1700</v>
      </c>
      <c r="F2652" s="21" t="s">
        <v>1700</v>
      </c>
      <c r="G2652" s="21" t="s">
        <v>1700</v>
      </c>
      <c r="H2652" s="81" t="s">
        <v>1993</v>
      </c>
      <c r="I2652" s="2" t="s">
        <v>1994</v>
      </c>
      <c r="J2652" s="2" t="s">
        <v>1995</v>
      </c>
      <c r="K2652" s="2" t="s">
        <v>32</v>
      </c>
      <c r="L2652" s="21" t="s">
        <v>1700</v>
      </c>
      <c r="M2652" s="21"/>
      <c r="N2652" s="21" t="s">
        <v>3084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hidden="1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3139</v>
      </c>
      <c r="F2653" s="21" t="s">
        <v>3139</v>
      </c>
      <c r="G2653" s="21" t="s">
        <v>3139</v>
      </c>
      <c r="H2653" s="81" t="s">
        <v>3167</v>
      </c>
      <c r="I2653" s="2" t="s">
        <v>106</v>
      </c>
      <c r="J2653" s="2" t="s">
        <v>3168</v>
      </c>
      <c r="K2653" s="2" t="s">
        <v>32</v>
      </c>
      <c r="L2653" s="27" t="s">
        <v>3142</v>
      </c>
      <c r="M2653" s="21"/>
      <c r="N2653" s="21" t="s">
        <v>40</v>
      </c>
      <c r="O2653" s="28" t="s">
        <v>80</v>
      </c>
      <c r="P2653" s="27">
        <v>0</v>
      </c>
      <c r="Q2653" s="124" t="s">
        <v>3143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hidden="1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3150</v>
      </c>
      <c r="F2654" s="21" t="s">
        <v>3150</v>
      </c>
      <c r="G2654" s="21" t="s">
        <v>3150</v>
      </c>
      <c r="H2654" s="81" t="s">
        <v>3167</v>
      </c>
      <c r="I2654" s="2" t="s">
        <v>106</v>
      </c>
      <c r="J2654" s="2" t="s">
        <v>3168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hidden="1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2083</v>
      </c>
      <c r="F2655" s="21" t="s">
        <v>2084</v>
      </c>
      <c r="G2655" s="21" t="s">
        <v>2083</v>
      </c>
      <c r="H2655" s="81" t="s">
        <v>3167</v>
      </c>
      <c r="I2655" s="2" t="s">
        <v>106</v>
      </c>
      <c r="J2655" s="2" t="s">
        <v>3168</v>
      </c>
      <c r="K2655" s="2" t="s">
        <v>32</v>
      </c>
      <c r="L2655" s="27" t="s">
        <v>2083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hidden="1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1" t="s">
        <v>1453</v>
      </c>
      <c r="F2656" s="251" t="s">
        <v>1457</v>
      </c>
      <c r="G2656" s="251" t="s">
        <v>1457</v>
      </c>
      <c r="H2656" s="81" t="s">
        <v>3169</v>
      </c>
      <c r="I2656" s="2" t="s">
        <v>106</v>
      </c>
      <c r="J2656" s="2" t="s">
        <v>3170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3171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hidden="1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1" t="s">
        <v>1453</v>
      </c>
      <c r="F2657" s="251" t="s">
        <v>1457</v>
      </c>
      <c r="G2657" s="251" t="s">
        <v>1457</v>
      </c>
      <c r="H2657" s="81" t="s">
        <v>3169</v>
      </c>
      <c r="I2657" s="2" t="s">
        <v>106</v>
      </c>
      <c r="J2657" s="2" t="s">
        <v>3170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3172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hidden="1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1785</v>
      </c>
      <c r="F2658" s="21" t="s">
        <v>1785</v>
      </c>
      <c r="G2658" s="21" t="s">
        <v>1785</v>
      </c>
      <c r="H2658" s="81" t="s">
        <v>3173</v>
      </c>
      <c r="I2658" s="2" t="s">
        <v>106</v>
      </c>
      <c r="J2658" s="2" t="s">
        <v>3174</v>
      </c>
      <c r="K2658" s="2" t="s">
        <v>32</v>
      </c>
      <c r="L2658" s="21" t="s">
        <v>3175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hidden="1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3176</v>
      </c>
      <c r="I2659" s="2" t="s">
        <v>106</v>
      </c>
      <c r="J2659" s="2" t="s">
        <v>3177</v>
      </c>
      <c r="K2659" s="2" t="s">
        <v>32</v>
      </c>
      <c r="L2659" s="21" t="s">
        <v>3178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hidden="1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3176</v>
      </c>
      <c r="I2660" s="2" t="s">
        <v>106</v>
      </c>
      <c r="J2660" s="2" t="s">
        <v>3177</v>
      </c>
      <c r="K2660" s="2" t="s">
        <v>32</v>
      </c>
      <c r="L2660" s="21" t="s">
        <v>3179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hidden="1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3173</v>
      </c>
      <c r="I2661" s="2" t="s">
        <v>106</v>
      </c>
      <c r="J2661" s="2" t="s">
        <v>3174</v>
      </c>
      <c r="K2661" s="2" t="s">
        <v>32</v>
      </c>
      <c r="L2661" s="21" t="s">
        <v>3180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hidden="1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3173</v>
      </c>
      <c r="I2662" s="2" t="s">
        <v>106</v>
      </c>
      <c r="J2662" s="2" t="s">
        <v>3174</v>
      </c>
      <c r="K2662" s="2" t="s">
        <v>32</v>
      </c>
      <c r="L2662" s="21" t="s">
        <v>3181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hidden="1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3173</v>
      </c>
      <c r="I2663" s="2" t="s">
        <v>106</v>
      </c>
      <c r="J2663" s="2" t="s">
        <v>3174</v>
      </c>
      <c r="K2663" s="2" t="s">
        <v>32</v>
      </c>
      <c r="L2663" s="21" t="s">
        <v>3182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hidden="1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3173</v>
      </c>
      <c r="I2664" s="2" t="s">
        <v>106</v>
      </c>
      <c r="J2664" s="2" t="s">
        <v>3174</v>
      </c>
      <c r="K2664" s="2" t="s">
        <v>32</v>
      </c>
      <c r="L2664" s="21" t="s">
        <v>3183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hidden="1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3173</v>
      </c>
      <c r="I2665" s="2" t="s">
        <v>106</v>
      </c>
      <c r="J2665" s="2" t="s">
        <v>3174</v>
      </c>
      <c r="K2665" s="2" t="s">
        <v>32</v>
      </c>
      <c r="L2665" s="21" t="s">
        <v>3184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hidden="1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3185</v>
      </c>
      <c r="G2666" s="21" t="s">
        <v>654</v>
      </c>
      <c r="H2666" s="81" t="s">
        <v>3173</v>
      </c>
      <c r="I2666" s="2" t="s">
        <v>106</v>
      </c>
      <c r="J2666" s="2" t="s">
        <v>3174</v>
      </c>
      <c r="K2666" s="2" t="s">
        <v>32</v>
      </c>
      <c r="L2666" s="21" t="s">
        <v>3186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hidden="1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2377</v>
      </c>
      <c r="F2667" s="21" t="s">
        <v>2377</v>
      </c>
      <c r="G2667" s="21" t="s">
        <v>2377</v>
      </c>
      <c r="H2667" s="81" t="s">
        <v>3173</v>
      </c>
      <c r="I2667" s="2" t="s">
        <v>106</v>
      </c>
      <c r="J2667" s="2" t="s">
        <v>3174</v>
      </c>
      <c r="K2667" s="2" t="s">
        <v>32</v>
      </c>
      <c r="L2667" s="21" t="s">
        <v>3187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hidden="1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3173</v>
      </c>
      <c r="I2668" s="2" t="s">
        <v>106</v>
      </c>
      <c r="J2668" s="2" t="s">
        <v>3174</v>
      </c>
      <c r="K2668" s="2" t="s">
        <v>32</v>
      </c>
      <c r="L2668" s="21" t="s">
        <v>3188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hidden="1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3189</v>
      </c>
      <c r="F2669" s="21" t="s">
        <v>3189</v>
      </c>
      <c r="G2669" s="21" t="s">
        <v>3189</v>
      </c>
      <c r="H2669" s="81" t="s">
        <v>3173</v>
      </c>
      <c r="I2669" s="2" t="s">
        <v>106</v>
      </c>
      <c r="J2669" s="2" t="s">
        <v>3174</v>
      </c>
      <c r="K2669" s="2" t="s">
        <v>32</v>
      </c>
      <c r="L2669" s="21" t="s">
        <v>3190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hidden="1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3139</v>
      </c>
      <c r="F2670" s="21" t="s">
        <v>3139</v>
      </c>
      <c r="G2670" s="21" t="s">
        <v>3139</v>
      </c>
      <c r="H2670" s="81" t="s">
        <v>3173</v>
      </c>
      <c r="I2670" s="2" t="s">
        <v>106</v>
      </c>
      <c r="J2670" s="2" t="s">
        <v>3174</v>
      </c>
      <c r="K2670" s="2" t="s">
        <v>32</v>
      </c>
      <c r="L2670" s="21" t="s">
        <v>3191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hidden="1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3173</v>
      </c>
      <c r="I2671" s="2" t="s">
        <v>106</v>
      </c>
      <c r="J2671" s="2" t="s">
        <v>3174</v>
      </c>
      <c r="K2671" s="2" t="s">
        <v>32</v>
      </c>
      <c r="L2671" s="21" t="s">
        <v>3192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hidden="1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3173</v>
      </c>
      <c r="I2672" s="2" t="s">
        <v>106</v>
      </c>
      <c r="J2672" s="2" t="s">
        <v>3174</v>
      </c>
      <c r="K2672" s="2" t="s">
        <v>32</v>
      </c>
      <c r="L2672" s="33" t="s">
        <v>3182</v>
      </c>
      <c r="M2672" s="21"/>
      <c r="N2672" s="21" t="s">
        <v>40</v>
      </c>
      <c r="O2672" s="34" t="s">
        <v>41</v>
      </c>
      <c r="P2672" s="33">
        <v>0.02</v>
      </c>
      <c r="Q2672" s="125" t="s">
        <v>3193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hidden="1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2762</v>
      </c>
      <c r="F2673" s="21" t="s">
        <v>2762</v>
      </c>
      <c r="G2673" s="21" t="s">
        <v>2762</v>
      </c>
      <c r="H2673" s="81" t="s">
        <v>3173</v>
      </c>
      <c r="I2673" s="2" t="s">
        <v>106</v>
      </c>
      <c r="J2673" s="2" t="s">
        <v>3174</v>
      </c>
      <c r="K2673" s="2" t="s">
        <v>32</v>
      </c>
      <c r="L2673" s="33" t="s">
        <v>3194</v>
      </c>
      <c r="M2673" s="21"/>
      <c r="N2673" s="21" t="s">
        <v>40</v>
      </c>
      <c r="O2673" s="34" t="s">
        <v>41</v>
      </c>
      <c r="P2673" s="33">
        <v>0.02</v>
      </c>
      <c r="Q2673" s="125" t="s">
        <v>3195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hidden="1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2368</v>
      </c>
      <c r="F2674" s="21" t="s">
        <v>2368</v>
      </c>
      <c r="G2674" s="21" t="s">
        <v>2368</v>
      </c>
      <c r="H2674" s="81" t="s">
        <v>3173</v>
      </c>
      <c r="I2674" s="2" t="s">
        <v>106</v>
      </c>
      <c r="J2674" s="2" t="s">
        <v>3174</v>
      </c>
      <c r="K2674" s="2" t="s">
        <v>32</v>
      </c>
      <c r="L2674" s="33" t="s">
        <v>3196</v>
      </c>
      <c r="M2674" s="21"/>
      <c r="N2674" s="21" t="s">
        <v>40</v>
      </c>
      <c r="O2674" s="34" t="s">
        <v>80</v>
      </c>
      <c r="P2674" s="33">
        <v>0</v>
      </c>
      <c r="Q2674" s="125" t="s">
        <v>3197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hidden="1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3173</v>
      </c>
      <c r="I2675" s="2" t="s">
        <v>106</v>
      </c>
      <c r="J2675" s="2" t="s">
        <v>3174</v>
      </c>
      <c r="K2675" s="2" t="s">
        <v>32</v>
      </c>
      <c r="L2675" s="33" t="s">
        <v>3184</v>
      </c>
      <c r="M2675" s="21"/>
      <c r="N2675" s="21" t="s">
        <v>40</v>
      </c>
      <c r="O2675" s="34" t="s">
        <v>80</v>
      </c>
      <c r="P2675" s="33">
        <v>0</v>
      </c>
      <c r="Q2675" s="125" t="s">
        <v>3198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hidden="1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3176</v>
      </c>
      <c r="I2676" s="2" t="s">
        <v>106</v>
      </c>
      <c r="J2676" s="2" t="s">
        <v>3177</v>
      </c>
      <c r="K2676" s="2" t="s">
        <v>32</v>
      </c>
      <c r="L2676" s="33" t="s">
        <v>3179</v>
      </c>
      <c r="M2676" s="21"/>
      <c r="N2676" s="21" t="s">
        <v>57</v>
      </c>
      <c r="O2676" s="34" t="s">
        <v>41</v>
      </c>
      <c r="P2676" s="33">
        <v>0.04</v>
      </c>
      <c r="Q2676" s="125" t="s">
        <v>3199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hidden="1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3176</v>
      </c>
      <c r="I2677" s="2" t="s">
        <v>106</v>
      </c>
      <c r="J2677" s="2" t="s">
        <v>3177</v>
      </c>
      <c r="K2677" s="2" t="s">
        <v>32</v>
      </c>
      <c r="L2677" s="33" t="s">
        <v>3179</v>
      </c>
      <c r="M2677" s="21"/>
      <c r="N2677" s="21" t="s">
        <v>40</v>
      </c>
      <c r="O2677" s="21" t="s">
        <v>80</v>
      </c>
      <c r="P2677" s="33">
        <v>0</v>
      </c>
      <c r="Q2677" s="125" t="s">
        <v>3199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hidden="1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3176</v>
      </c>
      <c r="I2678" s="2" t="s">
        <v>106</v>
      </c>
      <c r="J2678" s="2" t="s">
        <v>3177</v>
      </c>
      <c r="K2678" s="2" t="s">
        <v>32</v>
      </c>
      <c r="L2678" s="33" t="s">
        <v>3179</v>
      </c>
      <c r="M2678" s="21"/>
      <c r="N2678" s="21" t="s">
        <v>331</v>
      </c>
      <c r="O2678" s="34" t="s">
        <v>41</v>
      </c>
      <c r="P2678" s="33">
        <v>0.02</v>
      </c>
      <c r="Q2678" s="125" t="s">
        <v>3199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hidden="1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3200</v>
      </c>
      <c r="I2679" s="2" t="s">
        <v>106</v>
      </c>
      <c r="J2679" s="2"/>
      <c r="K2679" s="2"/>
      <c r="L2679" s="33" t="s">
        <v>3201</v>
      </c>
      <c r="M2679" s="21"/>
      <c r="N2679" s="21" t="s">
        <v>40</v>
      </c>
      <c r="O2679" s="34" t="s">
        <v>80</v>
      </c>
      <c r="P2679" s="33">
        <v>0</v>
      </c>
      <c r="Q2679" s="125" t="s">
        <v>3202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hidden="1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2481</v>
      </c>
      <c r="F2680" s="21" t="s">
        <v>2481</v>
      </c>
      <c r="G2680" s="21" t="s">
        <v>2481</v>
      </c>
      <c r="H2680" s="81" t="s">
        <v>3173</v>
      </c>
      <c r="I2680" s="2" t="s">
        <v>106</v>
      </c>
      <c r="J2680" s="2" t="s">
        <v>3174</v>
      </c>
      <c r="K2680" s="2" t="s">
        <v>32</v>
      </c>
      <c r="L2680" s="33" t="s">
        <v>3203</v>
      </c>
      <c r="M2680" s="21"/>
      <c r="N2680" s="21" t="s">
        <v>40</v>
      </c>
      <c r="O2680" s="34" t="s">
        <v>41</v>
      </c>
      <c r="P2680" s="33">
        <v>0.02</v>
      </c>
      <c r="Q2680" s="125" t="s">
        <v>3204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hidden="1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3176</v>
      </c>
      <c r="I2681" s="2" t="s">
        <v>106</v>
      </c>
      <c r="J2681" s="2" t="s">
        <v>3177</v>
      </c>
      <c r="K2681" s="2" t="s">
        <v>32</v>
      </c>
      <c r="L2681" s="33" t="s">
        <v>3178</v>
      </c>
      <c r="M2681" s="21"/>
      <c r="N2681" s="21" t="s">
        <v>57</v>
      </c>
      <c r="O2681" s="34" t="s">
        <v>80</v>
      </c>
      <c r="P2681" s="33">
        <v>0</v>
      </c>
      <c r="Q2681" s="125" t="s">
        <v>3205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hidden="1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3173</v>
      </c>
      <c r="I2682" s="2" t="s">
        <v>106</v>
      </c>
      <c r="J2682" s="2" t="s">
        <v>3174</v>
      </c>
      <c r="K2682" s="2" t="s">
        <v>32</v>
      </c>
      <c r="L2682" s="33" t="s">
        <v>3183</v>
      </c>
      <c r="M2682" s="21"/>
      <c r="N2682" s="21" t="s">
        <v>40</v>
      </c>
      <c r="O2682" s="34" t="s">
        <v>80</v>
      </c>
      <c r="P2682" s="33">
        <v>0</v>
      </c>
      <c r="Q2682" s="125" t="s">
        <v>3206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hidden="1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2368</v>
      </c>
      <c r="F2683" s="21" t="s">
        <v>2368</v>
      </c>
      <c r="G2683" s="21" t="s">
        <v>2368</v>
      </c>
      <c r="H2683" s="81" t="s">
        <v>3173</v>
      </c>
      <c r="I2683" s="2" t="s">
        <v>106</v>
      </c>
      <c r="J2683" s="2" t="s">
        <v>3174</v>
      </c>
      <c r="K2683" s="2" t="s">
        <v>32</v>
      </c>
      <c r="L2683" s="33" t="s">
        <v>3196</v>
      </c>
      <c r="M2683" s="21"/>
      <c r="N2683" s="21" t="s">
        <v>40</v>
      </c>
      <c r="O2683" s="34" t="s">
        <v>80</v>
      </c>
      <c r="P2683" s="33">
        <v>0</v>
      </c>
      <c r="Q2683" s="125" t="s">
        <v>3197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hidden="1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3207</v>
      </c>
      <c r="I2684" s="2" t="s">
        <v>106</v>
      </c>
      <c r="J2684" s="2"/>
      <c r="K2684" s="2"/>
      <c r="L2684" s="33" t="s">
        <v>3208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hidden="1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3207</v>
      </c>
      <c r="I2685" s="2" t="s">
        <v>106</v>
      </c>
      <c r="J2685" s="2"/>
      <c r="K2685" s="2"/>
      <c r="L2685" s="33" t="s">
        <v>3208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hidden="1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3207</v>
      </c>
      <c r="I2686" s="2" t="s">
        <v>106</v>
      </c>
      <c r="J2686" s="2"/>
      <c r="K2686" s="2"/>
      <c r="L2686" s="33" t="s">
        <v>3209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hidden="1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3207</v>
      </c>
      <c r="I2687" s="2" t="s">
        <v>106</v>
      </c>
      <c r="J2687" s="2"/>
      <c r="K2687" s="2"/>
      <c r="L2687" s="33" t="s">
        <v>3210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hidden="1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3207</v>
      </c>
      <c r="I2688" s="2" t="s">
        <v>106</v>
      </c>
      <c r="J2688" s="2"/>
      <c r="K2688" s="2"/>
      <c r="L2688" s="33" t="s">
        <v>3211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hidden="1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3207</v>
      </c>
      <c r="I2689" s="2" t="s">
        <v>106</v>
      </c>
      <c r="J2689" s="2"/>
      <c r="K2689" s="2"/>
      <c r="L2689" s="33" t="s">
        <v>3212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hidden="1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2368</v>
      </c>
      <c r="F2690" s="21" t="s">
        <v>2368</v>
      </c>
      <c r="G2690" s="21" t="s">
        <v>2368</v>
      </c>
      <c r="H2690" s="81" t="s">
        <v>3173</v>
      </c>
      <c r="I2690" s="2" t="s">
        <v>106</v>
      </c>
      <c r="J2690" s="2" t="s">
        <v>3174</v>
      </c>
      <c r="K2690" s="2" t="s">
        <v>32</v>
      </c>
      <c r="L2690" s="33" t="s">
        <v>3196</v>
      </c>
      <c r="M2690" s="21"/>
      <c r="N2690" s="21" t="s">
        <v>40</v>
      </c>
      <c r="O2690" s="34" t="s">
        <v>80</v>
      </c>
      <c r="P2690" s="33">
        <v>0</v>
      </c>
      <c r="Q2690" s="125" t="s">
        <v>3197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hidden="1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3060</v>
      </c>
      <c r="F2691" s="21" t="s">
        <v>3060</v>
      </c>
      <c r="G2691" s="21" t="s">
        <v>3060</v>
      </c>
      <c r="H2691" s="81" t="s">
        <v>3213</v>
      </c>
      <c r="I2691" s="2" t="s">
        <v>106</v>
      </c>
      <c r="J2691" s="2"/>
      <c r="K2691" s="2"/>
      <c r="L2691" s="33" t="s">
        <v>3214</v>
      </c>
      <c r="M2691" s="21"/>
      <c r="N2691" s="21" t="s">
        <v>40</v>
      </c>
      <c r="O2691" s="34" t="s">
        <v>80</v>
      </c>
      <c r="P2691" s="33">
        <v>0</v>
      </c>
      <c r="Q2691" s="125" t="s">
        <v>3215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hidden="1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3207</v>
      </c>
      <c r="I2692" s="2" t="s">
        <v>106</v>
      </c>
      <c r="J2692" s="2"/>
      <c r="K2692" s="2"/>
      <c r="L2692" s="33" t="s">
        <v>3216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hidden="1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3217</v>
      </c>
      <c r="F2693" s="21" t="s">
        <v>3217</v>
      </c>
      <c r="G2693" s="21" t="s">
        <v>3217</v>
      </c>
      <c r="H2693" s="81" t="s">
        <v>3207</v>
      </c>
      <c r="I2693" s="2" t="s">
        <v>106</v>
      </c>
      <c r="J2693" s="2"/>
      <c r="K2693" s="2"/>
      <c r="L2693" s="33" t="s">
        <v>3218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hidden="1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3217</v>
      </c>
      <c r="F2694" s="21" t="s">
        <v>3217</v>
      </c>
      <c r="G2694" s="21" t="s">
        <v>3217</v>
      </c>
      <c r="H2694" s="81" t="s">
        <v>3176</v>
      </c>
      <c r="I2694" s="2" t="s">
        <v>106</v>
      </c>
      <c r="J2694" s="2" t="s">
        <v>3177</v>
      </c>
      <c r="K2694" s="2" t="s">
        <v>32</v>
      </c>
      <c r="L2694" s="33" t="s">
        <v>3219</v>
      </c>
      <c r="M2694" s="21"/>
      <c r="N2694" s="21" t="s">
        <v>40</v>
      </c>
      <c r="O2694" s="34" t="s">
        <v>41</v>
      </c>
      <c r="P2694" s="33">
        <v>0.04</v>
      </c>
      <c r="Q2694" s="125" t="s">
        <v>3220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hidden="1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3217</v>
      </c>
      <c r="F2695" s="21" t="s">
        <v>3217</v>
      </c>
      <c r="G2695" s="21" t="s">
        <v>3217</v>
      </c>
      <c r="H2695" s="81" t="s">
        <v>3173</v>
      </c>
      <c r="I2695" s="2" t="s">
        <v>106</v>
      </c>
      <c r="J2695" s="2" t="s">
        <v>3174</v>
      </c>
      <c r="K2695" s="2" t="s">
        <v>32</v>
      </c>
      <c r="L2695" s="33" t="s">
        <v>3221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hidden="1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3217</v>
      </c>
      <c r="F2696" s="21" t="s">
        <v>3217</v>
      </c>
      <c r="G2696" s="21" t="s">
        <v>3217</v>
      </c>
      <c r="H2696" s="81" t="s">
        <v>3173</v>
      </c>
      <c r="I2696" s="2" t="s">
        <v>106</v>
      </c>
      <c r="J2696" s="2" t="s">
        <v>3174</v>
      </c>
      <c r="K2696" s="2" t="s">
        <v>32</v>
      </c>
      <c r="L2696" s="33" t="s">
        <v>3222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hidden="1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3217</v>
      </c>
      <c r="F2697" s="21" t="s">
        <v>3217</v>
      </c>
      <c r="G2697" s="21" t="s">
        <v>3217</v>
      </c>
      <c r="H2697" s="81" t="s">
        <v>3173</v>
      </c>
      <c r="I2697" s="2" t="s">
        <v>106</v>
      </c>
      <c r="J2697" s="2" t="s">
        <v>3174</v>
      </c>
      <c r="K2697" s="2" t="s">
        <v>32</v>
      </c>
      <c r="L2697" s="33" t="s">
        <v>3223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hidden="1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3217</v>
      </c>
      <c r="F2698" s="21" t="s">
        <v>3217</v>
      </c>
      <c r="G2698" s="21" t="s">
        <v>3217</v>
      </c>
      <c r="H2698" s="81" t="s">
        <v>3173</v>
      </c>
      <c r="I2698" s="2" t="s">
        <v>106</v>
      </c>
      <c r="J2698" s="2" t="s">
        <v>3174</v>
      </c>
      <c r="K2698" s="2" t="s">
        <v>32</v>
      </c>
      <c r="L2698" s="33" t="s">
        <v>3223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hidden="1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3173</v>
      </c>
      <c r="I2699" s="2" t="s">
        <v>106</v>
      </c>
      <c r="J2699" s="2" t="s">
        <v>3174</v>
      </c>
      <c r="K2699" s="2" t="s">
        <v>32</v>
      </c>
      <c r="L2699" s="33" t="s">
        <v>3224</v>
      </c>
      <c r="M2699" s="21"/>
      <c r="N2699" s="21" t="s">
        <v>40</v>
      </c>
      <c r="O2699" s="34" t="s">
        <v>80</v>
      </c>
      <c r="P2699" s="33">
        <v>0</v>
      </c>
      <c r="Q2699" s="125" t="s">
        <v>3225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hidden="1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1785</v>
      </c>
      <c r="F2700" s="21" t="s">
        <v>1785</v>
      </c>
      <c r="G2700" s="21" t="s">
        <v>1785</v>
      </c>
      <c r="H2700" s="81" t="s">
        <v>3173</v>
      </c>
      <c r="I2700" s="2" t="s">
        <v>106</v>
      </c>
      <c r="J2700" s="2" t="s">
        <v>3174</v>
      </c>
      <c r="K2700" s="2" t="s">
        <v>32</v>
      </c>
      <c r="L2700" s="33" t="s">
        <v>3226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hidden="1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3173</v>
      </c>
      <c r="I2701" s="2" t="s">
        <v>106</v>
      </c>
      <c r="J2701" s="2" t="s">
        <v>3174</v>
      </c>
      <c r="K2701" s="2" t="s">
        <v>32</v>
      </c>
      <c r="L2701" s="33" t="s">
        <v>3227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hidden="1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3228</v>
      </c>
      <c r="F2702" s="21" t="s">
        <v>3228</v>
      </c>
      <c r="G2702" s="21" t="s">
        <v>3228</v>
      </c>
      <c r="H2702" s="81" t="s">
        <v>3173</v>
      </c>
      <c r="I2702" s="2" t="s">
        <v>106</v>
      </c>
      <c r="J2702" s="2" t="s">
        <v>3174</v>
      </c>
      <c r="K2702" s="2" t="s">
        <v>32</v>
      </c>
      <c r="L2702" s="33" t="s">
        <v>3229</v>
      </c>
      <c r="M2702" s="21"/>
      <c r="N2702" s="21" t="s">
        <v>40</v>
      </c>
      <c r="O2702" s="34" t="s">
        <v>80</v>
      </c>
      <c r="P2702" s="33">
        <v>0</v>
      </c>
      <c r="Q2702" s="125" t="s">
        <v>3230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hidden="1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1053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3321</v>
      </c>
      <c r="K2703" s="2" t="s">
        <v>32</v>
      </c>
      <c r="L2703" s="21" t="s">
        <v>3231</v>
      </c>
      <c r="M2703" s="21"/>
      <c r="N2703" s="21" t="s">
        <v>3084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hidden="1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3084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3232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hidden="1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2318</v>
      </c>
      <c r="I2705" s="2" t="s">
        <v>106</v>
      </c>
      <c r="J2705" s="2" t="s">
        <v>3233</v>
      </c>
      <c r="K2705" s="2" t="s">
        <v>32</v>
      </c>
      <c r="L2705" s="21" t="s">
        <v>3234</v>
      </c>
      <c r="M2705" s="21"/>
      <c r="N2705" s="21" t="s">
        <v>3235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3232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hidden="1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3236</v>
      </c>
      <c r="F2706" s="21" t="s">
        <v>3236</v>
      </c>
      <c r="G2706" s="21" t="s">
        <v>3236</v>
      </c>
      <c r="H2706" s="81" t="s">
        <v>3237</v>
      </c>
      <c r="I2706" s="2" t="s">
        <v>106</v>
      </c>
      <c r="J2706" s="2" t="s">
        <v>3238</v>
      </c>
      <c r="K2706" s="2" t="s">
        <v>32</v>
      </c>
      <c r="L2706" s="21" t="s">
        <v>3236</v>
      </c>
      <c r="M2706" s="21"/>
      <c r="N2706" s="21" t="s">
        <v>3073</v>
      </c>
      <c r="O2706" s="21" t="s">
        <v>80</v>
      </c>
      <c r="P2706" s="27">
        <v>0</v>
      </c>
      <c r="Q2706" s="122"/>
      <c r="R2706" s="21" t="s">
        <v>3239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hidden="1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3236</v>
      </c>
      <c r="F2707" s="21" t="s">
        <v>3236</v>
      </c>
      <c r="G2707" s="21" t="s">
        <v>3236</v>
      </c>
      <c r="H2707" s="81" t="s">
        <v>3240</v>
      </c>
      <c r="I2707" s="2" t="s">
        <v>106</v>
      </c>
      <c r="J2707" s="2" t="s">
        <v>3241</v>
      </c>
      <c r="K2707" s="2" t="s">
        <v>32</v>
      </c>
      <c r="L2707" s="21" t="s">
        <v>3236</v>
      </c>
      <c r="M2707" s="21"/>
      <c r="N2707" s="21" t="s">
        <v>3073</v>
      </c>
      <c r="O2707" s="21" t="s">
        <v>80</v>
      </c>
      <c r="P2707" s="27">
        <v>0</v>
      </c>
      <c r="Q2707" s="122"/>
      <c r="R2707" s="21" t="s">
        <v>3239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hidden="1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3236</v>
      </c>
      <c r="F2708" s="21" t="s">
        <v>3236</v>
      </c>
      <c r="G2708" s="21" t="s">
        <v>3236</v>
      </c>
      <c r="H2708" s="81" t="s">
        <v>3242</v>
      </c>
      <c r="I2708" s="2" t="s">
        <v>106</v>
      </c>
      <c r="J2708" s="2" t="s">
        <v>3243</v>
      </c>
      <c r="K2708" s="2" t="s">
        <v>32</v>
      </c>
      <c r="L2708" s="21" t="s">
        <v>3236</v>
      </c>
      <c r="M2708" s="21"/>
      <c r="N2708" s="21" t="s">
        <v>3073</v>
      </c>
      <c r="O2708" s="21" t="s">
        <v>80</v>
      </c>
      <c r="P2708" s="27">
        <v>0</v>
      </c>
      <c r="Q2708" s="122"/>
      <c r="R2708" s="21" t="s">
        <v>3239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hidden="1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3236</v>
      </c>
      <c r="F2709" s="21" t="s">
        <v>3236</v>
      </c>
      <c r="G2709" s="21" t="s">
        <v>3236</v>
      </c>
      <c r="H2709" s="81" t="s">
        <v>3244</v>
      </c>
      <c r="I2709" s="2" t="s">
        <v>106</v>
      </c>
      <c r="J2709" s="2" t="s">
        <v>3245</v>
      </c>
      <c r="K2709" s="2" t="s">
        <v>32</v>
      </c>
      <c r="L2709" s="21" t="s">
        <v>3236</v>
      </c>
      <c r="M2709" s="21"/>
      <c r="N2709" s="21" t="s">
        <v>3073</v>
      </c>
      <c r="O2709" s="21" t="s">
        <v>80</v>
      </c>
      <c r="P2709" s="27">
        <v>0</v>
      </c>
      <c r="Q2709" s="122"/>
      <c r="R2709" s="21" t="s">
        <v>3239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hidden="1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3236</v>
      </c>
      <c r="F2710" s="21" t="s">
        <v>3236</v>
      </c>
      <c r="G2710" s="21" t="s">
        <v>3236</v>
      </c>
      <c r="H2710" s="81" t="s">
        <v>3246</v>
      </c>
      <c r="I2710" s="2" t="s">
        <v>106</v>
      </c>
      <c r="J2710" s="2" t="s">
        <v>3247</v>
      </c>
      <c r="K2710" s="2" t="s">
        <v>32</v>
      </c>
      <c r="L2710" s="21" t="s">
        <v>3236</v>
      </c>
      <c r="M2710" s="21"/>
      <c r="N2710" s="21" t="s">
        <v>3073</v>
      </c>
      <c r="O2710" s="21" t="s">
        <v>80</v>
      </c>
      <c r="P2710" s="27">
        <v>0</v>
      </c>
      <c r="Q2710" s="122"/>
      <c r="R2710" s="21" t="s">
        <v>3239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hidden="1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3236</v>
      </c>
      <c r="F2711" s="21" t="s">
        <v>3236</v>
      </c>
      <c r="G2711" s="21" t="s">
        <v>3236</v>
      </c>
      <c r="H2711" s="81" t="s">
        <v>70</v>
      </c>
      <c r="I2711" s="2" t="s">
        <v>106</v>
      </c>
      <c r="J2711" s="2" t="s">
        <v>3248</v>
      </c>
      <c r="K2711" s="2" t="s">
        <v>32</v>
      </c>
      <c r="L2711" s="21" t="s">
        <v>3236</v>
      </c>
      <c r="M2711" s="21"/>
      <c r="N2711" s="21" t="s">
        <v>3073</v>
      </c>
      <c r="O2711" s="21" t="s">
        <v>80</v>
      </c>
      <c r="P2711" s="27">
        <v>0</v>
      </c>
      <c r="Q2711" s="122"/>
      <c r="R2711" s="21" t="s">
        <v>3239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hidden="1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3084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hidden="1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3084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3249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hidden="1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3084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hidden="1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3084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hidden="1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3084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3250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hidden="1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3084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3250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hidden="1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2019</v>
      </c>
      <c r="F2718" s="21" t="s">
        <v>2019</v>
      </c>
      <c r="G2718" s="21" t="s">
        <v>2019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2019</v>
      </c>
      <c r="M2718" s="21"/>
      <c r="N2718" s="21" t="s">
        <v>3084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3250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hidden="1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3236</v>
      </c>
      <c r="F2719" s="21" t="s">
        <v>3236</v>
      </c>
      <c r="G2719" s="21" t="s">
        <v>3236</v>
      </c>
      <c r="H2719" s="81" t="s">
        <v>3251</v>
      </c>
      <c r="I2719" s="2" t="s">
        <v>106</v>
      </c>
      <c r="J2719" s="2" t="s">
        <v>3252</v>
      </c>
      <c r="K2719" s="2" t="s">
        <v>32</v>
      </c>
      <c r="L2719" s="21" t="s">
        <v>3236</v>
      </c>
      <c r="M2719" s="21"/>
      <c r="N2719" s="21" t="s">
        <v>3073</v>
      </c>
      <c r="O2719" s="21" t="s">
        <v>80</v>
      </c>
      <c r="P2719" s="27">
        <v>0</v>
      </c>
      <c r="Q2719" s="122"/>
      <c r="R2719" s="21" t="s">
        <v>3239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3250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hidden="1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1731</v>
      </c>
      <c r="F2720" s="21" t="s">
        <v>1732</v>
      </c>
      <c r="G2720" s="21" t="s">
        <v>1731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1731</v>
      </c>
      <c r="M2720" s="21"/>
      <c r="N2720" s="21" t="s">
        <v>3084</v>
      </c>
      <c r="O2720" s="21" t="s">
        <v>80</v>
      </c>
      <c r="P2720" s="27">
        <v>0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105000</v>
      </c>
      <c r="X2720" s="8"/>
      <c r="Y2720" s="7">
        <f t="shared" si="355"/>
        <v>0</v>
      </c>
      <c r="Z2720" s="7"/>
      <c r="AA2720" s="8">
        <f t="shared" si="358"/>
        <v>105000</v>
      </c>
      <c r="AB2720" s="25">
        <f t="shared" si="353"/>
        <v>0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hidden="1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1790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3084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3253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hidden="1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3254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3250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hidden="1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3137</v>
      </c>
      <c r="I2723" s="2" t="s">
        <v>1994</v>
      </c>
      <c r="J2723" s="2" t="s">
        <v>3138</v>
      </c>
      <c r="K2723" s="2" t="s">
        <v>32</v>
      </c>
      <c r="L2723" s="21" t="s">
        <v>2859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hidden="1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3137</v>
      </c>
      <c r="I2724" s="2" t="s">
        <v>1994</v>
      </c>
      <c r="J2724" s="2" t="s">
        <v>3138</v>
      </c>
      <c r="K2724" s="2" t="s">
        <v>32</v>
      </c>
      <c r="L2724" s="21" t="s">
        <v>2859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hidden="1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3137</v>
      </c>
      <c r="I2725" s="2" t="s">
        <v>1994</v>
      </c>
      <c r="J2725" s="2" t="s">
        <v>3138</v>
      </c>
      <c r="K2725" s="2" t="s">
        <v>32</v>
      </c>
      <c r="L2725" s="33" t="s">
        <v>3184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hidden="1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3255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3134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hidden="1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3255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3134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hidden="1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3255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3134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hidden="1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3255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3134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hidden="1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3255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3134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hidden="1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3255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3134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hidden="1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3255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3134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hidden="1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3255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3134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hidden="1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3255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3134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hidden="1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3255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3134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hidden="1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3255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3134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2" ht="14.25" hidden="1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3255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3134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2" ht="14.25" hidden="1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3255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40439.190476190503</v>
      </c>
      <c r="V2738" s="41"/>
      <c r="W2738" s="40">
        <v>40439.190476190503</v>
      </c>
      <c r="X2738" s="40"/>
      <c r="Y2738" s="7">
        <f t="shared" si="355"/>
        <v>0</v>
      </c>
      <c r="Z2738" s="7"/>
      <c r="AA2738" s="8">
        <f t="shared" si="358"/>
        <v>40439.190476190503</v>
      </c>
      <c r="AB2738" s="41"/>
      <c r="AC2738" s="40">
        <f t="shared" si="359"/>
        <v>40439.190476190503</v>
      </c>
      <c r="AD2738" s="38">
        <v>0</v>
      </c>
      <c r="AE2738" s="44"/>
      <c r="AF2738" s="2"/>
      <c r="AG2738" s="40" t="s">
        <v>3134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2" ht="14.25" hidden="1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3255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40991.35</v>
      </c>
      <c r="V2739" s="41"/>
      <c r="W2739" s="40">
        <v>40991.35</v>
      </c>
      <c r="X2739" s="40"/>
      <c r="Y2739" s="7">
        <f t="shared" si="355"/>
        <v>0</v>
      </c>
      <c r="Z2739" s="7"/>
      <c r="AA2739" s="8">
        <f t="shared" si="358"/>
        <v>40991.35</v>
      </c>
      <c r="AB2739" s="41"/>
      <c r="AC2739" s="40">
        <f t="shared" si="359"/>
        <v>40991.35</v>
      </c>
      <c r="AD2739" s="38">
        <v>0</v>
      </c>
      <c r="AE2739" s="44"/>
      <c r="AF2739" s="2"/>
      <c r="AG2739" s="40" t="s">
        <v>3134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2" ht="14.25" hidden="1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3255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6517.7238095238099</v>
      </c>
      <c r="V2740" s="41"/>
      <c r="W2740" s="40">
        <v>6517.7238095238099</v>
      </c>
      <c r="X2740" s="40"/>
      <c r="Y2740" s="7">
        <f t="shared" si="355"/>
        <v>0</v>
      </c>
      <c r="Z2740" s="7"/>
      <c r="AA2740" s="8">
        <f t="shared" si="358"/>
        <v>6517.7238095238099</v>
      </c>
      <c r="AB2740" s="41"/>
      <c r="AC2740" s="40">
        <f t="shared" si="359"/>
        <v>6517.7238095238099</v>
      </c>
      <c r="AD2740" s="38">
        <v>0</v>
      </c>
      <c r="AE2740" s="44"/>
      <c r="AF2740" s="2"/>
      <c r="AG2740" s="40" t="s">
        <v>3134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2" ht="14.25" hidden="1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3255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57901.19</v>
      </c>
      <c r="V2741" s="41"/>
      <c r="W2741" s="40">
        <v>57901.19</v>
      </c>
      <c r="X2741" s="40"/>
      <c r="Y2741" s="7">
        <f t="shared" si="355"/>
        <v>0</v>
      </c>
      <c r="Z2741" s="7"/>
      <c r="AA2741" s="8">
        <f t="shared" si="358"/>
        <v>57901.19</v>
      </c>
      <c r="AB2741" s="41"/>
      <c r="AC2741" s="40">
        <f t="shared" si="359"/>
        <v>57901.19</v>
      </c>
      <c r="AD2741" s="38">
        <v>0</v>
      </c>
      <c r="AE2741" s="44"/>
      <c r="AF2741" s="2"/>
      <c r="AG2741" s="40" t="s">
        <v>3134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2" ht="14.25" hidden="1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3255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85838.39</v>
      </c>
      <c r="V2742" s="41"/>
      <c r="W2742" s="40">
        <v>85838.39</v>
      </c>
      <c r="X2742" s="40"/>
      <c r="Y2742" s="7">
        <f t="shared" si="355"/>
        <v>0</v>
      </c>
      <c r="Z2742" s="7"/>
      <c r="AA2742" s="8">
        <f t="shared" si="358"/>
        <v>85838.39</v>
      </c>
      <c r="AB2742" s="41"/>
      <c r="AC2742" s="40">
        <f t="shared" si="359"/>
        <v>85838.39</v>
      </c>
      <c r="AD2742" s="38">
        <v>0</v>
      </c>
      <c r="AE2742" s="44"/>
      <c r="AF2742" s="2"/>
      <c r="AG2742" s="40" t="s">
        <v>3134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2" ht="14.25" hidden="1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3255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0" t="s">
        <v>80</v>
      </c>
      <c r="P2743" s="31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3134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152" t="e">
        <v>#N/A</v>
      </c>
    </row>
    <row r="2744" spans="1:42" ht="14.25" hidden="1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3255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3134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2" ht="14.25" hidden="1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3255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3134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2" ht="14.25" hidden="1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3255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3134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2" ht="14.25" hidden="1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3255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3134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2" ht="14.25" hidden="1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3255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3134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2" ht="14.25" hidden="1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3255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3134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2" ht="14.25" hidden="1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2420</v>
      </c>
      <c r="G2750" s="36" t="s">
        <v>994</v>
      </c>
      <c r="H2750" s="83" t="s">
        <v>3255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3134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2" ht="14.25" hidden="1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2420</v>
      </c>
      <c r="G2751" s="36" t="s">
        <v>994</v>
      </c>
      <c r="H2751" s="83" t="s">
        <v>3255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3134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2" ht="14.25" hidden="1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2420</v>
      </c>
      <c r="G2752" s="36" t="s">
        <v>994</v>
      </c>
      <c r="H2752" s="83" t="s">
        <v>3255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3134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hidden="1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3255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3134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hidden="1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3255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3134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hidden="1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3255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3134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hidden="1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3255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3134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hidden="1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3255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3134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hidden="1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3255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3134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hidden="1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3255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1604.7619047619</v>
      </c>
      <c r="V2759" s="41"/>
      <c r="W2759" s="40">
        <v>1604.7619047619</v>
      </c>
      <c r="X2759" s="40"/>
      <c r="Y2759" s="7">
        <f t="shared" si="360"/>
        <v>0</v>
      </c>
      <c r="Z2759" s="7"/>
      <c r="AA2759" s="8">
        <f t="shared" si="358"/>
        <v>1604.7619047619</v>
      </c>
      <c r="AB2759" s="41"/>
      <c r="AC2759" s="40">
        <f t="shared" si="359"/>
        <v>1604.7619047619</v>
      </c>
      <c r="AD2759" s="38">
        <v>0</v>
      </c>
      <c r="AE2759" s="44"/>
      <c r="AF2759" s="2"/>
      <c r="AG2759" s="40" t="s">
        <v>3134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hidden="1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3255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268043</v>
      </c>
      <c r="V2760" s="41"/>
      <c r="W2760" s="40">
        <v>268043</v>
      </c>
      <c r="X2760" s="40"/>
      <c r="Y2760" s="7">
        <f t="shared" si="360"/>
        <v>0</v>
      </c>
      <c r="Z2760" s="7"/>
      <c r="AA2760" s="8">
        <f t="shared" si="358"/>
        <v>268043</v>
      </c>
      <c r="AB2760" s="41"/>
      <c r="AC2760" s="40">
        <f t="shared" si="359"/>
        <v>268043</v>
      </c>
      <c r="AD2760" s="38">
        <v>0</v>
      </c>
      <c r="AE2760" s="44"/>
      <c r="AF2760" s="2"/>
      <c r="AG2760" s="40" t="s">
        <v>3134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hidden="1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3255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139589.89000000001</v>
      </c>
      <c r="V2761" s="41"/>
      <c r="W2761" s="40">
        <v>139589.89000000001</v>
      </c>
      <c r="X2761" s="40"/>
      <c r="Y2761" s="7">
        <f t="shared" si="360"/>
        <v>0</v>
      </c>
      <c r="Z2761" s="7"/>
      <c r="AA2761" s="8">
        <f t="shared" si="358"/>
        <v>139589.89000000001</v>
      </c>
      <c r="AB2761" s="41"/>
      <c r="AC2761" s="40">
        <f t="shared" si="359"/>
        <v>139589.89000000001</v>
      </c>
      <c r="AD2761" s="38">
        <v>0</v>
      </c>
      <c r="AE2761" s="44"/>
      <c r="AF2761" s="2"/>
      <c r="AG2761" s="40" t="s">
        <v>3134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hidden="1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3255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70979.8</v>
      </c>
      <c r="V2762" s="41"/>
      <c r="W2762" s="40">
        <v>70979.8</v>
      </c>
      <c r="X2762" s="40"/>
      <c r="Y2762" s="7">
        <f t="shared" si="360"/>
        <v>0</v>
      </c>
      <c r="Z2762" s="7"/>
      <c r="AA2762" s="8">
        <f t="shared" si="358"/>
        <v>70979.8</v>
      </c>
      <c r="AB2762" s="41"/>
      <c r="AC2762" s="40">
        <f t="shared" si="359"/>
        <v>70979.8</v>
      </c>
      <c r="AD2762" s="38">
        <v>0</v>
      </c>
      <c r="AE2762" s="44"/>
      <c r="AF2762" s="2"/>
      <c r="AG2762" s="40" t="s">
        <v>3134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hidden="1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3255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96865.2</v>
      </c>
      <c r="V2763" s="41"/>
      <c r="W2763" s="40">
        <v>96865.2</v>
      </c>
      <c r="X2763" s="40"/>
      <c r="Y2763" s="7">
        <f t="shared" si="360"/>
        <v>0</v>
      </c>
      <c r="Z2763" s="7"/>
      <c r="AA2763" s="8">
        <f t="shared" si="358"/>
        <v>96865.2</v>
      </c>
      <c r="AB2763" s="41"/>
      <c r="AC2763" s="40">
        <f t="shared" si="359"/>
        <v>96865.2</v>
      </c>
      <c r="AD2763" s="38">
        <v>0</v>
      </c>
      <c r="AE2763" s="44"/>
      <c r="AF2763" s="2"/>
      <c r="AG2763" s="40" t="s">
        <v>3134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hidden="1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3255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3134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hidden="1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3255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3134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hidden="1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3255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3134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hidden="1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3255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3134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hidden="1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3255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3134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hidden="1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2850</v>
      </c>
      <c r="F2769" s="30" t="s">
        <v>3256</v>
      </c>
      <c r="G2769" s="36" t="s">
        <v>2850</v>
      </c>
      <c r="H2769" s="82" t="s">
        <v>3257</v>
      </c>
      <c r="I2769" s="2" t="s">
        <v>106</v>
      </c>
      <c r="J2769" s="2" t="s">
        <v>505</v>
      </c>
      <c r="K2769" s="2" t="s">
        <v>32</v>
      </c>
      <c r="L2769" s="30" t="s">
        <v>2850</v>
      </c>
      <c r="M2769" s="30"/>
      <c r="N2769" s="30" t="s">
        <v>3077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3134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hidden="1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1745</v>
      </c>
      <c r="F2770" s="30" t="s">
        <v>3258</v>
      </c>
      <c r="G2770" s="30" t="s">
        <v>1745</v>
      </c>
      <c r="H2770" s="82" t="s">
        <v>3257</v>
      </c>
      <c r="I2770" s="2" t="s">
        <v>106</v>
      </c>
      <c r="J2770" s="2" t="s">
        <v>505</v>
      </c>
      <c r="K2770" s="2" t="s">
        <v>32</v>
      </c>
      <c r="L2770" s="30" t="s">
        <v>1745</v>
      </c>
      <c r="M2770" s="30"/>
      <c r="N2770" s="30" t="s">
        <v>3077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3134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hidden="1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1745</v>
      </c>
      <c r="F2771" s="30" t="s">
        <v>3259</v>
      </c>
      <c r="G2771" s="30" t="s">
        <v>1745</v>
      </c>
      <c r="H2771" s="82" t="s">
        <v>3257</v>
      </c>
      <c r="I2771" s="2" t="s">
        <v>106</v>
      </c>
      <c r="J2771" s="2" t="s">
        <v>505</v>
      </c>
      <c r="K2771" s="2" t="s">
        <v>32</v>
      </c>
      <c r="L2771" s="30" t="s">
        <v>1745</v>
      </c>
      <c r="M2771" s="30"/>
      <c r="N2771" s="30" t="s">
        <v>3077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3134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hidden="1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2850</v>
      </c>
      <c r="F2772" s="30" t="s">
        <v>3260</v>
      </c>
      <c r="G2772" s="30" t="s">
        <v>2850</v>
      </c>
      <c r="H2772" s="82" t="s">
        <v>3257</v>
      </c>
      <c r="I2772" s="2" t="s">
        <v>106</v>
      </c>
      <c r="J2772" s="2" t="s">
        <v>505</v>
      </c>
      <c r="K2772" s="2" t="s">
        <v>32</v>
      </c>
      <c r="L2772" s="30" t="s">
        <v>2850</v>
      </c>
      <c r="M2772" s="30"/>
      <c r="N2772" s="30" t="s">
        <v>3077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3134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hidden="1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3090</v>
      </c>
      <c r="F2773" s="30" t="s">
        <v>3261</v>
      </c>
      <c r="G2773" s="30" t="s">
        <v>1745</v>
      </c>
      <c r="H2773" s="82" t="s">
        <v>3257</v>
      </c>
      <c r="I2773" s="2" t="s">
        <v>106</v>
      </c>
      <c r="J2773" s="2" t="s">
        <v>505</v>
      </c>
      <c r="K2773" s="2" t="s">
        <v>32</v>
      </c>
      <c r="L2773" s="30" t="s">
        <v>3090</v>
      </c>
      <c r="M2773" s="30"/>
      <c r="N2773" s="30" t="s">
        <v>57</v>
      </c>
      <c r="O2773" s="30" t="s">
        <v>80</v>
      </c>
      <c r="P2773" s="31">
        <v>0</v>
      </c>
      <c r="Q2773" s="127" t="s">
        <v>3092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3134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hidden="1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3255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3254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3250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hidden="1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3132</v>
      </c>
      <c r="I2775" s="2" t="s">
        <v>106</v>
      </c>
      <c r="J2775" s="2" t="s">
        <v>3133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3134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hidden="1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3132</v>
      </c>
      <c r="I2776" s="2" t="s">
        <v>106</v>
      </c>
      <c r="J2776" s="2" t="s">
        <v>3133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3134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hidden="1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3132</v>
      </c>
      <c r="I2777" s="2" t="s">
        <v>106</v>
      </c>
      <c r="J2777" s="2" t="s">
        <v>3133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3134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hidden="1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1612</v>
      </c>
      <c r="F2778" s="30" t="s">
        <v>1612</v>
      </c>
      <c r="G2778" s="30" t="s">
        <v>1612</v>
      </c>
      <c r="H2778" s="82" t="s">
        <v>3132</v>
      </c>
      <c r="I2778" s="2" t="s">
        <v>106</v>
      </c>
      <c r="J2778" s="2" t="s">
        <v>3133</v>
      </c>
      <c r="K2778" s="2" t="s">
        <v>32</v>
      </c>
      <c r="L2778" s="36" t="s">
        <v>2942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3134</v>
      </c>
      <c r="AH2778" s="211" t="s">
        <v>42</v>
      </c>
      <c r="AI2778" s="31" t="s">
        <v>3262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hidden="1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3132</v>
      </c>
      <c r="I2779" s="2" t="s">
        <v>106</v>
      </c>
      <c r="J2779" s="2" t="s">
        <v>3133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3134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hidden="1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1993</v>
      </c>
      <c r="I2780" s="2" t="s">
        <v>1994</v>
      </c>
      <c r="J2780" s="2" t="s">
        <v>1995</v>
      </c>
      <c r="K2780" s="2" t="s">
        <v>32</v>
      </c>
      <c r="L2780" s="2" t="s">
        <v>1788</v>
      </c>
      <c r="M2780" s="18"/>
      <c r="N2780" s="2" t="s">
        <v>57</v>
      </c>
      <c r="O2780" s="2" t="s">
        <v>41</v>
      </c>
      <c r="P2780" s="18">
        <v>0.04</v>
      </c>
      <c r="Q2780" s="121" t="s">
        <v>2452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3263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hidden="1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1578</v>
      </c>
      <c r="G2781" s="21" t="s">
        <v>1536</v>
      </c>
      <c r="H2781" s="81" t="s">
        <v>2837</v>
      </c>
      <c r="I2781" s="2" t="s">
        <v>2838</v>
      </c>
      <c r="J2781" s="2" t="s">
        <v>2839</v>
      </c>
      <c r="K2781" s="2" t="s">
        <v>32</v>
      </c>
      <c r="L2781" s="21" t="s">
        <v>1563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hidden="1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2837</v>
      </c>
      <c r="I2782" s="2" t="s">
        <v>2838</v>
      </c>
      <c r="J2782" s="2" t="s">
        <v>2839</v>
      </c>
      <c r="K2782" s="2" t="s">
        <v>32</v>
      </c>
      <c r="L2782" s="22" t="s">
        <v>1563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hidden="1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2919</v>
      </c>
      <c r="F2783" s="21" t="s">
        <v>2919</v>
      </c>
      <c r="G2783" s="21" t="s">
        <v>2919</v>
      </c>
      <c r="H2783" s="81" t="s">
        <v>2837</v>
      </c>
      <c r="I2783" s="2" t="s">
        <v>2838</v>
      </c>
      <c r="J2783" s="2" t="s">
        <v>2839</v>
      </c>
      <c r="K2783" s="2" t="s">
        <v>32</v>
      </c>
      <c r="L2783" s="22" t="s">
        <v>1563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hidden="1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1567</v>
      </c>
      <c r="F2784" s="21" t="s">
        <v>1567</v>
      </c>
      <c r="G2784" s="21" t="s">
        <v>1567</v>
      </c>
      <c r="H2784" s="81" t="s">
        <v>2837</v>
      </c>
      <c r="I2784" s="2" t="s">
        <v>2838</v>
      </c>
      <c r="J2784" s="2" t="s">
        <v>2839</v>
      </c>
      <c r="K2784" s="2" t="s">
        <v>32</v>
      </c>
      <c r="L2784" s="22" t="s">
        <v>1563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hidden="1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1567</v>
      </c>
      <c r="F2785" s="21" t="s">
        <v>1567</v>
      </c>
      <c r="G2785" s="21" t="s">
        <v>1567</v>
      </c>
      <c r="H2785" s="81" t="s">
        <v>2837</v>
      </c>
      <c r="I2785" s="2" t="s">
        <v>2838</v>
      </c>
      <c r="J2785" s="2" t="s">
        <v>2839</v>
      </c>
      <c r="K2785" s="2" t="s">
        <v>32</v>
      </c>
      <c r="L2785" s="22" t="s">
        <v>1563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hidden="1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2837</v>
      </c>
      <c r="I2786" s="2" t="s">
        <v>2838</v>
      </c>
      <c r="J2786" s="2" t="s">
        <v>2839</v>
      </c>
      <c r="K2786" s="2" t="s">
        <v>32</v>
      </c>
      <c r="L2786" s="22" t="s">
        <v>1563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hidden="1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1571</v>
      </c>
      <c r="F2787" s="21" t="s">
        <v>1571</v>
      </c>
      <c r="G2787" s="21" t="s">
        <v>1571</v>
      </c>
      <c r="H2787" s="81" t="s">
        <v>2837</v>
      </c>
      <c r="I2787" s="2" t="s">
        <v>2838</v>
      </c>
      <c r="J2787" s="2" t="s">
        <v>2839</v>
      </c>
      <c r="K2787" s="2" t="s">
        <v>32</v>
      </c>
      <c r="L2787" s="22" t="s">
        <v>1563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hidden="1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1581</v>
      </c>
      <c r="F2788" s="21" t="s">
        <v>1581</v>
      </c>
      <c r="G2788" s="21" t="s">
        <v>1581</v>
      </c>
      <c r="H2788" s="81" t="s">
        <v>2837</v>
      </c>
      <c r="I2788" s="2" t="s">
        <v>2838</v>
      </c>
      <c r="J2788" s="2" t="s">
        <v>2839</v>
      </c>
      <c r="K2788" s="2" t="s">
        <v>32</v>
      </c>
      <c r="L2788" s="22" t="s">
        <v>1563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hidden="1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1581</v>
      </c>
      <c r="F2789" s="21" t="s">
        <v>1581</v>
      </c>
      <c r="G2789" s="21" t="s">
        <v>1581</v>
      </c>
      <c r="H2789" s="81" t="s">
        <v>2837</v>
      </c>
      <c r="I2789" s="2" t="s">
        <v>2838</v>
      </c>
      <c r="J2789" s="2" t="s">
        <v>2839</v>
      </c>
      <c r="K2789" s="2" t="s">
        <v>32</v>
      </c>
      <c r="L2789" s="22" t="s">
        <v>1563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hidden="1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2921</v>
      </c>
      <c r="F2790" s="21" t="s">
        <v>2921</v>
      </c>
      <c r="G2790" s="21" t="s">
        <v>2921</v>
      </c>
      <c r="H2790" s="81" t="s">
        <v>2837</v>
      </c>
      <c r="I2790" s="2" t="s">
        <v>2838</v>
      </c>
      <c r="J2790" s="2" t="s">
        <v>2839</v>
      </c>
      <c r="K2790" s="2" t="s">
        <v>32</v>
      </c>
      <c r="L2790" s="22" t="s">
        <v>1563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hidden="1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2880</v>
      </c>
      <c r="F2791" s="21" t="s">
        <v>2880</v>
      </c>
      <c r="G2791" s="21" t="s">
        <v>2880</v>
      </c>
      <c r="H2791" s="81" t="s">
        <v>2837</v>
      </c>
      <c r="I2791" s="2" t="s">
        <v>2838</v>
      </c>
      <c r="J2791" s="2" t="s">
        <v>2839</v>
      </c>
      <c r="K2791" s="2" t="s">
        <v>32</v>
      </c>
      <c r="L2791" s="22" t="s">
        <v>1563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hidden="1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2914</v>
      </c>
      <c r="F2792" s="21" t="s">
        <v>2914</v>
      </c>
      <c r="G2792" s="21" t="s">
        <v>2914</v>
      </c>
      <c r="H2792" s="81" t="s">
        <v>2837</v>
      </c>
      <c r="I2792" s="2" t="s">
        <v>2838</v>
      </c>
      <c r="J2792" s="2" t="s">
        <v>2839</v>
      </c>
      <c r="K2792" s="2" t="s">
        <v>32</v>
      </c>
      <c r="L2792" s="22" t="s">
        <v>1563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hidden="1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2914</v>
      </c>
      <c r="F2793" s="21" t="s">
        <v>2914</v>
      </c>
      <c r="G2793" s="21" t="s">
        <v>2914</v>
      </c>
      <c r="H2793" s="81" t="s">
        <v>2837</v>
      </c>
      <c r="I2793" s="2" t="s">
        <v>2838</v>
      </c>
      <c r="J2793" s="2" t="s">
        <v>2839</v>
      </c>
      <c r="K2793" s="2" t="s">
        <v>32</v>
      </c>
      <c r="L2793" s="22" t="s">
        <v>1563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hidden="1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2915</v>
      </c>
      <c r="F2794" s="21" t="s">
        <v>2915</v>
      </c>
      <c r="G2794" s="21" t="s">
        <v>2915</v>
      </c>
      <c r="H2794" s="81" t="s">
        <v>2837</v>
      </c>
      <c r="I2794" s="2" t="s">
        <v>2838</v>
      </c>
      <c r="J2794" s="2" t="s">
        <v>2839</v>
      </c>
      <c r="K2794" s="2" t="s">
        <v>32</v>
      </c>
      <c r="L2794" s="22" t="s">
        <v>1563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hidden="1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2837</v>
      </c>
      <c r="I2795" s="2" t="s">
        <v>2838</v>
      </c>
      <c r="J2795" s="2" t="s">
        <v>2839</v>
      </c>
      <c r="K2795" s="2" t="s">
        <v>32</v>
      </c>
      <c r="L2795" s="22" t="s">
        <v>1563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hidden="1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1603</v>
      </c>
      <c r="F2796" s="21" t="s">
        <v>1603</v>
      </c>
      <c r="G2796" s="21" t="s">
        <v>1603</v>
      </c>
      <c r="H2796" s="81" t="s">
        <v>2837</v>
      </c>
      <c r="I2796" s="2" t="s">
        <v>2838</v>
      </c>
      <c r="J2796" s="2" t="s">
        <v>2839</v>
      </c>
      <c r="K2796" s="2" t="s">
        <v>32</v>
      </c>
      <c r="L2796" s="22" t="s">
        <v>1563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hidden="1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3299</v>
      </c>
      <c r="F2797" s="50" t="s">
        <v>3300</v>
      </c>
      <c r="G2797" s="21" t="s">
        <v>3299</v>
      </c>
      <c r="H2797" s="81" t="s">
        <v>2837</v>
      </c>
      <c r="I2797" s="2" t="s">
        <v>2838</v>
      </c>
      <c r="J2797" s="2" t="s">
        <v>2839</v>
      </c>
      <c r="K2797" s="2" t="s">
        <v>32</v>
      </c>
      <c r="L2797" s="22" t="s">
        <v>1563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3301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hidden="1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3364</v>
      </c>
      <c r="F2798" s="57" t="s">
        <v>3364</v>
      </c>
      <c r="G2798" s="57" t="s">
        <v>3364</v>
      </c>
      <c r="H2798" s="84" t="s">
        <v>36</v>
      </c>
      <c r="I2798" s="57" t="s">
        <v>37</v>
      </c>
      <c r="J2798" s="58" t="s">
        <v>3321</v>
      </c>
      <c r="K2798" s="57" t="s">
        <v>32</v>
      </c>
      <c r="L2798" s="57" t="s">
        <v>3365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hidden="1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3321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hidden="1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3321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hidden="1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3321</v>
      </c>
      <c r="K2801" s="57" t="s">
        <v>32</v>
      </c>
      <c r="L2801" s="57" t="s">
        <v>3366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hidden="1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3321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hidden="1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3321</v>
      </c>
      <c r="K2803" s="57" t="s">
        <v>32</v>
      </c>
      <c r="L2803" s="57" t="s">
        <v>3367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3368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hidden="1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3321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hidden="1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3321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hidden="1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3321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hidden="1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3321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hidden="1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3321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hidden="1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3321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hidden="1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2094</v>
      </c>
      <c r="F2810" s="57" t="s">
        <v>2094</v>
      </c>
      <c r="G2810" s="57" t="s">
        <v>2094</v>
      </c>
      <c r="H2810" s="84" t="s">
        <v>36</v>
      </c>
      <c r="I2810" s="57" t="s">
        <v>37</v>
      </c>
      <c r="J2810" s="58" t="s">
        <v>3321</v>
      </c>
      <c r="K2810" s="57" t="s">
        <v>32</v>
      </c>
      <c r="L2810" s="57" t="s">
        <v>3369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hidden="1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3321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hidden="1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3321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hidden="1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3321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hidden="1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3321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hidden="1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3321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hidden="1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3370</v>
      </c>
      <c r="F2816" s="57" t="s">
        <v>3370</v>
      </c>
      <c r="G2816" s="57" t="s">
        <v>3370</v>
      </c>
      <c r="H2816" s="84" t="s">
        <v>36</v>
      </c>
      <c r="I2816" s="57" t="s">
        <v>37</v>
      </c>
      <c r="J2816" s="58" t="s">
        <v>3321</v>
      </c>
      <c r="K2816" s="57" t="s">
        <v>32</v>
      </c>
      <c r="L2816" s="57" t="s">
        <v>3371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3368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hidden="1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3372</v>
      </c>
      <c r="F2817" s="57" t="s">
        <v>3372</v>
      </c>
      <c r="G2817" s="57" t="s">
        <v>3372</v>
      </c>
      <c r="H2817" s="84" t="s">
        <v>36</v>
      </c>
      <c r="I2817" s="57" t="s">
        <v>37</v>
      </c>
      <c r="J2817" s="58" t="s">
        <v>3321</v>
      </c>
      <c r="K2817" s="57" t="s">
        <v>32</v>
      </c>
      <c r="L2817" s="57" t="s">
        <v>3373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3368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hidden="1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3374</v>
      </c>
      <c r="F2818" s="57" t="s">
        <v>3374</v>
      </c>
      <c r="G2818" s="57" t="s">
        <v>3374</v>
      </c>
      <c r="H2818" s="84" t="s">
        <v>36</v>
      </c>
      <c r="I2818" s="57" t="s">
        <v>37</v>
      </c>
      <c r="J2818" s="58" t="s">
        <v>3321</v>
      </c>
      <c r="K2818" s="57" t="s">
        <v>32</v>
      </c>
      <c r="L2818" s="57" t="s">
        <v>3375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3376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hidden="1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3377</v>
      </c>
      <c r="F2819" s="57" t="s">
        <v>3377</v>
      </c>
      <c r="G2819" s="57" t="s">
        <v>3377</v>
      </c>
      <c r="H2819" s="84" t="s">
        <v>36</v>
      </c>
      <c r="I2819" s="57" t="s">
        <v>37</v>
      </c>
      <c r="J2819" s="58" t="s">
        <v>3321</v>
      </c>
      <c r="K2819" s="57" t="s">
        <v>32</v>
      </c>
      <c r="L2819" s="57" t="s">
        <v>3378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hidden="1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3321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hidden="1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3379</v>
      </c>
      <c r="F2821" s="57" t="s">
        <v>3379</v>
      </c>
      <c r="G2821" s="57" t="s">
        <v>3379</v>
      </c>
      <c r="H2821" s="84" t="s">
        <v>36</v>
      </c>
      <c r="I2821" s="57" t="s">
        <v>37</v>
      </c>
      <c r="J2821" s="58" t="s">
        <v>3321</v>
      </c>
      <c r="K2821" s="57" t="s">
        <v>32</v>
      </c>
      <c r="L2821" s="57" t="s">
        <v>3380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hidden="1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3379</v>
      </c>
      <c r="F2822" s="57" t="s">
        <v>3379</v>
      </c>
      <c r="G2822" s="57" t="s">
        <v>3379</v>
      </c>
      <c r="H2822" s="84" t="s">
        <v>36</v>
      </c>
      <c r="I2822" s="57" t="s">
        <v>37</v>
      </c>
      <c r="J2822" s="58" t="s">
        <v>3321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hidden="1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3321</v>
      </c>
      <c r="K2823" s="57" t="s">
        <v>32</v>
      </c>
      <c r="L2823" s="57" t="s">
        <v>3381</v>
      </c>
      <c r="M2823" s="57"/>
      <c r="N2823" s="57" t="s">
        <v>40</v>
      </c>
      <c r="O2823" s="57" t="s">
        <v>41</v>
      </c>
      <c r="P2823" s="3">
        <v>0.02</v>
      </c>
      <c r="Q2823" s="116" t="s">
        <v>3382</v>
      </c>
      <c r="R2823" s="57" t="s">
        <v>3368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hidden="1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3321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3383</v>
      </c>
      <c r="R2824" s="57" t="s">
        <v>3376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hidden="1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3321</v>
      </c>
      <c r="K2825" s="57" t="s">
        <v>32</v>
      </c>
      <c r="L2825" s="57" t="s">
        <v>3384</v>
      </c>
      <c r="M2825" s="57"/>
      <c r="N2825" s="57" t="s">
        <v>40</v>
      </c>
      <c r="O2825" s="57" t="s">
        <v>80</v>
      </c>
      <c r="P2825" s="3">
        <v>0</v>
      </c>
      <c r="Q2825" s="116" t="s">
        <v>3385</v>
      </c>
      <c r="R2825" s="57" t="s">
        <v>3368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hidden="1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3321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hidden="1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3321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hidden="1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3321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hidden="1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3321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hidden="1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3321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hidden="1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3321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hidden="1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3386</v>
      </c>
      <c r="F2832" s="57" t="s">
        <v>3386</v>
      </c>
      <c r="G2832" s="57" t="s">
        <v>3386</v>
      </c>
      <c r="H2832" s="84" t="s">
        <v>36</v>
      </c>
      <c r="I2832" s="57" t="s">
        <v>37</v>
      </c>
      <c r="J2832" s="58" t="s">
        <v>3321</v>
      </c>
      <c r="K2832" s="57" t="s">
        <v>32</v>
      </c>
      <c r="L2832" s="57" t="s">
        <v>3387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3368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hidden="1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3321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hidden="1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3321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hidden="1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3321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hidden="1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3321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hidden="1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3388</v>
      </c>
      <c r="F2837" s="57" t="s">
        <v>3388</v>
      </c>
      <c r="G2837" s="57" t="s">
        <v>3388</v>
      </c>
      <c r="H2837" s="84" t="s">
        <v>36</v>
      </c>
      <c r="I2837" s="57" t="s">
        <v>37</v>
      </c>
      <c r="J2837" s="58" t="s">
        <v>3321</v>
      </c>
      <c r="K2837" s="57" t="s">
        <v>32</v>
      </c>
      <c r="L2837" s="57" t="s">
        <v>3389</v>
      </c>
      <c r="M2837" s="57"/>
      <c r="N2837" s="57" t="s">
        <v>40</v>
      </c>
      <c r="O2837" s="57" t="s">
        <v>41</v>
      </c>
      <c r="P2837" s="3">
        <v>0.03</v>
      </c>
      <c r="Q2837" s="116" t="s">
        <v>3390</v>
      </c>
      <c r="R2837" s="57" t="s">
        <v>3368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hidden="1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3321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hidden="1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3321</v>
      </c>
      <c r="K2839" s="57" t="s">
        <v>32</v>
      </c>
      <c r="L2839" s="57" t="s">
        <v>3391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3368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hidden="1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3392</v>
      </c>
      <c r="F2840" s="57" t="s">
        <v>3392</v>
      </c>
      <c r="G2840" s="57" t="s">
        <v>3392</v>
      </c>
      <c r="H2840" s="84" t="s">
        <v>36</v>
      </c>
      <c r="I2840" s="57" t="s">
        <v>37</v>
      </c>
      <c r="J2840" s="58" t="s">
        <v>3321</v>
      </c>
      <c r="K2840" s="57" t="s">
        <v>32</v>
      </c>
      <c r="L2840" s="57" t="s">
        <v>3393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3368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hidden="1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3394</v>
      </c>
      <c r="F2841" s="57" t="s">
        <v>3394</v>
      </c>
      <c r="G2841" s="57" t="s">
        <v>3394</v>
      </c>
      <c r="H2841" s="84" t="s">
        <v>36</v>
      </c>
      <c r="I2841" s="57" t="s">
        <v>37</v>
      </c>
      <c r="J2841" s="58" t="s">
        <v>3321</v>
      </c>
      <c r="K2841" s="57" t="s">
        <v>32</v>
      </c>
      <c r="L2841" s="57" t="s">
        <v>3395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hidden="1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3321</v>
      </c>
      <c r="K2842" s="57" t="s">
        <v>32</v>
      </c>
      <c r="L2842" s="57" t="s">
        <v>3396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3368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hidden="1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3321</v>
      </c>
      <c r="K2843" s="57" t="s">
        <v>32</v>
      </c>
      <c r="L2843" s="57" t="s">
        <v>3397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3368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hidden="1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3321</v>
      </c>
      <c r="K2844" s="57" t="s">
        <v>32</v>
      </c>
      <c r="L2844" s="57" t="s">
        <v>3398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3368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hidden="1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3321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hidden="1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3321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hidden="1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3321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hidden="1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3399</v>
      </c>
      <c r="G2848" s="57" t="s">
        <v>667</v>
      </c>
      <c r="H2848" s="84" t="s">
        <v>36</v>
      </c>
      <c r="I2848" s="57" t="s">
        <v>37</v>
      </c>
      <c r="J2848" s="58" t="s">
        <v>3321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hidden="1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2998</v>
      </c>
      <c r="F2849" s="57" t="s">
        <v>2998</v>
      </c>
      <c r="G2849" s="57" t="s">
        <v>2998</v>
      </c>
      <c r="H2849" s="84" t="s">
        <v>36</v>
      </c>
      <c r="I2849" s="57" t="s">
        <v>37</v>
      </c>
      <c r="J2849" s="58" t="s">
        <v>3321</v>
      </c>
      <c r="K2849" s="57" t="s">
        <v>32</v>
      </c>
      <c r="L2849" s="57" t="s">
        <v>3400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3368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hidden="1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3321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hidden="1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3321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hidden="1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3321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hidden="1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3321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hidden="1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3401</v>
      </c>
      <c r="F2854" s="57" t="s">
        <v>3401</v>
      </c>
      <c r="G2854" s="57" t="s">
        <v>3401</v>
      </c>
      <c r="H2854" s="84" t="s">
        <v>36</v>
      </c>
      <c r="I2854" s="57" t="s">
        <v>37</v>
      </c>
      <c r="J2854" s="58" t="s">
        <v>3321</v>
      </c>
      <c r="K2854" s="57" t="s">
        <v>32</v>
      </c>
      <c r="L2854" s="57" t="s">
        <v>3402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3368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hidden="1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3321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hidden="1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3131</v>
      </c>
      <c r="F2856" s="57" t="s">
        <v>3131</v>
      </c>
      <c r="G2856" s="57" t="s">
        <v>3131</v>
      </c>
      <c r="H2856" s="84" t="s">
        <v>36</v>
      </c>
      <c r="I2856" s="57" t="s">
        <v>37</v>
      </c>
      <c r="J2856" s="58" t="s">
        <v>3321</v>
      </c>
      <c r="K2856" s="57" t="s">
        <v>32</v>
      </c>
      <c r="L2856" s="57" t="s">
        <v>3403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hidden="1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3321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hidden="1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3321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hidden="1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3321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hidden="1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3404</v>
      </c>
      <c r="F2860" s="57" t="s">
        <v>3404</v>
      </c>
      <c r="G2860" s="57" t="s">
        <v>3404</v>
      </c>
      <c r="H2860" s="84" t="s">
        <v>36</v>
      </c>
      <c r="I2860" s="57" t="s">
        <v>37</v>
      </c>
      <c r="J2860" s="58" t="s">
        <v>3321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hidden="1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3321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hidden="1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3321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hidden="1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3405</v>
      </c>
      <c r="F2863" s="57" t="s">
        <v>3405</v>
      </c>
      <c r="G2863" s="57" t="s">
        <v>3405</v>
      </c>
      <c r="H2863" s="84" t="s">
        <v>36</v>
      </c>
      <c r="I2863" s="57" t="s">
        <v>37</v>
      </c>
      <c r="J2863" s="58" t="s">
        <v>3321</v>
      </c>
      <c r="K2863" s="57" t="s">
        <v>32</v>
      </c>
      <c r="L2863" s="57" t="s">
        <v>3406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3368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hidden="1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3321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3368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hidden="1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3321</v>
      </c>
      <c r="K2865" s="57" t="s">
        <v>32</v>
      </c>
      <c r="L2865" s="57" t="s">
        <v>3407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3368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hidden="1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3321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hidden="1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3321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hidden="1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3321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hidden="1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3321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hidden="1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3321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hidden="1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3408</v>
      </c>
      <c r="F2871" s="57" t="s">
        <v>3408</v>
      </c>
      <c r="G2871" s="57" t="s">
        <v>3408</v>
      </c>
      <c r="H2871" s="84" t="s">
        <v>36</v>
      </c>
      <c r="I2871" s="57" t="s">
        <v>37</v>
      </c>
      <c r="J2871" s="58" t="s">
        <v>3321</v>
      </c>
      <c r="K2871" s="57" t="s">
        <v>32</v>
      </c>
      <c r="L2871" s="57" t="s">
        <v>3409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3368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hidden="1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3410</v>
      </c>
      <c r="F2872" s="57" t="s">
        <v>3410</v>
      </c>
      <c r="G2872" s="57" t="s">
        <v>3410</v>
      </c>
      <c r="H2872" s="84" t="s">
        <v>36</v>
      </c>
      <c r="I2872" s="57" t="s">
        <v>37</v>
      </c>
      <c r="J2872" s="58" t="s">
        <v>3321</v>
      </c>
      <c r="K2872" s="57" t="s">
        <v>32</v>
      </c>
      <c r="L2872" s="57" t="s">
        <v>3411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3368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hidden="1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3015</v>
      </c>
      <c r="F2873" s="57" t="s">
        <v>3015</v>
      </c>
      <c r="G2873" s="57" t="s">
        <v>3015</v>
      </c>
      <c r="H2873" s="84" t="s">
        <v>36</v>
      </c>
      <c r="I2873" s="57" t="s">
        <v>37</v>
      </c>
      <c r="J2873" s="58" t="s">
        <v>3321</v>
      </c>
      <c r="K2873" s="57" t="s">
        <v>32</v>
      </c>
      <c r="L2873" s="57" t="s">
        <v>3412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3368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hidden="1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3321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hidden="1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3321</v>
      </c>
      <c r="K2875" s="57" t="s">
        <v>32</v>
      </c>
      <c r="L2875" s="57" t="s">
        <v>3413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3368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hidden="1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3321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hidden="1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3144</v>
      </c>
      <c r="F2877" s="57" t="s">
        <v>3144</v>
      </c>
      <c r="G2877" s="57" t="s">
        <v>3144</v>
      </c>
      <c r="H2877" s="84" t="s">
        <v>36</v>
      </c>
      <c r="I2877" s="57" t="s">
        <v>37</v>
      </c>
      <c r="J2877" s="58" t="s">
        <v>3321</v>
      </c>
      <c r="K2877" s="57" t="s">
        <v>32</v>
      </c>
      <c r="L2877" s="57" t="s">
        <v>3414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hidden="1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3321</v>
      </c>
      <c r="K2878" s="57" t="s">
        <v>32</v>
      </c>
      <c r="L2878" s="57" t="s">
        <v>3415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hidden="1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3321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hidden="1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3416</v>
      </c>
      <c r="F2880" s="57" t="s">
        <v>3416</v>
      </c>
      <c r="G2880" s="57" t="s">
        <v>3416</v>
      </c>
      <c r="H2880" s="84" t="s">
        <v>36</v>
      </c>
      <c r="I2880" s="57" t="s">
        <v>37</v>
      </c>
      <c r="J2880" s="58" t="s">
        <v>3321</v>
      </c>
      <c r="K2880" s="57" t="s">
        <v>32</v>
      </c>
      <c r="L2880" s="57" t="s">
        <v>3417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3368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hidden="1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3321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hidden="1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3418</v>
      </c>
      <c r="F2882" s="57" t="s">
        <v>3418</v>
      </c>
      <c r="G2882" s="57" t="s">
        <v>3418</v>
      </c>
      <c r="H2882" s="84" t="s">
        <v>36</v>
      </c>
      <c r="I2882" s="57" t="s">
        <v>37</v>
      </c>
      <c r="J2882" s="58" t="s">
        <v>3321</v>
      </c>
      <c r="K2882" s="57" t="s">
        <v>32</v>
      </c>
      <c r="L2882" s="57" t="s">
        <v>3419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3368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hidden="1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3321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hidden="1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3420</v>
      </c>
      <c r="F2884" s="57" t="s">
        <v>3420</v>
      </c>
      <c r="G2884" s="57" t="s">
        <v>3420</v>
      </c>
      <c r="H2884" s="84" t="s">
        <v>36</v>
      </c>
      <c r="I2884" s="57" t="s">
        <v>37</v>
      </c>
      <c r="J2884" s="58" t="s">
        <v>3321</v>
      </c>
      <c r="K2884" s="57" t="s">
        <v>32</v>
      </c>
      <c r="L2884" s="57" t="s">
        <v>3421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3368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hidden="1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3420</v>
      </c>
      <c r="F2885" s="57" t="s">
        <v>3420</v>
      </c>
      <c r="G2885" s="57" t="s">
        <v>3420</v>
      </c>
      <c r="H2885" s="84" t="s">
        <v>36</v>
      </c>
      <c r="I2885" s="57" t="s">
        <v>37</v>
      </c>
      <c r="J2885" s="58" t="s">
        <v>3321</v>
      </c>
      <c r="K2885" s="57" t="s">
        <v>32</v>
      </c>
      <c r="L2885" s="57" t="s">
        <v>3422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3368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hidden="1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3321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3368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hidden="1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3321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hidden="1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3423</v>
      </c>
      <c r="F2888" s="57" t="s">
        <v>3423</v>
      </c>
      <c r="G2888" s="57" t="s">
        <v>3423</v>
      </c>
      <c r="H2888" s="84" t="s">
        <v>36</v>
      </c>
      <c r="I2888" s="57" t="s">
        <v>37</v>
      </c>
      <c r="J2888" s="58" t="s">
        <v>3321</v>
      </c>
      <c r="K2888" s="57" t="s">
        <v>32</v>
      </c>
      <c r="L2888" s="57" t="s">
        <v>3424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3368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hidden="1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2582</v>
      </c>
      <c r="F2889" s="57" t="s">
        <v>3425</v>
      </c>
      <c r="G2889" s="57" t="s">
        <v>2582</v>
      </c>
      <c r="H2889" s="84" t="s">
        <v>36</v>
      </c>
      <c r="I2889" s="57" t="s">
        <v>37</v>
      </c>
      <c r="J2889" s="58" t="s">
        <v>3321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hidden="1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2582</v>
      </c>
      <c r="F2890" s="57" t="s">
        <v>3425</v>
      </c>
      <c r="G2890" s="57" t="s">
        <v>2582</v>
      </c>
      <c r="H2890" s="84" t="s">
        <v>36</v>
      </c>
      <c r="I2890" s="57" t="s">
        <v>37</v>
      </c>
      <c r="J2890" s="58" t="s">
        <v>3321</v>
      </c>
      <c r="K2890" s="57" t="s">
        <v>32</v>
      </c>
      <c r="L2890" s="57" t="s">
        <v>3426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hidden="1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3321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hidden="1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3321</v>
      </c>
      <c r="K2892" s="57" t="s">
        <v>32</v>
      </c>
      <c r="L2892" s="57" t="s">
        <v>3426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hidden="1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3321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hidden="1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3321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hidden="1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3321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hidden="1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1850</v>
      </c>
      <c r="F2896" s="57" t="s">
        <v>1850</v>
      </c>
      <c r="G2896" s="57" t="s">
        <v>1850</v>
      </c>
      <c r="H2896" s="84" t="s">
        <v>36</v>
      </c>
      <c r="I2896" s="57" t="s">
        <v>37</v>
      </c>
      <c r="J2896" s="58" t="s">
        <v>3321</v>
      </c>
      <c r="K2896" s="57" t="s">
        <v>32</v>
      </c>
      <c r="L2896" s="57" t="s">
        <v>3427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3368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hidden="1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3321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hidden="1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3321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hidden="1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3321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hidden="1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3321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hidden="1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3321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hidden="1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3321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hidden="1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3321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hidden="1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3321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hidden="1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3321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hidden="1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3321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hidden="1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3321</v>
      </c>
      <c r="K2907" s="57" t="s">
        <v>32</v>
      </c>
      <c r="L2907" s="57" t="s">
        <v>3428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hidden="1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3321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hidden="1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3321</v>
      </c>
      <c r="K2909" s="57" t="s">
        <v>32</v>
      </c>
      <c r="L2909" s="57" t="s">
        <v>3429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hidden="1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3321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hidden="1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3321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hidden="1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3321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hidden="1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3321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hidden="1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3321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hidden="1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3321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hidden="1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3321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hidden="1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3321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hidden="1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3321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hidden="1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3321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hidden="1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3321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hidden="1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3321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hidden="1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3321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hidden="1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3321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hidden="1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3321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hidden="1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3321</v>
      </c>
      <c r="K2925" s="57" t="s">
        <v>32</v>
      </c>
      <c r="L2925" s="57" t="s">
        <v>3430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3368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hidden="1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3321</v>
      </c>
      <c r="K2926" s="57" t="s">
        <v>32</v>
      </c>
      <c r="L2926" s="57" t="s">
        <v>3431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3368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hidden="1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3321</v>
      </c>
      <c r="K2927" s="57" t="s">
        <v>32</v>
      </c>
      <c r="L2927" s="57" t="s">
        <v>3432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3368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hidden="1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3321</v>
      </c>
      <c r="K2928" s="57" t="s">
        <v>32</v>
      </c>
      <c r="L2928" s="57" t="s">
        <v>3433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3368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hidden="1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3321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hidden="1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3321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hidden="1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3434</v>
      </c>
      <c r="F2931" s="57" t="s">
        <v>3434</v>
      </c>
      <c r="G2931" s="57" t="s">
        <v>3434</v>
      </c>
      <c r="H2931" s="84" t="s">
        <v>36</v>
      </c>
      <c r="I2931" s="57" t="s">
        <v>37</v>
      </c>
      <c r="J2931" s="58" t="s">
        <v>3321</v>
      </c>
      <c r="K2931" s="57" t="s">
        <v>32</v>
      </c>
      <c r="L2931" s="57" t="s">
        <v>3435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hidden="1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3434</v>
      </c>
      <c r="F2932" s="57" t="s">
        <v>3434</v>
      </c>
      <c r="G2932" s="57" t="s">
        <v>3434</v>
      </c>
      <c r="H2932" s="84" t="s">
        <v>36</v>
      </c>
      <c r="I2932" s="57" t="s">
        <v>37</v>
      </c>
      <c r="J2932" s="58" t="s">
        <v>3321</v>
      </c>
      <c r="K2932" s="57" t="s">
        <v>32</v>
      </c>
      <c r="L2932" s="57" t="s">
        <v>3436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hidden="1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3434</v>
      </c>
      <c r="F2933" s="57" t="s">
        <v>3434</v>
      </c>
      <c r="G2933" s="57" t="s">
        <v>3434</v>
      </c>
      <c r="H2933" s="84" t="s">
        <v>36</v>
      </c>
      <c r="I2933" s="57" t="s">
        <v>37</v>
      </c>
      <c r="J2933" s="58" t="s">
        <v>3321</v>
      </c>
      <c r="K2933" s="57" t="s">
        <v>32</v>
      </c>
      <c r="L2933" s="57" t="s">
        <v>3437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hidden="1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3321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hidden="1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3438</v>
      </c>
      <c r="F2935" s="57" t="s">
        <v>3438</v>
      </c>
      <c r="G2935" s="57" t="s">
        <v>3438</v>
      </c>
      <c r="H2935" s="84" t="s">
        <v>36</v>
      </c>
      <c r="I2935" s="57" t="s">
        <v>37</v>
      </c>
      <c r="J2935" s="58" t="s">
        <v>3321</v>
      </c>
      <c r="K2935" s="57" t="s">
        <v>32</v>
      </c>
      <c r="L2935" s="57" t="s">
        <v>3439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3368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hidden="1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3321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hidden="1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3321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hidden="1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3321</v>
      </c>
      <c r="K2938" s="57" t="s">
        <v>32</v>
      </c>
      <c r="L2938" s="57" t="s">
        <v>3440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hidden="1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3441</v>
      </c>
      <c r="F2939" s="57" t="s">
        <v>3441</v>
      </c>
      <c r="G2939" s="57" t="s">
        <v>3441</v>
      </c>
      <c r="H2939" s="84" t="s">
        <v>36</v>
      </c>
      <c r="I2939" s="57" t="s">
        <v>37</v>
      </c>
      <c r="J2939" s="58" t="s">
        <v>3321</v>
      </c>
      <c r="K2939" s="57" t="s">
        <v>32</v>
      </c>
      <c r="L2939" s="57" t="s">
        <v>3442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3368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hidden="1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3443</v>
      </c>
      <c r="G2940" s="57" t="s">
        <v>1086</v>
      </c>
      <c r="H2940" s="84" t="s">
        <v>36</v>
      </c>
      <c r="I2940" s="57" t="s">
        <v>37</v>
      </c>
      <c r="J2940" s="58" t="s">
        <v>3321</v>
      </c>
      <c r="K2940" s="57" t="s">
        <v>32</v>
      </c>
      <c r="L2940" s="57" t="s">
        <v>3444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hidden="1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3321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hidden="1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3321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hidden="1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3321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hidden="1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2941</v>
      </c>
      <c r="F2944" s="57" t="s">
        <v>2941</v>
      </c>
      <c r="G2944" s="57" t="s">
        <v>2941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3445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hidden="1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3446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hidden="1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3447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hidden="1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hidden="1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3448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hidden="1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1603</v>
      </c>
      <c r="F2949" s="57" t="s">
        <v>1603</v>
      </c>
      <c r="G2949" s="57" t="s">
        <v>1603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3449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hidden="1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hidden="1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1571</v>
      </c>
      <c r="F2951" s="57" t="s">
        <v>1571</v>
      </c>
      <c r="G2951" s="57" t="s">
        <v>1571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1573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hidden="1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1571</v>
      </c>
      <c r="F2952" s="57" t="s">
        <v>1571</v>
      </c>
      <c r="G2952" s="57" t="s">
        <v>1571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3450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hidden="1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1575</v>
      </c>
      <c r="F2953" s="57" t="s">
        <v>1575</v>
      </c>
      <c r="G2953" s="57" t="s">
        <v>1575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1576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hidden="1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1575</v>
      </c>
      <c r="F2954" s="57" t="s">
        <v>1575</v>
      </c>
      <c r="G2954" s="57" t="s">
        <v>1575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1577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hidden="1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1591</v>
      </c>
      <c r="F2955" s="57" t="s">
        <v>1591</v>
      </c>
      <c r="G2955" s="57" t="s">
        <v>1591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3451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hidden="1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3448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hidden="1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3452</v>
      </c>
      <c r="F2957" s="57" t="s">
        <v>3452</v>
      </c>
      <c r="G2957" s="57" t="s">
        <v>3452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3453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hidden="1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1597</v>
      </c>
      <c r="F2958" s="57" t="s">
        <v>1597</v>
      </c>
      <c r="G2958" s="57" t="s">
        <v>1597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1598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hidden="1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1597</v>
      </c>
      <c r="F2959" s="57" t="s">
        <v>1597</v>
      </c>
      <c r="G2959" s="57" t="s">
        <v>1597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3454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hidden="1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1605</v>
      </c>
      <c r="F2960" s="57" t="s">
        <v>1605</v>
      </c>
      <c r="G2960" s="57" t="s">
        <v>1605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1606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hidden="1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2922</v>
      </c>
      <c r="F2961" s="57" t="s">
        <v>2922</v>
      </c>
      <c r="G2961" s="57" t="s">
        <v>2922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3455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hidden="1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2922</v>
      </c>
      <c r="F2962" s="57" t="s">
        <v>2922</v>
      </c>
      <c r="G2962" s="57" t="s">
        <v>2922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3456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hidden="1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3321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hidden="1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3321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hidden="1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3321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hidden="1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3321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hidden="1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3321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hidden="1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3321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hidden="1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3321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hidden="1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3321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hidden="1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3321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hidden="1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3321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hidden="1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3321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hidden="1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3321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hidden="1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3321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hidden="1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3321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hidden="1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3321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hidden="1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3321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hidden="1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3321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hidden="1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3321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hidden="1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3321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hidden="1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3321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hidden="1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3321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hidden="1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3321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hidden="1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3321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hidden="1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3321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hidden="1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3321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hidden="1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3321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hidden="1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3321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hidden="1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3321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hidden="1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3321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hidden="1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3321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hidden="1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3321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hidden="1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3321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hidden="1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3321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hidden="1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3321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hidden="1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3321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hidden="1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3321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hidden="1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3321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hidden="1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3321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hidden="1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3321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hidden="1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3321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hidden="1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3321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hidden="1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3321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hidden="1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3321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hidden="1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3321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hidden="1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3321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hidden="1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3321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hidden="1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3321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hidden="1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3321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hidden="1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3321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hidden="1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3321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hidden="1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3321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hidden="1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3321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hidden="1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3321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hidden="1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3321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hidden="1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3321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hidden="1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3321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hidden="1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3321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hidden="1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3321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hidden="1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3321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hidden="1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3321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hidden="1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3321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hidden="1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3321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hidden="1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3321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hidden="1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3321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hidden="1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3321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hidden="1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3321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hidden="1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3321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hidden="1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3321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hidden="1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3321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hidden="1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3321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hidden="1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3321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3321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7">
        <v>2272.21</v>
      </c>
      <c r="T3034" s="6"/>
      <c r="U3034" s="6">
        <v>0</v>
      </c>
      <c r="V3034" s="6">
        <f t="shared" si="392"/>
        <v>2272.21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hidden="1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3321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hidden="1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3321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hidden="1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3321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hidden="1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3321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hidden="1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3321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hidden="1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3321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hidden="1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3321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hidden="1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3321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hidden="1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3321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hidden="1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3321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hidden="1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3321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hidden="1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3321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hidden="1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3321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hidden="1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3321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hidden="1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3321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hidden="1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3321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hidden="1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3321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hidden="1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3321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hidden="1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3321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hidden="1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3321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hidden="1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3321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hidden="1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3321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hidden="1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3321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hidden="1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3321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hidden="1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3321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hidden="1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3321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hidden="1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3321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hidden="1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3321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hidden="1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3321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hidden="1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3321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hidden="1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3321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hidden="1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3321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hidden="1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3321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hidden="1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3321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hidden="1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3321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hidden="1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3321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hidden="1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3321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hidden="1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3321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hidden="1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3321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hidden="1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3321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hidden="1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3321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hidden="1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3321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hidden="1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3321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hidden="1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3321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hidden="1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3321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hidden="1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3321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hidden="1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3321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hidden="1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3321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hidden="1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3321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hidden="1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3321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hidden="1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3321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hidden="1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3321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hidden="1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3321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hidden="1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3321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hidden="1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3321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hidden="1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3321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hidden="1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3321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hidden="1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3321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hidden="1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3321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hidden="1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3321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hidden="1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3321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hidden="1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3321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hidden="1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3321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hidden="1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3321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hidden="1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3321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hidden="1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3321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hidden="1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3321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hidden="1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3321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hidden="1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3321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hidden="1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3321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hidden="1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3321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hidden="1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3321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hidden="1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3321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hidden="1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3321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hidden="1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3321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hidden="1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3321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hidden="1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3321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hidden="1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3321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hidden="1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3321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hidden="1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3321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hidden="1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3321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hidden="1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3321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hidden="1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3321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hidden="1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3321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hidden="1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3321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hidden="1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3321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hidden="1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3321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hidden="1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3321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hidden="1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3321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hidden="1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3321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hidden="1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3321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hidden="1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3321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hidden="1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3321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hidden="1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3321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hidden="1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3321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hidden="1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3321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hidden="1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3321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hidden="1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3321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hidden="1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3321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hidden="1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3321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hidden="1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3321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hidden="1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3321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hidden="1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3321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hidden="1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3321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hidden="1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3321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hidden="1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3321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hidden="1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3321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hidden="1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3321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hidden="1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3321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hidden="1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3321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hidden="1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3321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hidden="1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3321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hidden="1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3321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hidden="1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3321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hidden="1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3321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hidden="1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3321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hidden="1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3321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hidden="1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3321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hidden="1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3321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hidden="1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3321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hidden="1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3321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hidden="1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3321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hidden="1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3321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hidden="1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3321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hidden="1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3321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hidden="1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3321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hidden="1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3321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hidden="1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3321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hidden="1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3321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hidden="1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3321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hidden="1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3321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hidden="1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3321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hidden="1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3321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hidden="1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3321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hidden="1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3321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hidden="1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3321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hidden="1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3321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hidden="1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3321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hidden="1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3321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hidden="1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3321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hidden="1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3321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hidden="1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3321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hidden="1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3321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hidden="1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3321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hidden="1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3321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hidden="1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3321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hidden="1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3321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hidden="1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3321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hidden="1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3321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hidden="1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3321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hidden="1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3321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hidden="1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3321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hidden="1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3321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hidden="1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3321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hidden="1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3321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hidden="1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3321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hidden="1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3321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hidden="1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3321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hidden="1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3321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hidden="1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3321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hidden="1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3321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hidden="1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3321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hidden="1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3321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hidden="1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3321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hidden="1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3321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hidden="1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3321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hidden="1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3321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hidden="1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3321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hidden="1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3321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hidden="1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3321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hidden="1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3321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hidden="1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3321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hidden="1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3321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hidden="1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3321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hidden="1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3321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hidden="1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3321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hidden="1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3321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hidden="1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3321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hidden="1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3321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hidden="1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3321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hidden="1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3321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hidden="1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3321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hidden="1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3321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hidden="1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3321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hidden="1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3321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hidden="1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3321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hidden="1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3321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hidden="1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3321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hidden="1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3321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hidden="1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3321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hidden="1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3321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hidden="1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3321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hidden="1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3321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hidden="1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3321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hidden="1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3321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hidden="1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3321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hidden="1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3321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hidden="1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3321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hidden="1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3321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hidden="1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3321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hidden="1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3321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hidden="1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3321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hidden="1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3321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hidden="1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3321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hidden="1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3321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hidden="1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3321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hidden="1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3321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hidden="1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3321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hidden="1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3321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hidden="1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3321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hidden="1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3321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hidden="1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3321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hidden="1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3321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hidden="1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3321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hidden="1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3321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hidden="1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3321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hidden="1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3321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hidden="1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3321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hidden="1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3321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hidden="1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3321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hidden="1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3321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hidden="1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3321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hidden="1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3321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hidden="1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3321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hidden="1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3321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hidden="1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3321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hidden="1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3321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hidden="1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3321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hidden="1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3321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hidden="1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3321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hidden="1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3321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hidden="1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hidden="1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hidden="1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hidden="1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hidden="1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hidden="1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hidden="1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1575</v>
      </c>
      <c r="F3272" s="2" t="s">
        <v>1575</v>
      </c>
      <c r="G3272" s="2" t="s">
        <v>1575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1577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hidden="1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1591</v>
      </c>
      <c r="F3273" s="2" t="s">
        <v>1591</v>
      </c>
      <c r="G3273" s="2" t="s">
        <v>1591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hidden="1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1591</v>
      </c>
      <c r="F3274" s="2" t="s">
        <v>1591</v>
      </c>
      <c r="G3274" s="2" t="s">
        <v>1591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hidden="1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1591</v>
      </c>
      <c r="F3275" s="2" t="s">
        <v>1591</v>
      </c>
      <c r="G3275" s="2" t="s">
        <v>1591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hidden="1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hidden="1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hidden="1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hidden="1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1597</v>
      </c>
      <c r="F3279" s="2" t="s">
        <v>1597</v>
      </c>
      <c r="G3279" s="2" t="s">
        <v>1597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1598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hidden="1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1605</v>
      </c>
      <c r="F3280" s="2" t="s">
        <v>1605</v>
      </c>
      <c r="G3280" s="2" t="s">
        <v>1605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1606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hidden="1" customHeight="1">
      <c r="A3281" s="1">
        <v>43862</v>
      </c>
      <c r="B3281" s="2" t="s">
        <v>1912</v>
      </c>
      <c r="C3281" s="2" t="s">
        <v>648</v>
      </c>
      <c r="D3281" s="2" t="s">
        <v>857</v>
      </c>
      <c r="E3281" s="2" t="s">
        <v>1913</v>
      </c>
      <c r="F3281" s="2" t="s">
        <v>1914</v>
      </c>
      <c r="G3281" s="2" t="s">
        <v>1915</v>
      </c>
      <c r="H3281" s="80" t="s">
        <v>36</v>
      </c>
      <c r="I3281" s="57" t="s">
        <v>37</v>
      </c>
      <c r="J3281" s="58" t="s">
        <v>3321</v>
      </c>
      <c r="K3281" s="57" t="s">
        <v>32</v>
      </c>
      <c r="L3281" s="2" t="s">
        <v>1916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hidden="1" customHeight="1">
      <c r="A3282" s="1">
        <v>43862</v>
      </c>
      <c r="B3282" s="2" t="s">
        <v>1912</v>
      </c>
      <c r="C3282" s="2" t="s">
        <v>648</v>
      </c>
      <c r="D3282" s="2" t="s">
        <v>857</v>
      </c>
      <c r="E3282" s="2" t="s">
        <v>1913</v>
      </c>
      <c r="F3282" s="2" t="s">
        <v>1914</v>
      </c>
      <c r="G3282" s="2" t="s">
        <v>1915</v>
      </c>
      <c r="H3282" s="80" t="s">
        <v>36</v>
      </c>
      <c r="I3282" s="57" t="s">
        <v>37</v>
      </c>
      <c r="J3282" s="58" t="s">
        <v>3321</v>
      </c>
      <c r="K3282" s="57" t="s">
        <v>32</v>
      </c>
      <c r="L3282" s="2" t="s">
        <v>1917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hidden="1" customHeight="1">
      <c r="A3283" s="1">
        <v>43862</v>
      </c>
      <c r="B3283" s="2" t="s">
        <v>1927</v>
      </c>
      <c r="C3283" s="2" t="s">
        <v>33</v>
      </c>
      <c r="D3283" s="2" t="s">
        <v>34</v>
      </c>
      <c r="E3283" s="2" t="s">
        <v>1928</v>
      </c>
      <c r="F3283" s="2" t="s">
        <v>1929</v>
      </c>
      <c r="G3283" s="2" t="s">
        <v>1930</v>
      </c>
      <c r="H3283" s="80" t="s">
        <v>36</v>
      </c>
      <c r="I3283" s="57" t="s">
        <v>37</v>
      </c>
      <c r="J3283" s="58" t="s">
        <v>3321</v>
      </c>
      <c r="K3283" s="57" t="s">
        <v>32</v>
      </c>
      <c r="L3283" s="2" t="s">
        <v>1931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hidden="1" customHeight="1">
      <c r="A3284" s="1">
        <v>43862</v>
      </c>
      <c r="B3284" s="2" t="s">
        <v>1927</v>
      </c>
      <c r="C3284" s="2" t="s">
        <v>648</v>
      </c>
      <c r="D3284" s="2" t="s">
        <v>712</v>
      </c>
      <c r="E3284" s="2" t="s">
        <v>1938</v>
      </c>
      <c r="F3284" s="2" t="s">
        <v>1939</v>
      </c>
      <c r="G3284" s="2" t="s">
        <v>1930</v>
      </c>
      <c r="H3284" s="80" t="s">
        <v>36</v>
      </c>
      <c r="I3284" s="57" t="s">
        <v>37</v>
      </c>
      <c r="J3284" s="58" t="s">
        <v>3321</v>
      </c>
      <c r="K3284" s="57" t="s">
        <v>32</v>
      </c>
      <c r="L3284" s="2" t="s">
        <v>1940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hidden="1" customHeight="1">
      <c r="A3285" s="1">
        <v>43862</v>
      </c>
      <c r="B3285" s="2" t="s">
        <v>1927</v>
      </c>
      <c r="C3285" s="2" t="s">
        <v>908</v>
      </c>
      <c r="D3285" s="2" t="s">
        <v>909</v>
      </c>
      <c r="E3285" s="2" t="s">
        <v>1941</v>
      </c>
      <c r="F3285" s="2" t="s">
        <v>1942</v>
      </c>
      <c r="G3285" s="2" t="s">
        <v>1930</v>
      </c>
      <c r="H3285" s="80" t="s">
        <v>36</v>
      </c>
      <c r="I3285" s="57" t="s">
        <v>37</v>
      </c>
      <c r="J3285" s="58" t="s">
        <v>3321</v>
      </c>
      <c r="K3285" s="57" t="s">
        <v>32</v>
      </c>
      <c r="L3285" s="2" t="s">
        <v>1943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hidden="1" customHeight="1">
      <c r="A3286" s="1">
        <v>43862</v>
      </c>
      <c r="B3286" s="2" t="s">
        <v>1927</v>
      </c>
      <c r="C3286" s="2" t="s">
        <v>908</v>
      </c>
      <c r="D3286" s="2" t="s">
        <v>640</v>
      </c>
      <c r="E3286" s="2" t="s">
        <v>1944</v>
      </c>
      <c r="F3286" s="2" t="s">
        <v>1945</v>
      </c>
      <c r="G3286" s="2" t="s">
        <v>1048</v>
      </c>
      <c r="H3286" s="80" t="s">
        <v>36</v>
      </c>
      <c r="I3286" s="57" t="s">
        <v>37</v>
      </c>
      <c r="J3286" s="58" t="s">
        <v>3321</v>
      </c>
      <c r="K3286" s="57" t="s">
        <v>32</v>
      </c>
      <c r="L3286" s="2" t="s">
        <v>1946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hidden="1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1770</v>
      </c>
      <c r="F3287" s="2" t="s">
        <v>1955</v>
      </c>
      <c r="G3287" s="2" t="s">
        <v>1770</v>
      </c>
      <c r="H3287" s="80" t="s">
        <v>36</v>
      </c>
      <c r="I3287" s="57" t="s">
        <v>37</v>
      </c>
      <c r="J3287" s="58" t="s">
        <v>3321</v>
      </c>
      <c r="K3287" s="57" t="s">
        <v>32</v>
      </c>
      <c r="L3287" s="2" t="s">
        <v>1956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hidden="1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1957</v>
      </c>
      <c r="F3288" s="2" t="s">
        <v>1957</v>
      </c>
      <c r="G3288" s="2" t="s">
        <v>1957</v>
      </c>
      <c r="H3288" s="80" t="s">
        <v>36</v>
      </c>
      <c r="I3288" s="57" t="s">
        <v>37</v>
      </c>
      <c r="J3288" s="58" t="s">
        <v>3321</v>
      </c>
      <c r="K3288" s="57" t="s">
        <v>32</v>
      </c>
      <c r="L3288" s="2" t="s">
        <v>1958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hidden="1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1959</v>
      </c>
      <c r="F3289" s="2" t="s">
        <v>1959</v>
      </c>
      <c r="G3289" s="2" t="s">
        <v>1959</v>
      </c>
      <c r="H3289" s="80" t="s">
        <v>36</v>
      </c>
      <c r="I3289" s="57" t="s">
        <v>37</v>
      </c>
      <c r="J3289" s="58" t="s">
        <v>3321</v>
      </c>
      <c r="K3289" s="57" t="s">
        <v>32</v>
      </c>
      <c r="L3289" s="2" t="s">
        <v>1960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hidden="1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1961</v>
      </c>
      <c r="F3290" s="2" t="s">
        <v>1961</v>
      </c>
      <c r="G3290" s="2" t="s">
        <v>1961</v>
      </c>
      <c r="H3290" s="80" t="s">
        <v>36</v>
      </c>
      <c r="I3290" s="57" t="s">
        <v>37</v>
      </c>
      <c r="J3290" s="58" t="s">
        <v>3321</v>
      </c>
      <c r="K3290" s="57" t="s">
        <v>32</v>
      </c>
      <c r="L3290" s="2" t="s">
        <v>1962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hidden="1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1961</v>
      </c>
      <c r="F3291" s="2" t="s">
        <v>1961</v>
      </c>
      <c r="G3291" s="2" t="s">
        <v>1961</v>
      </c>
      <c r="H3291" s="80" t="s">
        <v>36</v>
      </c>
      <c r="I3291" s="57" t="s">
        <v>37</v>
      </c>
      <c r="J3291" s="58" t="s">
        <v>3321</v>
      </c>
      <c r="K3291" s="57" t="s">
        <v>32</v>
      </c>
      <c r="L3291" s="2" t="s">
        <v>1963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hidden="1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1964</v>
      </c>
      <c r="F3292" s="2" t="s">
        <v>1965</v>
      </c>
      <c r="G3292" s="2" t="s">
        <v>1965</v>
      </c>
      <c r="H3292" s="80" t="s">
        <v>36</v>
      </c>
      <c r="I3292" s="57" t="s">
        <v>37</v>
      </c>
      <c r="J3292" s="58" t="s">
        <v>3321</v>
      </c>
      <c r="K3292" s="57" t="s">
        <v>32</v>
      </c>
      <c r="L3292" s="2" t="s">
        <v>1966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hidden="1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1967</v>
      </c>
      <c r="F3293" s="2" t="s">
        <v>1967</v>
      </c>
      <c r="G3293" s="2" t="s">
        <v>1967</v>
      </c>
      <c r="H3293" s="80" t="s">
        <v>36</v>
      </c>
      <c r="I3293" s="57" t="s">
        <v>37</v>
      </c>
      <c r="J3293" s="58" t="s">
        <v>3321</v>
      </c>
      <c r="K3293" s="57" t="s">
        <v>32</v>
      </c>
      <c r="L3293" s="2" t="s">
        <v>1968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hidden="1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1969</v>
      </c>
      <c r="F3294" s="2" t="s">
        <v>1969</v>
      </c>
      <c r="G3294" s="2" t="s">
        <v>2240</v>
      </c>
      <c r="H3294" s="80" t="s">
        <v>36</v>
      </c>
      <c r="I3294" s="57" t="s">
        <v>37</v>
      </c>
      <c r="J3294" s="58" t="s">
        <v>3321</v>
      </c>
      <c r="K3294" s="57" t="s">
        <v>32</v>
      </c>
      <c r="L3294" s="2" t="s">
        <v>1970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hidden="1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1971</v>
      </c>
      <c r="F3295" s="2" t="s">
        <v>1971</v>
      </c>
      <c r="G3295" s="2" t="s">
        <v>1971</v>
      </c>
      <c r="H3295" s="80" t="s">
        <v>36</v>
      </c>
      <c r="I3295" s="57" t="s">
        <v>37</v>
      </c>
      <c r="J3295" s="58" t="s">
        <v>3321</v>
      </c>
      <c r="K3295" s="57" t="s">
        <v>32</v>
      </c>
      <c r="L3295" s="2" t="s">
        <v>1972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hidden="1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3321</v>
      </c>
      <c r="K3296" s="57" t="s">
        <v>32</v>
      </c>
      <c r="L3296" s="2" t="s">
        <v>1973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hidden="1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3321</v>
      </c>
      <c r="K3297" s="57" t="s">
        <v>32</v>
      </c>
      <c r="L3297" s="2" t="s">
        <v>1974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hidden="1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3321</v>
      </c>
      <c r="K3298" s="57" t="s">
        <v>32</v>
      </c>
      <c r="L3298" s="2" t="s">
        <v>1975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hidden="1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3321</v>
      </c>
      <c r="K3299" s="57" t="s">
        <v>32</v>
      </c>
      <c r="L3299" s="2" t="s">
        <v>1976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hidden="1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3321</v>
      </c>
      <c r="K3300" s="57" t="s">
        <v>32</v>
      </c>
      <c r="L3300" s="2" t="s">
        <v>1977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hidden="1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3321</v>
      </c>
      <c r="K3301" s="57" t="s">
        <v>32</v>
      </c>
      <c r="L3301" s="2" t="s">
        <v>1978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hidden="1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3321</v>
      </c>
      <c r="K3302" s="57" t="s">
        <v>32</v>
      </c>
      <c r="L3302" s="2" t="s">
        <v>1979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hidden="1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3321</v>
      </c>
      <c r="K3303" s="57" t="s">
        <v>32</v>
      </c>
      <c r="L3303" s="2" t="s">
        <v>1980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hidden="1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3321</v>
      </c>
      <c r="K3304" s="57" t="s">
        <v>32</v>
      </c>
      <c r="L3304" s="2" t="s">
        <v>1981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hidden="1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3321</v>
      </c>
      <c r="K3305" s="57" t="s">
        <v>32</v>
      </c>
      <c r="L3305" s="2" t="s">
        <v>1982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hidden="1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3321</v>
      </c>
      <c r="K3306" s="57" t="s">
        <v>32</v>
      </c>
      <c r="L3306" s="2" t="s">
        <v>1983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hidden="1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3321</v>
      </c>
      <c r="K3307" s="57" t="s">
        <v>32</v>
      </c>
      <c r="L3307" s="2" t="s">
        <v>1984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hidden="1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3321</v>
      </c>
      <c r="K3308" s="57" t="s">
        <v>32</v>
      </c>
      <c r="L3308" s="2" t="s">
        <v>1985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hidden="1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3321</v>
      </c>
      <c r="K3309" s="57" t="s">
        <v>32</v>
      </c>
      <c r="L3309" s="2" t="s">
        <v>1986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hidden="1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3321</v>
      </c>
      <c r="K3310" s="57" t="s">
        <v>32</v>
      </c>
      <c r="L3310" s="2" t="s">
        <v>1987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hidden="1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1988</v>
      </c>
      <c r="F3311" s="2" t="s">
        <v>1988</v>
      </c>
      <c r="G3311" s="2" t="s">
        <v>1988</v>
      </c>
      <c r="H3311" s="80" t="s">
        <v>36</v>
      </c>
      <c r="I3311" s="57" t="s">
        <v>37</v>
      </c>
      <c r="J3311" s="58" t="s">
        <v>3321</v>
      </c>
      <c r="K3311" s="57" t="s">
        <v>32</v>
      </c>
      <c r="L3311" s="2" t="s">
        <v>1989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hidden="1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1990</v>
      </c>
      <c r="F3312" s="2" t="s">
        <v>1990</v>
      </c>
      <c r="G3312" s="2" t="s">
        <v>1990</v>
      </c>
      <c r="H3312" s="80" t="s">
        <v>36</v>
      </c>
      <c r="I3312" s="57" t="s">
        <v>37</v>
      </c>
      <c r="J3312" s="58" t="s">
        <v>3321</v>
      </c>
      <c r="K3312" s="57" t="s">
        <v>32</v>
      </c>
      <c r="L3312" s="2" t="s">
        <v>1991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hidden="1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1571</v>
      </c>
      <c r="F3313" s="2" t="s">
        <v>1571</v>
      </c>
      <c r="G3313" s="2" t="s">
        <v>1571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1573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hidden="1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3364</v>
      </c>
      <c r="F3314" s="57" t="s">
        <v>3364</v>
      </c>
      <c r="G3314" s="57" t="s">
        <v>3364</v>
      </c>
      <c r="H3314" s="84" t="s">
        <v>36</v>
      </c>
      <c r="I3314" s="57" t="s">
        <v>37</v>
      </c>
      <c r="J3314" s="58" t="s">
        <v>3321</v>
      </c>
      <c r="K3314" s="57" t="s">
        <v>32</v>
      </c>
      <c r="L3314" s="57" t="s">
        <v>3365</v>
      </c>
      <c r="M3314" s="57"/>
      <c r="N3314" s="57" t="s">
        <v>3457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hidden="1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3321</v>
      </c>
      <c r="K3315" s="57" t="s">
        <v>32</v>
      </c>
      <c r="L3315" s="57" t="s">
        <v>1033</v>
      </c>
      <c r="M3315" s="57"/>
      <c r="N3315" s="57" t="s">
        <v>3458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hidden="1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3321</v>
      </c>
      <c r="K3316" s="57" t="s">
        <v>32</v>
      </c>
      <c r="L3316" s="2" t="s">
        <v>1054</v>
      </c>
      <c r="M3316" s="57"/>
      <c r="N3316" s="2" t="s">
        <v>3458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hidden="1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1571</v>
      </c>
      <c r="F3317" s="2" t="s">
        <v>1571</v>
      </c>
      <c r="G3317" s="2" t="s">
        <v>1571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1573</v>
      </c>
      <c r="M3317" s="57"/>
      <c r="N3317" s="2" t="s">
        <v>3457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hidden="1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3459</v>
      </c>
      <c r="F3318" s="2" t="s">
        <v>3459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3460</v>
      </c>
      <c r="M3318" s="57"/>
      <c r="N3318" s="2" t="s">
        <v>3461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hidden="1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3462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3463</v>
      </c>
      <c r="M3319" s="57"/>
      <c r="N3319" s="2" t="s">
        <v>3361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hidden="1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3464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3465</v>
      </c>
      <c r="M3320" s="57"/>
      <c r="N3320" s="2" t="s">
        <v>3466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hidden="1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3462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3467</v>
      </c>
      <c r="M3321" s="57"/>
      <c r="N3321" s="2" t="s">
        <v>3466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hidden="1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1993</v>
      </c>
      <c r="I3322" s="57" t="s">
        <v>1994</v>
      </c>
      <c r="J3322" s="57" t="s">
        <v>1995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2002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hidden="1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1993</v>
      </c>
      <c r="I3323" s="57" t="s">
        <v>1994</v>
      </c>
      <c r="J3323" s="57" t="s">
        <v>1995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2009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hidden="1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1993</v>
      </c>
      <c r="I3324" s="57" t="s">
        <v>1994</v>
      </c>
      <c r="J3324" s="57" t="s">
        <v>1995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3">
        <v>0.04</v>
      </c>
      <c r="Q3324" s="116" t="s">
        <v>2010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hidden="1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2012</v>
      </c>
      <c r="F3325" s="57" t="s">
        <v>2013</v>
      </c>
      <c r="G3325" s="57" t="s">
        <v>2012</v>
      </c>
      <c r="H3325" s="84" t="s">
        <v>1993</v>
      </c>
      <c r="I3325" s="57" t="s">
        <v>1994</v>
      </c>
      <c r="J3325" s="57" t="s">
        <v>1995</v>
      </c>
      <c r="K3325" s="57" t="s">
        <v>32</v>
      </c>
      <c r="L3325" s="57" t="s">
        <v>2012</v>
      </c>
      <c r="M3325" s="57"/>
      <c r="N3325" s="57" t="s">
        <v>40</v>
      </c>
      <c r="O3325" s="57" t="s">
        <v>80</v>
      </c>
      <c r="P3325" s="3">
        <v>0</v>
      </c>
      <c r="Q3325" s="116" t="s">
        <v>2014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hidden="1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1993</v>
      </c>
      <c r="I3326" s="57" t="s">
        <v>1994</v>
      </c>
      <c r="J3326" s="57" t="s">
        <v>1995</v>
      </c>
      <c r="K3326" s="57" t="s">
        <v>32</v>
      </c>
      <c r="L3326" s="57" t="s">
        <v>2035</v>
      </c>
      <c r="M3326" s="57"/>
      <c r="N3326" s="57" t="s">
        <v>40</v>
      </c>
      <c r="O3326" s="57" t="s">
        <v>149</v>
      </c>
      <c r="P3326" s="3">
        <v>0.02</v>
      </c>
      <c r="Q3326" s="116" t="s">
        <v>2036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hidden="1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1637</v>
      </c>
      <c r="G3327" s="57" t="s">
        <v>214</v>
      </c>
      <c r="H3327" s="84" t="s">
        <v>1993</v>
      </c>
      <c r="I3327" s="57" t="s">
        <v>1994</v>
      </c>
      <c r="J3327" s="57" t="s">
        <v>1995</v>
      </c>
      <c r="K3327" s="57" t="s">
        <v>32</v>
      </c>
      <c r="L3327" s="57" t="s">
        <v>2063</v>
      </c>
      <c r="M3327" s="57"/>
      <c r="N3327" s="57" t="s">
        <v>40</v>
      </c>
      <c r="O3327" s="57" t="s">
        <v>80</v>
      </c>
      <c r="P3327" s="3">
        <v>0</v>
      </c>
      <c r="Q3327" s="116" t="s">
        <v>2064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hidden="1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2072</v>
      </c>
      <c r="F3328" s="57" t="s">
        <v>2072</v>
      </c>
      <c r="G3328" s="57" t="s">
        <v>2072</v>
      </c>
      <c r="H3328" s="84" t="s">
        <v>1993</v>
      </c>
      <c r="I3328" s="57" t="s">
        <v>1994</v>
      </c>
      <c r="J3328" s="57" t="s">
        <v>1995</v>
      </c>
      <c r="K3328" s="57" t="s">
        <v>32</v>
      </c>
      <c r="L3328" s="57" t="s">
        <v>2072</v>
      </c>
      <c r="M3328" s="57"/>
      <c r="N3328" s="57" t="s">
        <v>40</v>
      </c>
      <c r="O3328" s="57" t="s">
        <v>41</v>
      </c>
      <c r="P3328" s="3">
        <v>0.02</v>
      </c>
      <c r="Q3328" s="116" t="s">
        <v>2073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hidden="1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1993</v>
      </c>
      <c r="I3329" s="57" t="s">
        <v>1994</v>
      </c>
      <c r="J3329" s="57" t="s">
        <v>1995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3468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hidden="1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1993</v>
      </c>
      <c r="I3330" s="57" t="s">
        <v>1994</v>
      </c>
      <c r="J3330" s="57" t="s">
        <v>1995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2082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hidden="1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1993</v>
      </c>
      <c r="I3331" s="57" t="s">
        <v>1994</v>
      </c>
      <c r="J3331" s="57" t="s">
        <v>1995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2093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hidden="1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1993</v>
      </c>
      <c r="I3332" s="57" t="s">
        <v>1994</v>
      </c>
      <c r="J3332" s="57" t="s">
        <v>1995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2097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hidden="1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1993</v>
      </c>
      <c r="I3333" s="57" t="s">
        <v>1994</v>
      </c>
      <c r="J3333" s="57" t="s">
        <v>1995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2106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hidden="1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2047</v>
      </c>
      <c r="F3334" s="57" t="s">
        <v>2047</v>
      </c>
      <c r="G3334" s="57" t="s">
        <v>2047</v>
      </c>
      <c r="H3334" s="84" t="s">
        <v>1993</v>
      </c>
      <c r="I3334" s="57" t="s">
        <v>1994</v>
      </c>
      <c r="J3334" s="57" t="s">
        <v>1995</v>
      </c>
      <c r="K3334" s="57" t="s">
        <v>32</v>
      </c>
      <c r="L3334" s="57" t="s">
        <v>2052</v>
      </c>
      <c r="M3334" s="57"/>
      <c r="N3334" s="57" t="s">
        <v>40</v>
      </c>
      <c r="O3334" s="57" t="s">
        <v>41</v>
      </c>
      <c r="P3334" s="3">
        <v>0.05</v>
      </c>
      <c r="Q3334" s="116" t="s">
        <v>2053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hidden="1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2087</v>
      </c>
      <c r="F3335" s="57" t="s">
        <v>2088</v>
      </c>
      <c r="G3335" s="57" t="s">
        <v>2087</v>
      </c>
      <c r="H3335" s="84" t="s">
        <v>1993</v>
      </c>
      <c r="I3335" s="57" t="s">
        <v>1994</v>
      </c>
      <c r="J3335" s="57" t="s">
        <v>1995</v>
      </c>
      <c r="K3335" s="57" t="s">
        <v>32</v>
      </c>
      <c r="L3335" s="57" t="s">
        <v>2087</v>
      </c>
      <c r="M3335" s="57"/>
      <c r="N3335" s="57" t="s">
        <v>40</v>
      </c>
      <c r="O3335" s="57" t="s">
        <v>80</v>
      </c>
      <c r="P3335" s="3">
        <v>0</v>
      </c>
      <c r="Q3335" s="116" t="s">
        <v>2089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hidden="1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2266</v>
      </c>
      <c r="F3336" s="57" t="s">
        <v>3469</v>
      </c>
      <c r="G3336" s="57" t="s">
        <v>2266</v>
      </c>
      <c r="H3336" s="84" t="s">
        <v>1993</v>
      </c>
      <c r="I3336" s="57" t="s">
        <v>1994</v>
      </c>
      <c r="J3336" s="57" t="s">
        <v>1995</v>
      </c>
      <c r="K3336" s="57" t="s">
        <v>32</v>
      </c>
      <c r="L3336" s="57" t="s">
        <v>2052</v>
      </c>
      <c r="M3336" s="57"/>
      <c r="N3336" s="57" t="s">
        <v>40</v>
      </c>
      <c r="O3336" s="57" t="s">
        <v>41</v>
      </c>
      <c r="P3336" s="3">
        <v>0.05</v>
      </c>
      <c r="Q3336" s="116" t="s">
        <v>2053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hidden="1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1993</v>
      </c>
      <c r="I3337" s="57" t="s">
        <v>1994</v>
      </c>
      <c r="J3337" s="57" t="s">
        <v>1995</v>
      </c>
      <c r="K3337" s="57" t="s">
        <v>32</v>
      </c>
      <c r="L3337" s="57" t="s">
        <v>2124</v>
      </c>
      <c r="M3337" s="57"/>
      <c r="N3337" s="57" t="s">
        <v>40</v>
      </c>
      <c r="O3337" s="57" t="s">
        <v>80</v>
      </c>
      <c r="P3337" s="3">
        <v>0</v>
      </c>
      <c r="Q3337" s="116" t="s">
        <v>2125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hidden="1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1993</v>
      </c>
      <c r="I3338" s="57" t="s">
        <v>1994</v>
      </c>
      <c r="J3338" s="57" t="s">
        <v>1995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2111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hidden="1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1993</v>
      </c>
      <c r="I3339" s="57" t="s">
        <v>1994</v>
      </c>
      <c r="J3339" s="57" t="s">
        <v>1995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2113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hidden="1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2115</v>
      </c>
      <c r="F3340" s="57" t="s">
        <v>2115</v>
      </c>
      <c r="G3340" s="57" t="s">
        <v>2115</v>
      </c>
      <c r="H3340" s="84" t="s">
        <v>1993</v>
      </c>
      <c r="I3340" s="57" t="s">
        <v>1994</v>
      </c>
      <c r="J3340" s="57" t="s">
        <v>1995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2116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hidden="1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2128</v>
      </c>
      <c r="F3341" s="57" t="s">
        <v>2128</v>
      </c>
      <c r="G3341" s="57" t="s">
        <v>2128</v>
      </c>
      <c r="H3341" s="84" t="s">
        <v>1993</v>
      </c>
      <c r="I3341" s="57" t="s">
        <v>1994</v>
      </c>
      <c r="J3341" s="57" t="s">
        <v>1995</v>
      </c>
      <c r="K3341" s="57" t="s">
        <v>32</v>
      </c>
      <c r="L3341" s="57" t="s">
        <v>2128</v>
      </c>
      <c r="M3341" s="57"/>
      <c r="N3341" s="57" t="s">
        <v>40</v>
      </c>
      <c r="O3341" s="57" t="s">
        <v>80</v>
      </c>
      <c r="P3341" s="3">
        <v>0</v>
      </c>
      <c r="Q3341" s="116" t="s">
        <v>2129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hidden="1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2133</v>
      </c>
      <c r="F3342" s="57" t="s">
        <v>2133</v>
      </c>
      <c r="G3342" s="57" t="s">
        <v>2133</v>
      </c>
      <c r="H3342" s="84" t="s">
        <v>1993</v>
      </c>
      <c r="I3342" s="57" t="s">
        <v>1994</v>
      </c>
      <c r="J3342" s="57" t="s">
        <v>1995</v>
      </c>
      <c r="K3342" s="57" t="s">
        <v>32</v>
      </c>
      <c r="L3342" s="57" t="s">
        <v>2133</v>
      </c>
      <c r="M3342" s="57"/>
      <c r="N3342" s="57" t="s">
        <v>40</v>
      </c>
      <c r="O3342" s="57" t="s">
        <v>80</v>
      </c>
      <c r="P3342" s="3">
        <v>0</v>
      </c>
      <c r="Q3342" s="116" t="s">
        <v>2134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hidden="1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1993</v>
      </c>
      <c r="I3343" s="57" t="s">
        <v>1994</v>
      </c>
      <c r="J3343" s="57" t="s">
        <v>1995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2137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hidden="1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1993</v>
      </c>
      <c r="I3344" s="57" t="s">
        <v>1994</v>
      </c>
      <c r="J3344" s="57" t="s">
        <v>1995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2144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hidden="1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1993</v>
      </c>
      <c r="I3345" s="57" t="s">
        <v>1994</v>
      </c>
      <c r="J3345" s="57" t="s">
        <v>1995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2169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hidden="1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1993</v>
      </c>
      <c r="I3346" s="57" t="s">
        <v>1994</v>
      </c>
      <c r="J3346" s="57" t="s">
        <v>1995</v>
      </c>
      <c r="K3346" s="57" t="s">
        <v>32</v>
      </c>
      <c r="L3346" s="57" t="s">
        <v>2170</v>
      </c>
      <c r="M3346" s="57"/>
      <c r="N3346" s="57" t="s">
        <v>40</v>
      </c>
      <c r="O3346" s="57" t="s">
        <v>41</v>
      </c>
      <c r="P3346" s="3">
        <v>0.02</v>
      </c>
      <c r="Q3346" s="116" t="s">
        <v>2171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hidden="1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2177</v>
      </c>
      <c r="F3347" s="57" t="s">
        <v>2177</v>
      </c>
      <c r="G3347" s="57" t="s">
        <v>2177</v>
      </c>
      <c r="H3347" s="84" t="s">
        <v>1993</v>
      </c>
      <c r="I3347" s="57" t="s">
        <v>1994</v>
      </c>
      <c r="J3347" s="57" t="s">
        <v>1995</v>
      </c>
      <c r="K3347" s="57" t="s">
        <v>32</v>
      </c>
      <c r="L3347" s="57" t="s">
        <v>2177</v>
      </c>
      <c r="M3347" s="57"/>
      <c r="N3347" s="57" t="s">
        <v>40</v>
      </c>
      <c r="O3347" s="57" t="s">
        <v>41</v>
      </c>
      <c r="P3347" s="3">
        <v>0.01</v>
      </c>
      <c r="Q3347" s="116" t="s">
        <v>2178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hidden="1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2153</v>
      </c>
      <c r="F3348" s="57" t="s">
        <v>2154</v>
      </c>
      <c r="G3348" s="57" t="s">
        <v>2153</v>
      </c>
      <c r="H3348" s="84" t="s">
        <v>1993</v>
      </c>
      <c r="I3348" s="57" t="s">
        <v>1994</v>
      </c>
      <c r="J3348" s="57" t="s">
        <v>1995</v>
      </c>
      <c r="K3348" s="57" t="s">
        <v>32</v>
      </c>
      <c r="L3348" s="57" t="s">
        <v>2155</v>
      </c>
      <c r="M3348" s="57"/>
      <c r="N3348" s="57" t="s">
        <v>40</v>
      </c>
      <c r="O3348" s="57" t="s">
        <v>41</v>
      </c>
      <c r="P3348" s="3">
        <v>0.02</v>
      </c>
      <c r="Q3348" s="116" t="s">
        <v>2156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hidden="1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2019</v>
      </c>
      <c r="F3349" s="57" t="s">
        <v>2019</v>
      </c>
      <c r="G3349" s="57" t="s">
        <v>2019</v>
      </c>
      <c r="H3349" s="84" t="s">
        <v>1993</v>
      </c>
      <c r="I3349" s="57" t="s">
        <v>1994</v>
      </c>
      <c r="J3349" s="57" t="s">
        <v>1995</v>
      </c>
      <c r="K3349" s="57" t="s">
        <v>32</v>
      </c>
      <c r="L3349" s="57" t="s">
        <v>2019</v>
      </c>
      <c r="M3349" s="57"/>
      <c r="N3349" s="57" t="s">
        <v>40</v>
      </c>
      <c r="O3349" s="57" t="s">
        <v>80</v>
      </c>
      <c r="P3349" s="3">
        <v>0</v>
      </c>
      <c r="Q3349" s="116" t="s">
        <v>2173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hidden="1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2146</v>
      </c>
      <c r="F3350" s="57" t="s">
        <v>2146</v>
      </c>
      <c r="G3350" s="57" t="s">
        <v>2146</v>
      </c>
      <c r="H3350" s="84" t="s">
        <v>1993</v>
      </c>
      <c r="I3350" s="57" t="s">
        <v>1994</v>
      </c>
      <c r="J3350" s="57" t="s">
        <v>1995</v>
      </c>
      <c r="K3350" s="57" t="s">
        <v>32</v>
      </c>
      <c r="L3350" s="57" t="s">
        <v>2146</v>
      </c>
      <c r="M3350" s="57"/>
      <c r="N3350" s="57" t="s">
        <v>40</v>
      </c>
      <c r="O3350" s="57" t="s">
        <v>80</v>
      </c>
      <c r="P3350" s="3">
        <v>0</v>
      </c>
      <c r="Q3350" s="116" t="s">
        <v>2147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hidden="1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1700</v>
      </c>
      <c r="F3351" s="57" t="s">
        <v>1700</v>
      </c>
      <c r="G3351" s="57" t="s">
        <v>1700</v>
      </c>
      <c r="H3351" s="84" t="s">
        <v>1993</v>
      </c>
      <c r="I3351" s="57" t="s">
        <v>1994</v>
      </c>
      <c r="J3351" s="57" t="s">
        <v>1995</v>
      </c>
      <c r="K3351" s="57" t="s">
        <v>32</v>
      </c>
      <c r="L3351" s="57" t="s">
        <v>1700</v>
      </c>
      <c r="M3351" s="57"/>
      <c r="N3351" s="57" t="s">
        <v>40</v>
      </c>
      <c r="O3351" s="57" t="s">
        <v>80</v>
      </c>
      <c r="P3351" s="3">
        <v>0</v>
      </c>
      <c r="Q3351" s="116" t="s">
        <v>2150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hidden="1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2151</v>
      </c>
      <c r="F3352" s="57" t="s">
        <v>2151</v>
      </c>
      <c r="G3352" s="57" t="s">
        <v>2151</v>
      </c>
      <c r="H3352" s="84" t="s">
        <v>1993</v>
      </c>
      <c r="I3352" s="57" t="s">
        <v>1994</v>
      </c>
      <c r="J3352" s="57" t="s">
        <v>1995</v>
      </c>
      <c r="K3352" s="57" t="s">
        <v>32</v>
      </c>
      <c r="L3352" s="57" t="s">
        <v>2151</v>
      </c>
      <c r="M3352" s="57"/>
      <c r="N3352" s="57" t="s">
        <v>40</v>
      </c>
      <c r="O3352" s="57" t="s">
        <v>41</v>
      </c>
      <c r="P3352" s="3">
        <v>0.01</v>
      </c>
      <c r="Q3352" s="116" t="s">
        <v>2152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hidden="1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1993</v>
      </c>
      <c r="I3353" s="57" t="s">
        <v>1994</v>
      </c>
      <c r="J3353" s="57" t="s">
        <v>1995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2149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hidden="1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3470</v>
      </c>
      <c r="F3354" s="57" t="s">
        <v>3470</v>
      </c>
      <c r="G3354" s="57" t="s">
        <v>3470</v>
      </c>
      <c r="H3354" s="84" t="s">
        <v>1993</v>
      </c>
      <c r="I3354" s="57" t="s">
        <v>1994</v>
      </c>
      <c r="J3354" s="57" t="s">
        <v>1995</v>
      </c>
      <c r="K3354" s="57" t="s">
        <v>32</v>
      </c>
      <c r="L3354" s="57" t="s">
        <v>3470</v>
      </c>
      <c r="M3354" s="57"/>
      <c r="N3354" s="57" t="s">
        <v>40</v>
      </c>
      <c r="O3354" s="57" t="s">
        <v>41</v>
      </c>
      <c r="P3354" s="3">
        <v>0.06</v>
      </c>
      <c r="Q3354" s="116" t="s">
        <v>3471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hidden="1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2183</v>
      </c>
      <c r="F3355" s="57" t="s">
        <v>2183</v>
      </c>
      <c r="G3355" s="57" t="s">
        <v>2183</v>
      </c>
      <c r="H3355" s="84" t="s">
        <v>1993</v>
      </c>
      <c r="I3355" s="57" t="s">
        <v>1994</v>
      </c>
      <c r="J3355" s="57" t="s">
        <v>1995</v>
      </c>
      <c r="K3355" s="57" t="s">
        <v>32</v>
      </c>
      <c r="L3355" s="57" t="s">
        <v>2184</v>
      </c>
      <c r="M3355" s="57"/>
      <c r="N3355" s="57" t="s">
        <v>40</v>
      </c>
      <c r="O3355" s="57" t="s">
        <v>80</v>
      </c>
      <c r="P3355" s="3">
        <v>0</v>
      </c>
      <c r="Q3355" s="116" t="s">
        <v>2185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hidden="1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2214</v>
      </c>
      <c r="F3356" s="57" t="s">
        <v>2214</v>
      </c>
      <c r="G3356" s="57" t="s">
        <v>2214</v>
      </c>
      <c r="H3356" s="84" t="s">
        <v>1993</v>
      </c>
      <c r="I3356" s="57" t="s">
        <v>1994</v>
      </c>
      <c r="J3356" s="57" t="s">
        <v>1995</v>
      </c>
      <c r="K3356" s="57" t="s">
        <v>32</v>
      </c>
      <c r="L3356" s="57" t="s">
        <v>2214</v>
      </c>
      <c r="M3356" s="57"/>
      <c r="N3356" s="57" t="s">
        <v>57</v>
      </c>
      <c r="O3356" s="57" t="s">
        <v>41</v>
      </c>
      <c r="P3356" s="3">
        <v>0.08</v>
      </c>
      <c r="Q3356" s="116" t="s">
        <v>2215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hidden="1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2214</v>
      </c>
      <c r="F3357" s="57" t="s">
        <v>2214</v>
      </c>
      <c r="G3357" s="57" t="s">
        <v>2214</v>
      </c>
      <c r="H3357" s="84" t="s">
        <v>1993</v>
      </c>
      <c r="I3357" s="57" t="s">
        <v>1994</v>
      </c>
      <c r="J3357" s="57" t="s">
        <v>1995</v>
      </c>
      <c r="K3357" s="57" t="s">
        <v>32</v>
      </c>
      <c r="L3357" s="57" t="s">
        <v>2214</v>
      </c>
      <c r="M3357" s="57"/>
      <c r="N3357" s="57" t="s">
        <v>57</v>
      </c>
      <c r="O3357" s="57" t="s">
        <v>41</v>
      </c>
      <c r="P3357" s="3">
        <v>0.08</v>
      </c>
      <c r="Q3357" s="116" t="s">
        <v>2217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hidden="1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2220</v>
      </c>
      <c r="F3358" s="57" t="s">
        <v>2220</v>
      </c>
      <c r="G3358" s="57" t="s">
        <v>2220</v>
      </c>
      <c r="H3358" s="84" t="s">
        <v>1993</v>
      </c>
      <c r="I3358" s="57" t="s">
        <v>1994</v>
      </c>
      <c r="J3358" s="57" t="s">
        <v>1995</v>
      </c>
      <c r="K3358" s="57" t="s">
        <v>32</v>
      </c>
      <c r="L3358" s="57" t="s">
        <v>2221</v>
      </c>
      <c r="M3358" s="57"/>
      <c r="N3358" s="57" t="s">
        <v>40</v>
      </c>
      <c r="O3358" s="57" t="s">
        <v>41</v>
      </c>
      <c r="P3358" s="3">
        <v>0.02</v>
      </c>
      <c r="Q3358" s="116" t="s">
        <v>2222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hidden="1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2234</v>
      </c>
      <c r="F3359" s="57" t="s">
        <v>2234</v>
      </c>
      <c r="G3359" s="57" t="s">
        <v>2234</v>
      </c>
      <c r="H3359" s="84" t="s">
        <v>1993</v>
      </c>
      <c r="I3359" s="57" t="s">
        <v>1994</v>
      </c>
      <c r="J3359" s="57" t="s">
        <v>1995</v>
      </c>
      <c r="K3359" s="57" t="s">
        <v>32</v>
      </c>
      <c r="L3359" s="57" t="s">
        <v>2235</v>
      </c>
      <c r="M3359" s="57"/>
      <c r="N3359" s="57" t="s">
        <v>40</v>
      </c>
      <c r="O3359" s="57" t="s">
        <v>80</v>
      </c>
      <c r="P3359" s="3">
        <v>0</v>
      </c>
      <c r="Q3359" s="116" t="s">
        <v>2236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hidden="1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2226</v>
      </c>
      <c r="F3360" s="57" t="s">
        <v>2226</v>
      </c>
      <c r="G3360" s="57" t="s">
        <v>2226</v>
      </c>
      <c r="H3360" s="84" t="s">
        <v>1993</v>
      </c>
      <c r="I3360" s="57" t="s">
        <v>1994</v>
      </c>
      <c r="J3360" s="57" t="s">
        <v>1995</v>
      </c>
      <c r="K3360" s="57" t="s">
        <v>32</v>
      </c>
      <c r="L3360" s="57" t="s">
        <v>2227</v>
      </c>
      <c r="M3360" s="57"/>
      <c r="N3360" s="57" t="s">
        <v>40</v>
      </c>
      <c r="O3360" s="57" t="s">
        <v>41</v>
      </c>
      <c r="P3360" s="3">
        <v>0.01</v>
      </c>
      <c r="Q3360" s="116" t="s">
        <v>2228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hidden="1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1794</v>
      </c>
      <c r="F3361" s="57" t="s">
        <v>2237</v>
      </c>
      <c r="G3361" s="57" t="s">
        <v>1794</v>
      </c>
      <c r="H3361" s="84" t="s">
        <v>1993</v>
      </c>
      <c r="I3361" s="57" t="s">
        <v>1994</v>
      </c>
      <c r="J3361" s="57" t="s">
        <v>1995</v>
      </c>
      <c r="K3361" s="57" t="s">
        <v>32</v>
      </c>
      <c r="L3361" s="57" t="s">
        <v>2238</v>
      </c>
      <c r="M3361" s="57"/>
      <c r="N3361" s="57" t="s">
        <v>40</v>
      </c>
      <c r="O3361" s="57" t="s">
        <v>80</v>
      </c>
      <c r="P3361" s="3">
        <v>0</v>
      </c>
      <c r="Q3361" s="116" t="s">
        <v>2239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hidden="1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1993</v>
      </c>
      <c r="I3362" s="57" t="s">
        <v>1994</v>
      </c>
      <c r="J3362" s="57" t="s">
        <v>1995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2246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hidden="1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1993</v>
      </c>
      <c r="I3363" s="57" t="s">
        <v>1994</v>
      </c>
      <c r="J3363" s="57" t="s">
        <v>1995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2261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hidden="1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1993</v>
      </c>
      <c r="I3364" s="57" t="s">
        <v>1994</v>
      </c>
      <c r="J3364" s="57" t="s">
        <v>1995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2261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hidden="1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2269</v>
      </c>
      <c r="F3365" s="57" t="s">
        <v>2269</v>
      </c>
      <c r="G3365" s="57" t="s">
        <v>2269</v>
      </c>
      <c r="H3365" s="84" t="s">
        <v>1993</v>
      </c>
      <c r="I3365" s="57" t="s">
        <v>1994</v>
      </c>
      <c r="J3365" s="57" t="s">
        <v>1995</v>
      </c>
      <c r="K3365" s="57" t="s">
        <v>32</v>
      </c>
      <c r="L3365" s="57" t="s">
        <v>2270</v>
      </c>
      <c r="M3365" s="57"/>
      <c r="N3365" s="57" t="s">
        <v>40</v>
      </c>
      <c r="O3365" s="57" t="s">
        <v>80</v>
      </c>
      <c r="P3365" s="3">
        <v>0</v>
      </c>
      <c r="Q3365" s="116" t="s">
        <v>2271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hidden="1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2272</v>
      </c>
      <c r="F3366" s="57" t="s">
        <v>2272</v>
      </c>
      <c r="G3366" s="57" t="s">
        <v>2272</v>
      </c>
      <c r="H3366" s="84" t="s">
        <v>1993</v>
      </c>
      <c r="I3366" s="57" t="s">
        <v>1994</v>
      </c>
      <c r="J3366" s="57" t="s">
        <v>1995</v>
      </c>
      <c r="K3366" s="57" t="s">
        <v>32</v>
      </c>
      <c r="L3366" s="57" t="s">
        <v>2272</v>
      </c>
      <c r="M3366" s="57"/>
      <c r="N3366" s="57" t="s">
        <v>40</v>
      </c>
      <c r="O3366" s="57" t="s">
        <v>41</v>
      </c>
      <c r="P3366" s="3">
        <v>0.02</v>
      </c>
      <c r="Q3366" s="116" t="s">
        <v>2273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hidden="1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2274</v>
      </c>
      <c r="F3367" s="57" t="s">
        <v>2274</v>
      </c>
      <c r="G3367" s="57" t="s">
        <v>2274</v>
      </c>
      <c r="H3367" s="84" t="s">
        <v>1993</v>
      </c>
      <c r="I3367" s="57" t="s">
        <v>1994</v>
      </c>
      <c r="J3367" s="57" t="s">
        <v>1995</v>
      </c>
      <c r="K3367" s="57" t="s">
        <v>32</v>
      </c>
      <c r="L3367" s="57" t="s">
        <v>2274</v>
      </c>
      <c r="M3367" s="57"/>
      <c r="N3367" s="57" t="s">
        <v>40</v>
      </c>
      <c r="O3367" s="57" t="s">
        <v>80</v>
      </c>
      <c r="P3367" s="3">
        <v>0</v>
      </c>
      <c r="Q3367" s="116" t="s">
        <v>2275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hidden="1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2279</v>
      </c>
      <c r="F3368" s="57" t="s">
        <v>2279</v>
      </c>
      <c r="G3368" s="57" t="s">
        <v>2280</v>
      </c>
      <c r="H3368" s="84" t="s">
        <v>1993</v>
      </c>
      <c r="I3368" s="57" t="s">
        <v>1994</v>
      </c>
      <c r="J3368" s="57" t="s">
        <v>1995</v>
      </c>
      <c r="K3368" s="57" t="s">
        <v>32</v>
      </c>
      <c r="L3368" s="57" t="s">
        <v>2280</v>
      </c>
      <c r="M3368" s="57"/>
      <c r="N3368" s="57" t="s">
        <v>40</v>
      </c>
      <c r="O3368" s="57" t="s">
        <v>80</v>
      </c>
      <c r="P3368" s="3">
        <v>0</v>
      </c>
      <c r="Q3368" s="116" t="s">
        <v>2281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hidden="1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2305</v>
      </c>
      <c r="F3369" s="57" t="s">
        <v>2305</v>
      </c>
      <c r="G3369" s="57" t="s">
        <v>2305</v>
      </c>
      <c r="H3369" s="84" t="s">
        <v>1993</v>
      </c>
      <c r="I3369" s="57" t="s">
        <v>1994</v>
      </c>
      <c r="J3369" s="57" t="s">
        <v>1995</v>
      </c>
      <c r="K3369" s="57" t="s">
        <v>32</v>
      </c>
      <c r="L3369" s="57" t="s">
        <v>2306</v>
      </c>
      <c r="M3369" s="57"/>
      <c r="N3369" s="57" t="s">
        <v>40</v>
      </c>
      <c r="O3369" s="57" t="s">
        <v>41</v>
      </c>
      <c r="P3369" s="3">
        <v>0.02</v>
      </c>
      <c r="Q3369" s="116" t="s">
        <v>2307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hidden="1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1727</v>
      </c>
      <c r="F3370" s="57" t="s">
        <v>1727</v>
      </c>
      <c r="G3370" s="57" t="s">
        <v>1727</v>
      </c>
      <c r="H3370" s="84" t="s">
        <v>1993</v>
      </c>
      <c r="I3370" s="57" t="s">
        <v>1994</v>
      </c>
      <c r="J3370" s="57" t="s">
        <v>1995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2287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hidden="1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1993</v>
      </c>
      <c r="I3371" s="57" t="s">
        <v>1994</v>
      </c>
      <c r="J3371" s="57" t="s">
        <v>1995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2315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hidden="1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1993</v>
      </c>
      <c r="I3372" s="57" t="s">
        <v>1994</v>
      </c>
      <c r="J3372" s="57" t="s">
        <v>1995</v>
      </c>
      <c r="K3372" s="57" t="s">
        <v>32</v>
      </c>
      <c r="L3372" s="57" t="s">
        <v>2324</v>
      </c>
      <c r="M3372" s="57"/>
      <c r="N3372" s="57" t="s">
        <v>40</v>
      </c>
      <c r="O3372" s="57" t="s">
        <v>72</v>
      </c>
      <c r="P3372" s="3">
        <v>0.98</v>
      </c>
      <c r="Q3372" s="116" t="s">
        <v>2325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hidden="1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2339</v>
      </c>
      <c r="F3373" s="57" t="s">
        <v>2339</v>
      </c>
      <c r="G3373" s="57" t="s">
        <v>2339</v>
      </c>
      <c r="H3373" s="84" t="s">
        <v>1993</v>
      </c>
      <c r="I3373" s="57" t="s">
        <v>1994</v>
      </c>
      <c r="J3373" s="57" t="s">
        <v>1995</v>
      </c>
      <c r="K3373" s="57" t="s">
        <v>32</v>
      </c>
      <c r="L3373" s="57" t="s">
        <v>2339</v>
      </c>
      <c r="M3373" s="57"/>
      <c r="N3373" s="57" t="s">
        <v>40</v>
      </c>
      <c r="O3373" s="57" t="s">
        <v>80</v>
      </c>
      <c r="P3373" s="3">
        <v>0</v>
      </c>
      <c r="Q3373" s="116" t="s">
        <v>2340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hidden="1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1993</v>
      </c>
      <c r="I3374" s="57" t="s">
        <v>1994</v>
      </c>
      <c r="J3374" s="57" t="s">
        <v>1995</v>
      </c>
      <c r="K3374" s="57" t="s">
        <v>32</v>
      </c>
      <c r="L3374" s="57" t="s">
        <v>2331</v>
      </c>
      <c r="M3374" s="57"/>
      <c r="N3374" s="57" t="s">
        <v>40</v>
      </c>
      <c r="O3374" s="57" t="s">
        <v>41</v>
      </c>
      <c r="P3374" s="3">
        <v>0.02</v>
      </c>
      <c r="Q3374" s="116" t="s">
        <v>2332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hidden="1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1993</v>
      </c>
      <c r="I3375" s="57" t="s">
        <v>1994</v>
      </c>
      <c r="J3375" s="57" t="s">
        <v>1995</v>
      </c>
      <c r="K3375" s="57" t="s">
        <v>32</v>
      </c>
      <c r="L3375" s="57" t="s">
        <v>1756</v>
      </c>
      <c r="M3375" s="57"/>
      <c r="N3375" s="57" t="s">
        <v>40</v>
      </c>
      <c r="O3375" s="57" t="s">
        <v>41</v>
      </c>
      <c r="P3375" s="3">
        <v>0.02</v>
      </c>
      <c r="Q3375" s="116" t="s">
        <v>2333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hidden="1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2309</v>
      </c>
      <c r="F3376" s="57" t="s">
        <v>2309</v>
      </c>
      <c r="G3376" s="57" t="s">
        <v>2309</v>
      </c>
      <c r="H3376" s="84" t="s">
        <v>1993</v>
      </c>
      <c r="I3376" s="57" t="s">
        <v>1994</v>
      </c>
      <c r="J3376" s="57" t="s">
        <v>1995</v>
      </c>
      <c r="K3376" s="57" t="s">
        <v>32</v>
      </c>
      <c r="L3376" s="57" t="s">
        <v>2309</v>
      </c>
      <c r="M3376" s="57"/>
      <c r="N3376" s="57" t="s">
        <v>40</v>
      </c>
      <c r="O3376" s="57" t="s">
        <v>80</v>
      </c>
      <c r="P3376" s="3">
        <v>0</v>
      </c>
      <c r="Q3376" s="116" t="s">
        <v>2310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hidden="1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1743</v>
      </c>
      <c r="F3377" s="57" t="s">
        <v>1743</v>
      </c>
      <c r="G3377" s="57" t="s">
        <v>1743</v>
      </c>
      <c r="H3377" s="84" t="s">
        <v>1993</v>
      </c>
      <c r="I3377" s="57" t="s">
        <v>1994</v>
      </c>
      <c r="J3377" s="57" t="s">
        <v>1995</v>
      </c>
      <c r="K3377" s="57" t="s">
        <v>32</v>
      </c>
      <c r="L3377" s="57" t="s">
        <v>1743</v>
      </c>
      <c r="M3377" s="57"/>
      <c r="N3377" s="57" t="s">
        <v>40</v>
      </c>
      <c r="O3377" s="57" t="s">
        <v>80</v>
      </c>
      <c r="P3377" s="3">
        <v>0</v>
      </c>
      <c r="Q3377" s="116" t="s">
        <v>2317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hidden="1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2346</v>
      </c>
      <c r="F3378" s="57" t="s">
        <v>2346</v>
      </c>
      <c r="G3378" s="57" t="s">
        <v>2346</v>
      </c>
      <c r="H3378" s="84" t="s">
        <v>1993</v>
      </c>
      <c r="I3378" s="57" t="s">
        <v>1994</v>
      </c>
      <c r="J3378" s="57" t="s">
        <v>1995</v>
      </c>
      <c r="K3378" s="57" t="s">
        <v>32</v>
      </c>
      <c r="L3378" s="57" t="s">
        <v>2346</v>
      </c>
      <c r="M3378" s="57"/>
      <c r="N3378" s="57" t="s">
        <v>40</v>
      </c>
      <c r="O3378" s="57" t="s">
        <v>41</v>
      </c>
      <c r="P3378" s="3">
        <v>0.02</v>
      </c>
      <c r="Q3378" s="116" t="s">
        <v>2347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hidden="1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2348</v>
      </c>
      <c r="F3379" s="57" t="s">
        <v>2348</v>
      </c>
      <c r="G3379" s="57" t="s">
        <v>2348</v>
      </c>
      <c r="H3379" s="84" t="s">
        <v>1993</v>
      </c>
      <c r="I3379" s="57" t="s">
        <v>1994</v>
      </c>
      <c r="J3379" s="57" t="s">
        <v>1995</v>
      </c>
      <c r="K3379" s="57" t="s">
        <v>32</v>
      </c>
      <c r="L3379" s="57" t="s">
        <v>2349</v>
      </c>
      <c r="M3379" s="57"/>
      <c r="N3379" s="57" t="s">
        <v>57</v>
      </c>
      <c r="O3379" s="57" t="s">
        <v>41</v>
      </c>
      <c r="P3379" s="3">
        <v>0.04</v>
      </c>
      <c r="Q3379" s="116" t="s">
        <v>2350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hidden="1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2348</v>
      </c>
      <c r="F3380" s="57" t="s">
        <v>2348</v>
      </c>
      <c r="G3380" s="57" t="s">
        <v>2348</v>
      </c>
      <c r="H3380" s="84" t="s">
        <v>1993</v>
      </c>
      <c r="I3380" s="57" t="s">
        <v>1994</v>
      </c>
      <c r="J3380" s="57" t="s">
        <v>1995</v>
      </c>
      <c r="K3380" s="57" t="s">
        <v>32</v>
      </c>
      <c r="L3380" s="57" t="s">
        <v>2349</v>
      </c>
      <c r="M3380" s="57"/>
      <c r="N3380" s="57" t="s">
        <v>40</v>
      </c>
      <c r="O3380" s="57" t="s">
        <v>41</v>
      </c>
      <c r="P3380" s="3">
        <v>0.02</v>
      </c>
      <c r="Q3380" s="116" t="s">
        <v>2351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hidden="1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2359</v>
      </c>
      <c r="F3381" s="57" t="s">
        <v>2359</v>
      </c>
      <c r="G3381" s="57" t="s">
        <v>2359</v>
      </c>
      <c r="H3381" s="84" t="s">
        <v>1993</v>
      </c>
      <c r="I3381" s="57" t="s">
        <v>1994</v>
      </c>
      <c r="J3381" s="57" t="s">
        <v>1995</v>
      </c>
      <c r="K3381" s="57" t="s">
        <v>32</v>
      </c>
      <c r="L3381" s="57" t="s">
        <v>2359</v>
      </c>
      <c r="M3381" s="57"/>
      <c r="N3381" s="57" t="s">
        <v>40</v>
      </c>
      <c r="O3381" s="57" t="s">
        <v>80</v>
      </c>
      <c r="P3381" s="3">
        <v>0</v>
      </c>
      <c r="Q3381" s="116" t="s">
        <v>2360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hidden="1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3472</v>
      </c>
      <c r="F3382" s="57" t="s">
        <v>3472</v>
      </c>
      <c r="G3382" s="57" t="s">
        <v>3472</v>
      </c>
      <c r="H3382" s="84" t="s">
        <v>1993</v>
      </c>
      <c r="I3382" s="57" t="s">
        <v>1994</v>
      </c>
      <c r="J3382" s="57" t="s">
        <v>1995</v>
      </c>
      <c r="K3382" s="57" t="s">
        <v>32</v>
      </c>
      <c r="L3382" s="57" t="s">
        <v>3472</v>
      </c>
      <c r="M3382" s="57"/>
      <c r="N3382" s="57" t="s">
        <v>40</v>
      </c>
      <c r="O3382" s="57" t="s">
        <v>80</v>
      </c>
      <c r="P3382" s="3">
        <v>0</v>
      </c>
      <c r="Q3382" s="116" t="s">
        <v>3473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hidden="1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2395</v>
      </c>
      <c r="F3383" s="57" t="s">
        <v>2395</v>
      </c>
      <c r="G3383" s="57" t="s">
        <v>2395</v>
      </c>
      <c r="H3383" s="84" t="s">
        <v>1993</v>
      </c>
      <c r="I3383" s="57" t="s">
        <v>1994</v>
      </c>
      <c r="J3383" s="57" t="s">
        <v>1995</v>
      </c>
      <c r="K3383" s="57" t="s">
        <v>32</v>
      </c>
      <c r="L3383" s="57" t="s">
        <v>2395</v>
      </c>
      <c r="M3383" s="57"/>
      <c r="N3383" s="57" t="s">
        <v>40</v>
      </c>
      <c r="O3383" s="57" t="s">
        <v>80</v>
      </c>
      <c r="P3383" s="3">
        <v>0</v>
      </c>
      <c r="Q3383" s="116" t="s">
        <v>2397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hidden="1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2373</v>
      </c>
      <c r="F3384" s="57" t="s">
        <v>2373</v>
      </c>
      <c r="G3384" s="57" t="s">
        <v>2373</v>
      </c>
      <c r="H3384" s="84" t="s">
        <v>1993</v>
      </c>
      <c r="I3384" s="57" t="s">
        <v>1994</v>
      </c>
      <c r="J3384" s="57" t="s">
        <v>1995</v>
      </c>
      <c r="K3384" s="57" t="s">
        <v>32</v>
      </c>
      <c r="L3384" s="57" t="s">
        <v>2373</v>
      </c>
      <c r="M3384" s="57"/>
      <c r="N3384" s="57" t="s">
        <v>40</v>
      </c>
      <c r="O3384" s="57" t="s">
        <v>41</v>
      </c>
      <c r="P3384" s="3">
        <v>0.02</v>
      </c>
      <c r="Q3384" s="116" t="s">
        <v>2374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hidden="1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2377</v>
      </c>
      <c r="F3385" s="57" t="s">
        <v>2377</v>
      </c>
      <c r="G3385" s="57" t="s">
        <v>2377</v>
      </c>
      <c r="H3385" s="84" t="s">
        <v>1993</v>
      </c>
      <c r="I3385" s="57" t="s">
        <v>1994</v>
      </c>
      <c r="J3385" s="57" t="s">
        <v>1995</v>
      </c>
      <c r="K3385" s="57" t="s">
        <v>32</v>
      </c>
      <c r="L3385" s="57" t="s">
        <v>2377</v>
      </c>
      <c r="M3385" s="57"/>
      <c r="N3385" s="57" t="s">
        <v>40</v>
      </c>
      <c r="O3385" s="57" t="s">
        <v>80</v>
      </c>
      <c r="P3385" s="3">
        <v>0</v>
      </c>
      <c r="Q3385" s="116" t="s">
        <v>2378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hidden="1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1993</v>
      </c>
      <c r="I3386" s="57" t="s">
        <v>1994</v>
      </c>
      <c r="J3386" s="57" t="s">
        <v>1995</v>
      </c>
      <c r="K3386" s="57" t="s">
        <v>32</v>
      </c>
      <c r="L3386" s="57" t="s">
        <v>2371</v>
      </c>
      <c r="M3386" s="57"/>
      <c r="N3386" s="57" t="s">
        <v>40</v>
      </c>
      <c r="O3386" s="57" t="s">
        <v>41</v>
      </c>
      <c r="P3386" s="3">
        <v>0.04</v>
      </c>
      <c r="Q3386" s="116" t="s">
        <v>2372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hidden="1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2385</v>
      </c>
      <c r="F3387" s="57" t="s">
        <v>2385</v>
      </c>
      <c r="G3387" s="57" t="s">
        <v>2385</v>
      </c>
      <c r="H3387" s="84" t="s">
        <v>1993</v>
      </c>
      <c r="I3387" s="57" t="s">
        <v>1994</v>
      </c>
      <c r="J3387" s="57" t="s">
        <v>1995</v>
      </c>
      <c r="K3387" s="57" t="s">
        <v>32</v>
      </c>
      <c r="L3387" s="57" t="s">
        <v>2386</v>
      </c>
      <c r="M3387" s="57"/>
      <c r="N3387" s="57" t="s">
        <v>40</v>
      </c>
      <c r="O3387" s="57" t="s">
        <v>41</v>
      </c>
      <c r="P3387" s="3">
        <v>0.02</v>
      </c>
      <c r="Q3387" s="116" t="s">
        <v>2387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hidden="1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2385</v>
      </c>
      <c r="F3388" s="57" t="s">
        <v>2385</v>
      </c>
      <c r="G3388" s="57" t="s">
        <v>2385</v>
      </c>
      <c r="H3388" s="84" t="s">
        <v>1993</v>
      </c>
      <c r="I3388" s="57" t="s">
        <v>1994</v>
      </c>
      <c r="J3388" s="57" t="s">
        <v>1995</v>
      </c>
      <c r="K3388" s="57" t="s">
        <v>32</v>
      </c>
      <c r="L3388" s="57" t="s">
        <v>2388</v>
      </c>
      <c r="M3388" s="57"/>
      <c r="N3388" s="57" t="s">
        <v>40</v>
      </c>
      <c r="O3388" s="57" t="s">
        <v>41</v>
      </c>
      <c r="P3388" s="3">
        <v>0.02</v>
      </c>
      <c r="Q3388" s="116" t="s">
        <v>2389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hidden="1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2385</v>
      </c>
      <c r="F3389" s="57" t="s">
        <v>2385</v>
      </c>
      <c r="G3389" s="57" t="s">
        <v>2385</v>
      </c>
      <c r="H3389" s="84" t="s">
        <v>1993</v>
      </c>
      <c r="I3389" s="57" t="s">
        <v>1994</v>
      </c>
      <c r="J3389" s="57" t="s">
        <v>1995</v>
      </c>
      <c r="K3389" s="57" t="s">
        <v>32</v>
      </c>
      <c r="L3389" s="57" t="s">
        <v>2392</v>
      </c>
      <c r="M3389" s="57"/>
      <c r="N3389" s="57" t="s">
        <v>40</v>
      </c>
      <c r="O3389" s="57" t="s">
        <v>41</v>
      </c>
      <c r="P3389" s="3">
        <v>0.02</v>
      </c>
      <c r="Q3389" s="116" t="s">
        <v>2393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hidden="1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1993</v>
      </c>
      <c r="I3390" s="57" t="s">
        <v>1994</v>
      </c>
      <c r="J3390" s="57" t="s">
        <v>1995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2406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hidden="1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2458</v>
      </c>
      <c r="F3391" s="57" t="s">
        <v>2458</v>
      </c>
      <c r="G3391" s="57" t="s">
        <v>2458</v>
      </c>
      <c r="H3391" s="84" t="s">
        <v>1993</v>
      </c>
      <c r="I3391" s="57" t="s">
        <v>1994</v>
      </c>
      <c r="J3391" s="57" t="s">
        <v>1995</v>
      </c>
      <c r="K3391" s="57" t="s">
        <v>32</v>
      </c>
      <c r="L3391" s="57" t="s">
        <v>2458</v>
      </c>
      <c r="M3391" s="57"/>
      <c r="N3391" s="57" t="s">
        <v>57</v>
      </c>
      <c r="O3391" s="57" t="s">
        <v>41</v>
      </c>
      <c r="P3391" s="3">
        <v>0.06</v>
      </c>
      <c r="Q3391" s="116" t="s">
        <v>2459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hidden="1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2454</v>
      </c>
      <c r="F3392" s="57" t="s">
        <v>2455</v>
      </c>
      <c r="G3392" s="57" t="s">
        <v>2454</v>
      </c>
      <c r="H3392" s="84" t="s">
        <v>1993</v>
      </c>
      <c r="I3392" s="57" t="s">
        <v>1994</v>
      </c>
      <c r="J3392" s="57" t="s">
        <v>1995</v>
      </c>
      <c r="K3392" s="57" t="s">
        <v>32</v>
      </c>
      <c r="L3392" s="57" t="s">
        <v>2454</v>
      </c>
      <c r="M3392" s="57"/>
      <c r="N3392" s="57" t="s">
        <v>40</v>
      </c>
      <c r="O3392" s="57" t="s">
        <v>41</v>
      </c>
      <c r="P3392" s="3">
        <v>0.01</v>
      </c>
      <c r="Q3392" s="116" t="s">
        <v>2456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hidden="1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2454</v>
      </c>
      <c r="F3393" s="57" t="s">
        <v>2455</v>
      </c>
      <c r="G3393" s="57" t="s">
        <v>2454</v>
      </c>
      <c r="H3393" s="84" t="s">
        <v>1993</v>
      </c>
      <c r="I3393" s="57" t="s">
        <v>1994</v>
      </c>
      <c r="J3393" s="57" t="s">
        <v>1995</v>
      </c>
      <c r="K3393" s="57" t="s">
        <v>32</v>
      </c>
      <c r="L3393" s="57" t="s">
        <v>2454</v>
      </c>
      <c r="M3393" s="57"/>
      <c r="N3393" s="57" t="s">
        <v>40</v>
      </c>
      <c r="O3393" s="57" t="s">
        <v>41</v>
      </c>
      <c r="P3393" s="3">
        <v>0.02</v>
      </c>
      <c r="Q3393" s="116" t="s">
        <v>2456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hidden="1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1789</v>
      </c>
      <c r="F3394" s="57" t="s">
        <v>1789</v>
      </c>
      <c r="G3394" s="57" t="s">
        <v>1789</v>
      </c>
      <c r="H3394" s="84" t="s">
        <v>1993</v>
      </c>
      <c r="I3394" s="57" t="s">
        <v>1994</v>
      </c>
      <c r="J3394" s="57" t="s">
        <v>1995</v>
      </c>
      <c r="K3394" s="57" t="s">
        <v>32</v>
      </c>
      <c r="L3394" s="57" t="s">
        <v>1789</v>
      </c>
      <c r="M3394" s="57"/>
      <c r="N3394" s="57" t="s">
        <v>40</v>
      </c>
      <c r="O3394" s="57" t="s">
        <v>41</v>
      </c>
      <c r="P3394" s="3">
        <v>0.02</v>
      </c>
      <c r="Q3394" s="116" t="s">
        <v>2457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hidden="1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2420</v>
      </c>
      <c r="G3395" s="57" t="s">
        <v>994</v>
      </c>
      <c r="H3395" s="84" t="s">
        <v>1993</v>
      </c>
      <c r="I3395" s="57" t="s">
        <v>1994</v>
      </c>
      <c r="J3395" s="57" t="s">
        <v>1995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2421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hidden="1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2467</v>
      </c>
      <c r="F3396" s="57" t="s">
        <v>2467</v>
      </c>
      <c r="G3396" s="57" t="s">
        <v>2467</v>
      </c>
      <c r="H3396" s="84" t="s">
        <v>1993</v>
      </c>
      <c r="I3396" s="57" t="s">
        <v>1994</v>
      </c>
      <c r="J3396" s="57" t="s">
        <v>1995</v>
      </c>
      <c r="K3396" s="57" t="s">
        <v>32</v>
      </c>
      <c r="L3396" s="57" t="s">
        <v>2468</v>
      </c>
      <c r="M3396" s="57"/>
      <c r="N3396" s="57" t="s">
        <v>40</v>
      </c>
      <c r="O3396" s="57" t="s">
        <v>80</v>
      </c>
      <c r="P3396" s="3">
        <v>0</v>
      </c>
      <c r="Q3396" s="116" t="s">
        <v>2469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hidden="1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2467</v>
      </c>
      <c r="F3397" s="57" t="s">
        <v>2467</v>
      </c>
      <c r="G3397" s="57" t="s">
        <v>2467</v>
      </c>
      <c r="H3397" s="84" t="s">
        <v>1993</v>
      </c>
      <c r="I3397" s="57" t="s">
        <v>1994</v>
      </c>
      <c r="J3397" s="57" t="s">
        <v>1995</v>
      </c>
      <c r="K3397" s="57" t="s">
        <v>32</v>
      </c>
      <c r="L3397" s="57" t="s">
        <v>2470</v>
      </c>
      <c r="M3397" s="57"/>
      <c r="N3397" s="57" t="s">
        <v>40</v>
      </c>
      <c r="O3397" s="57" t="s">
        <v>80</v>
      </c>
      <c r="P3397" s="3">
        <v>0</v>
      </c>
      <c r="Q3397" s="116" t="s">
        <v>2471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hidden="1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2448</v>
      </c>
      <c r="F3398" s="57" t="s">
        <v>2448</v>
      </c>
      <c r="G3398" s="57" t="s">
        <v>2448</v>
      </c>
      <c r="H3398" s="84" t="s">
        <v>1993</v>
      </c>
      <c r="I3398" s="57" t="s">
        <v>1994</v>
      </c>
      <c r="J3398" s="57" t="s">
        <v>1995</v>
      </c>
      <c r="K3398" s="57" t="s">
        <v>32</v>
      </c>
      <c r="L3398" s="57" t="s">
        <v>2448</v>
      </c>
      <c r="M3398" s="57"/>
      <c r="N3398" s="57" t="s">
        <v>57</v>
      </c>
      <c r="O3398" s="57" t="s">
        <v>80</v>
      </c>
      <c r="P3398" s="3">
        <v>0</v>
      </c>
      <c r="Q3398" s="116" t="s">
        <v>3474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hidden="1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2448</v>
      </c>
      <c r="F3399" s="57" t="s">
        <v>2448</v>
      </c>
      <c r="G3399" s="57" t="s">
        <v>2448</v>
      </c>
      <c r="H3399" s="84" t="s">
        <v>1993</v>
      </c>
      <c r="I3399" s="57" t="s">
        <v>1994</v>
      </c>
      <c r="J3399" s="57" t="s">
        <v>1995</v>
      </c>
      <c r="K3399" s="57" t="s">
        <v>32</v>
      </c>
      <c r="L3399" s="57" t="s">
        <v>2448</v>
      </c>
      <c r="M3399" s="57"/>
      <c r="N3399" s="57" t="s">
        <v>40</v>
      </c>
      <c r="O3399" s="57" t="s">
        <v>80</v>
      </c>
      <c r="P3399" s="3">
        <v>0</v>
      </c>
      <c r="Q3399" s="116" t="s">
        <v>2449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hidden="1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2411</v>
      </c>
      <c r="F3400" s="57" t="s">
        <v>2411</v>
      </c>
      <c r="G3400" s="57" t="s">
        <v>2411</v>
      </c>
      <c r="H3400" s="84" t="s">
        <v>1993</v>
      </c>
      <c r="I3400" s="57" t="s">
        <v>1994</v>
      </c>
      <c r="J3400" s="57" t="s">
        <v>1995</v>
      </c>
      <c r="K3400" s="57" t="s">
        <v>32</v>
      </c>
      <c r="L3400" s="57" t="s">
        <v>2411</v>
      </c>
      <c r="M3400" s="57"/>
      <c r="N3400" s="57" t="s">
        <v>40</v>
      </c>
      <c r="O3400" s="57" t="s">
        <v>41</v>
      </c>
      <c r="P3400" s="3">
        <v>0.04</v>
      </c>
      <c r="Q3400" s="116" t="s">
        <v>2412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hidden="1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2481</v>
      </c>
      <c r="F3401" s="57" t="s">
        <v>2481</v>
      </c>
      <c r="G3401" s="57" t="s">
        <v>2481</v>
      </c>
      <c r="H3401" s="84" t="s">
        <v>1993</v>
      </c>
      <c r="I3401" s="57" t="s">
        <v>1994</v>
      </c>
      <c r="J3401" s="57" t="s">
        <v>1995</v>
      </c>
      <c r="K3401" s="57" t="s">
        <v>32</v>
      </c>
      <c r="L3401" s="57" t="s">
        <v>2481</v>
      </c>
      <c r="M3401" s="57"/>
      <c r="N3401" s="57" t="s">
        <v>40</v>
      </c>
      <c r="O3401" s="57" t="s">
        <v>41</v>
      </c>
      <c r="P3401" s="3">
        <v>0.02</v>
      </c>
      <c r="Q3401" s="116" t="s">
        <v>2482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hidden="1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2427</v>
      </c>
      <c r="F3402" s="57" t="s">
        <v>2427</v>
      </c>
      <c r="G3402" s="57" t="s">
        <v>2427</v>
      </c>
      <c r="H3402" s="84" t="s">
        <v>1993</v>
      </c>
      <c r="I3402" s="57" t="s">
        <v>1994</v>
      </c>
      <c r="J3402" s="57" t="s">
        <v>1995</v>
      </c>
      <c r="K3402" s="57" t="s">
        <v>32</v>
      </c>
      <c r="L3402" s="57" t="s">
        <v>2409</v>
      </c>
      <c r="M3402" s="57"/>
      <c r="N3402" s="57" t="s">
        <v>57</v>
      </c>
      <c r="O3402" s="57" t="s">
        <v>41</v>
      </c>
      <c r="P3402" s="3">
        <v>0.02</v>
      </c>
      <c r="Q3402" s="116" t="s">
        <v>3475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hidden="1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2427</v>
      </c>
      <c r="F3403" s="57" t="s">
        <v>2427</v>
      </c>
      <c r="G3403" s="57" t="s">
        <v>2427</v>
      </c>
      <c r="H3403" s="84" t="s">
        <v>1993</v>
      </c>
      <c r="I3403" s="57" t="s">
        <v>1994</v>
      </c>
      <c r="J3403" s="57" t="s">
        <v>1995</v>
      </c>
      <c r="K3403" s="57" t="s">
        <v>32</v>
      </c>
      <c r="L3403" s="57" t="s">
        <v>2409</v>
      </c>
      <c r="M3403" s="57"/>
      <c r="N3403" s="57" t="s">
        <v>40</v>
      </c>
      <c r="O3403" s="57" t="s">
        <v>41</v>
      </c>
      <c r="P3403" s="3">
        <v>0.01</v>
      </c>
      <c r="Q3403" s="116" t="s">
        <v>2410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hidden="1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1993</v>
      </c>
      <c r="I3404" s="57" t="s">
        <v>1994</v>
      </c>
      <c r="J3404" s="57" t="s">
        <v>1995</v>
      </c>
      <c r="K3404" s="57" t="s">
        <v>32</v>
      </c>
      <c r="L3404" s="57" t="s">
        <v>1924</v>
      </c>
      <c r="M3404" s="57"/>
      <c r="N3404" s="57" t="s">
        <v>40</v>
      </c>
      <c r="O3404" s="57" t="s">
        <v>41</v>
      </c>
      <c r="P3404" s="3">
        <v>0.04</v>
      </c>
      <c r="Q3404" s="116" t="s">
        <v>2431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hidden="1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1993</v>
      </c>
      <c r="I3405" s="57" t="s">
        <v>1994</v>
      </c>
      <c r="J3405" s="57" t="s">
        <v>1995</v>
      </c>
      <c r="K3405" s="57" t="s">
        <v>32</v>
      </c>
      <c r="L3405" s="57" t="s">
        <v>2432</v>
      </c>
      <c r="M3405" s="57"/>
      <c r="N3405" s="57" t="s">
        <v>40</v>
      </c>
      <c r="O3405" s="57" t="s">
        <v>41</v>
      </c>
      <c r="P3405" s="3">
        <v>0.04</v>
      </c>
      <c r="Q3405" s="116" t="s">
        <v>2433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hidden="1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1993</v>
      </c>
      <c r="I3406" s="57" t="s">
        <v>1994</v>
      </c>
      <c r="J3406" s="57" t="s">
        <v>1995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2434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hidden="1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1993</v>
      </c>
      <c r="I3407" s="57" t="s">
        <v>1994</v>
      </c>
      <c r="J3407" s="57" t="s">
        <v>1995</v>
      </c>
      <c r="K3407" s="57" t="s">
        <v>32</v>
      </c>
      <c r="L3407" s="57" t="s">
        <v>2439</v>
      </c>
      <c r="M3407" s="57"/>
      <c r="N3407" s="57" t="s">
        <v>40</v>
      </c>
      <c r="O3407" s="57" t="s">
        <v>41</v>
      </c>
      <c r="P3407" s="3">
        <v>0.04</v>
      </c>
      <c r="Q3407" s="116" t="s">
        <v>2440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hidden="1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1993</v>
      </c>
      <c r="I3408" s="57" t="s">
        <v>1994</v>
      </c>
      <c r="J3408" s="57" t="s">
        <v>1995</v>
      </c>
      <c r="K3408" s="57" t="s">
        <v>32</v>
      </c>
      <c r="L3408" s="57" t="s">
        <v>2429</v>
      </c>
      <c r="M3408" s="57"/>
      <c r="N3408" s="57" t="s">
        <v>40</v>
      </c>
      <c r="O3408" s="57" t="s">
        <v>41</v>
      </c>
      <c r="P3408" s="3">
        <v>0.04</v>
      </c>
      <c r="Q3408" s="116" t="s">
        <v>2430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hidden="1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1993</v>
      </c>
      <c r="I3409" s="57" t="s">
        <v>1994</v>
      </c>
      <c r="J3409" s="57" t="s">
        <v>1995</v>
      </c>
      <c r="K3409" s="57" t="s">
        <v>32</v>
      </c>
      <c r="L3409" s="57" t="s">
        <v>2441</v>
      </c>
      <c r="M3409" s="57"/>
      <c r="N3409" s="57" t="s">
        <v>40</v>
      </c>
      <c r="O3409" s="57" t="s">
        <v>41</v>
      </c>
      <c r="P3409" s="3">
        <v>0.04</v>
      </c>
      <c r="Q3409" s="116" t="s">
        <v>2442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hidden="1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1993</v>
      </c>
      <c r="I3410" s="57" t="s">
        <v>1994</v>
      </c>
      <c r="J3410" s="57" t="s">
        <v>1995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2447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hidden="1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1993</v>
      </c>
      <c r="I3411" s="57" t="s">
        <v>1994</v>
      </c>
      <c r="J3411" s="57" t="s">
        <v>1995</v>
      </c>
      <c r="K3411" s="57" t="s">
        <v>32</v>
      </c>
      <c r="L3411" s="57" t="s">
        <v>2401</v>
      </c>
      <c r="M3411" s="57"/>
      <c r="N3411" s="57" t="s">
        <v>40</v>
      </c>
      <c r="O3411" s="57" t="s">
        <v>41</v>
      </c>
      <c r="P3411" s="3">
        <v>0.02</v>
      </c>
      <c r="Q3411" s="116" t="s">
        <v>2402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hidden="1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1993</v>
      </c>
      <c r="I3412" s="57" t="s">
        <v>1994</v>
      </c>
      <c r="J3412" s="57" t="s">
        <v>1995</v>
      </c>
      <c r="K3412" s="57" t="s">
        <v>32</v>
      </c>
      <c r="L3412" s="57" t="s">
        <v>2401</v>
      </c>
      <c r="M3412" s="57"/>
      <c r="N3412" s="57" t="s">
        <v>40</v>
      </c>
      <c r="O3412" s="57" t="s">
        <v>80</v>
      </c>
      <c r="P3412" s="3">
        <v>0</v>
      </c>
      <c r="Q3412" s="116" t="s">
        <v>2402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hidden="1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1993</v>
      </c>
      <c r="I3413" s="57" t="s">
        <v>1994</v>
      </c>
      <c r="J3413" s="57" t="s">
        <v>1995</v>
      </c>
      <c r="K3413" s="57" t="s">
        <v>32</v>
      </c>
      <c r="L3413" s="57" t="s">
        <v>2403</v>
      </c>
      <c r="M3413" s="57"/>
      <c r="N3413" s="57" t="s">
        <v>40</v>
      </c>
      <c r="O3413" s="57" t="s">
        <v>41</v>
      </c>
      <c r="P3413" s="3">
        <v>0.02</v>
      </c>
      <c r="Q3413" s="116" t="s">
        <v>2404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hidden="1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1993</v>
      </c>
      <c r="I3414" s="57" t="s">
        <v>1994</v>
      </c>
      <c r="J3414" s="57" t="s">
        <v>1995</v>
      </c>
      <c r="K3414" s="57" t="s">
        <v>32</v>
      </c>
      <c r="L3414" s="57" t="s">
        <v>2403</v>
      </c>
      <c r="M3414" s="57"/>
      <c r="N3414" s="57" t="s">
        <v>40</v>
      </c>
      <c r="O3414" s="57" t="s">
        <v>80</v>
      </c>
      <c r="P3414" s="3">
        <v>0</v>
      </c>
      <c r="Q3414" s="116" t="s">
        <v>2404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hidden="1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1993</v>
      </c>
      <c r="I3415" s="57" t="s">
        <v>1994</v>
      </c>
      <c r="J3415" s="57" t="s">
        <v>1995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2405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hidden="1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1993</v>
      </c>
      <c r="I3416" s="57" t="s">
        <v>1994</v>
      </c>
      <c r="J3416" s="57" t="s">
        <v>1995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2405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hidden="1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2499</v>
      </c>
      <c r="F3417" s="57" t="s">
        <v>2499</v>
      </c>
      <c r="G3417" s="57" t="s">
        <v>2499</v>
      </c>
      <c r="H3417" s="84" t="s">
        <v>1993</v>
      </c>
      <c r="I3417" s="57" t="s">
        <v>1994</v>
      </c>
      <c r="J3417" s="57" t="s">
        <v>1995</v>
      </c>
      <c r="K3417" s="57" t="s">
        <v>32</v>
      </c>
      <c r="L3417" s="57" t="s">
        <v>2499</v>
      </c>
      <c r="M3417" s="57"/>
      <c r="N3417" s="57" t="s">
        <v>40</v>
      </c>
      <c r="O3417" s="57" t="s">
        <v>41</v>
      </c>
      <c r="P3417" s="3">
        <v>0.03</v>
      </c>
      <c r="Q3417" s="116" t="s">
        <v>2500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hidden="1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1810</v>
      </c>
      <c r="F3418" s="57" t="s">
        <v>1810</v>
      </c>
      <c r="G3418" s="57" t="s">
        <v>1810</v>
      </c>
      <c r="H3418" s="84" t="s">
        <v>1993</v>
      </c>
      <c r="I3418" s="57" t="s">
        <v>1994</v>
      </c>
      <c r="J3418" s="57" t="s">
        <v>1995</v>
      </c>
      <c r="K3418" s="57" t="s">
        <v>32</v>
      </c>
      <c r="L3418" s="57" t="s">
        <v>1810</v>
      </c>
      <c r="M3418" s="57"/>
      <c r="N3418" s="57" t="s">
        <v>40</v>
      </c>
      <c r="O3418" s="57" t="s">
        <v>41</v>
      </c>
      <c r="P3418" s="3">
        <v>0.02</v>
      </c>
      <c r="Q3418" s="116" t="s">
        <v>2527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hidden="1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1810</v>
      </c>
      <c r="F3419" s="57" t="s">
        <v>1810</v>
      </c>
      <c r="G3419" s="57" t="s">
        <v>1810</v>
      </c>
      <c r="H3419" s="84" t="s">
        <v>1993</v>
      </c>
      <c r="I3419" s="57" t="s">
        <v>1994</v>
      </c>
      <c r="J3419" s="57" t="s">
        <v>1995</v>
      </c>
      <c r="K3419" s="57" t="s">
        <v>32</v>
      </c>
      <c r="L3419" s="57" t="s">
        <v>3476</v>
      </c>
      <c r="M3419" s="57"/>
      <c r="N3419" s="57" t="s">
        <v>40</v>
      </c>
      <c r="O3419" s="57" t="s">
        <v>41</v>
      </c>
      <c r="P3419" s="3">
        <v>0.02</v>
      </c>
      <c r="Q3419" s="116" t="s">
        <v>3477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hidden="1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1810</v>
      </c>
      <c r="F3420" s="57" t="s">
        <v>1810</v>
      </c>
      <c r="G3420" s="57" t="s">
        <v>1810</v>
      </c>
      <c r="H3420" s="84" t="s">
        <v>1993</v>
      </c>
      <c r="I3420" s="57" t="s">
        <v>1994</v>
      </c>
      <c r="J3420" s="57" t="s">
        <v>1995</v>
      </c>
      <c r="K3420" s="57" t="s">
        <v>32</v>
      </c>
      <c r="L3420" s="57" t="s">
        <v>2528</v>
      </c>
      <c r="M3420" s="57"/>
      <c r="N3420" s="57" t="s">
        <v>40</v>
      </c>
      <c r="O3420" s="57" t="s">
        <v>41</v>
      </c>
      <c r="P3420" s="3">
        <v>0.02</v>
      </c>
      <c r="Q3420" s="116" t="s">
        <v>2529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hidden="1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1993</v>
      </c>
      <c r="I3421" s="57" t="s">
        <v>1994</v>
      </c>
      <c r="J3421" s="57" t="s">
        <v>1995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2563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hidden="1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2556</v>
      </c>
      <c r="F3422" s="57" t="s">
        <v>2556</v>
      </c>
      <c r="G3422" s="57" t="s">
        <v>2556</v>
      </c>
      <c r="H3422" s="84" t="s">
        <v>1993</v>
      </c>
      <c r="I3422" s="57" t="s">
        <v>1994</v>
      </c>
      <c r="J3422" s="57" t="s">
        <v>1995</v>
      </c>
      <c r="K3422" s="57" t="s">
        <v>32</v>
      </c>
      <c r="L3422" s="57" t="s">
        <v>2556</v>
      </c>
      <c r="M3422" s="57"/>
      <c r="N3422" s="57" t="s">
        <v>40</v>
      </c>
      <c r="O3422" s="57" t="s">
        <v>41</v>
      </c>
      <c r="P3422" s="3">
        <v>0.02</v>
      </c>
      <c r="Q3422" s="116" t="s">
        <v>2557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hidden="1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2556</v>
      </c>
      <c r="F3423" s="57" t="s">
        <v>2556</v>
      </c>
      <c r="G3423" s="57" t="s">
        <v>2556</v>
      </c>
      <c r="H3423" s="84" t="s">
        <v>1993</v>
      </c>
      <c r="I3423" s="57" t="s">
        <v>1994</v>
      </c>
      <c r="J3423" s="57" t="s">
        <v>1995</v>
      </c>
      <c r="K3423" s="57" t="s">
        <v>32</v>
      </c>
      <c r="L3423" s="57" t="s">
        <v>2555</v>
      </c>
      <c r="M3423" s="57"/>
      <c r="N3423" s="57" t="s">
        <v>40</v>
      </c>
      <c r="O3423" s="57" t="s">
        <v>41</v>
      </c>
      <c r="P3423" s="3">
        <v>0.02</v>
      </c>
      <c r="Q3423" s="116" t="s">
        <v>2558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hidden="1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2530</v>
      </c>
      <c r="F3424" s="57" t="s">
        <v>2531</v>
      </c>
      <c r="G3424" s="57" t="s">
        <v>2530</v>
      </c>
      <c r="H3424" s="84" t="s">
        <v>1993</v>
      </c>
      <c r="I3424" s="57" t="s">
        <v>1994</v>
      </c>
      <c r="J3424" s="57" t="s">
        <v>1995</v>
      </c>
      <c r="K3424" s="57" t="s">
        <v>32</v>
      </c>
      <c r="L3424" s="57" t="s">
        <v>2530</v>
      </c>
      <c r="M3424" s="57"/>
      <c r="N3424" s="57" t="s">
        <v>40</v>
      </c>
      <c r="O3424" s="57" t="s">
        <v>41</v>
      </c>
      <c r="P3424" s="3">
        <v>0.02</v>
      </c>
      <c r="Q3424" s="116" t="s">
        <v>2532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hidden="1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2555</v>
      </c>
      <c r="F3425" s="57" t="s">
        <v>2555</v>
      </c>
      <c r="G3425" s="57" t="s">
        <v>2555</v>
      </c>
      <c r="H3425" s="84" t="s">
        <v>1993</v>
      </c>
      <c r="I3425" s="57" t="s">
        <v>1994</v>
      </c>
      <c r="J3425" s="57" t="s">
        <v>1995</v>
      </c>
      <c r="K3425" s="57" t="s">
        <v>32</v>
      </c>
      <c r="L3425" s="57" t="s">
        <v>2556</v>
      </c>
      <c r="M3425" s="57"/>
      <c r="N3425" s="57" t="s">
        <v>40</v>
      </c>
      <c r="O3425" s="57" t="s">
        <v>41</v>
      </c>
      <c r="P3425" s="3">
        <v>0.02</v>
      </c>
      <c r="Q3425" s="116" t="s">
        <v>2557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hidden="1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2555</v>
      </c>
      <c r="F3426" s="57" t="s">
        <v>2555</v>
      </c>
      <c r="G3426" s="57" t="s">
        <v>2555</v>
      </c>
      <c r="H3426" s="84" t="s">
        <v>1993</v>
      </c>
      <c r="I3426" s="57" t="s">
        <v>1994</v>
      </c>
      <c r="J3426" s="57" t="s">
        <v>1995</v>
      </c>
      <c r="K3426" s="57" t="s">
        <v>32</v>
      </c>
      <c r="L3426" s="57" t="s">
        <v>2555</v>
      </c>
      <c r="M3426" s="57"/>
      <c r="N3426" s="57" t="s">
        <v>40</v>
      </c>
      <c r="O3426" s="57" t="s">
        <v>41</v>
      </c>
      <c r="P3426" s="3">
        <v>0.02</v>
      </c>
      <c r="Q3426" s="116" t="s">
        <v>2558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hidden="1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2485</v>
      </c>
      <c r="F3427" s="57" t="s">
        <v>2485</v>
      </c>
      <c r="G3427" s="57" t="s">
        <v>2485</v>
      </c>
      <c r="H3427" s="84" t="s">
        <v>1993</v>
      </c>
      <c r="I3427" s="57" t="s">
        <v>1994</v>
      </c>
      <c r="J3427" s="57" t="s">
        <v>1995</v>
      </c>
      <c r="K3427" s="57" t="s">
        <v>32</v>
      </c>
      <c r="L3427" s="57" t="s">
        <v>2485</v>
      </c>
      <c r="M3427" s="57"/>
      <c r="N3427" s="57" t="s">
        <v>40</v>
      </c>
      <c r="O3427" s="57" t="s">
        <v>41</v>
      </c>
      <c r="P3427" s="3">
        <v>0.02</v>
      </c>
      <c r="Q3427" s="116" t="s">
        <v>2486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hidden="1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2495</v>
      </c>
      <c r="F3428" s="57" t="s">
        <v>2496</v>
      </c>
      <c r="G3428" s="57" t="s">
        <v>2495</v>
      </c>
      <c r="H3428" s="84" t="s">
        <v>1993</v>
      </c>
      <c r="I3428" s="57" t="s">
        <v>1994</v>
      </c>
      <c r="J3428" s="57" t="s">
        <v>1995</v>
      </c>
      <c r="K3428" s="57" t="s">
        <v>32</v>
      </c>
      <c r="L3428" s="57" t="s">
        <v>2495</v>
      </c>
      <c r="M3428" s="57"/>
      <c r="N3428" s="57" t="s">
        <v>40</v>
      </c>
      <c r="O3428" s="57" t="s">
        <v>80</v>
      </c>
      <c r="P3428" s="3">
        <v>0</v>
      </c>
      <c r="Q3428" s="116" t="s">
        <v>2498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hidden="1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1808</v>
      </c>
      <c r="F3429" s="57" t="s">
        <v>1808</v>
      </c>
      <c r="G3429" s="57" t="s">
        <v>1808</v>
      </c>
      <c r="H3429" s="84" t="s">
        <v>1993</v>
      </c>
      <c r="I3429" s="57" t="s">
        <v>1994</v>
      </c>
      <c r="J3429" s="57" t="s">
        <v>1995</v>
      </c>
      <c r="K3429" s="57" t="s">
        <v>32</v>
      </c>
      <c r="L3429" s="57" t="s">
        <v>1808</v>
      </c>
      <c r="M3429" s="57"/>
      <c r="N3429" s="57" t="s">
        <v>40</v>
      </c>
      <c r="O3429" s="57" t="s">
        <v>41</v>
      </c>
      <c r="P3429" s="3">
        <v>0.01</v>
      </c>
      <c r="Q3429" s="116" t="s">
        <v>2514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hidden="1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2520</v>
      </c>
      <c r="F3430" s="57" t="s">
        <v>2520</v>
      </c>
      <c r="G3430" s="57" t="s">
        <v>2520</v>
      </c>
      <c r="H3430" s="84" t="s">
        <v>1993</v>
      </c>
      <c r="I3430" s="57" t="s">
        <v>1994</v>
      </c>
      <c r="J3430" s="57" t="s">
        <v>1995</v>
      </c>
      <c r="K3430" s="57" t="s">
        <v>32</v>
      </c>
      <c r="L3430" s="57" t="s">
        <v>2520</v>
      </c>
      <c r="M3430" s="57"/>
      <c r="N3430" s="57" t="s">
        <v>40</v>
      </c>
      <c r="O3430" s="57" t="s">
        <v>80</v>
      </c>
      <c r="P3430" s="3">
        <v>0</v>
      </c>
      <c r="Q3430" s="116" t="s">
        <v>2521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hidden="1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2525</v>
      </c>
      <c r="F3431" s="57" t="s">
        <v>2525</v>
      </c>
      <c r="G3431" s="57" t="s">
        <v>2525</v>
      </c>
      <c r="H3431" s="84" t="s">
        <v>1993</v>
      </c>
      <c r="I3431" s="57" t="s">
        <v>1994</v>
      </c>
      <c r="J3431" s="57" t="s">
        <v>1995</v>
      </c>
      <c r="K3431" s="57" t="s">
        <v>32</v>
      </c>
      <c r="L3431" s="57" t="s">
        <v>2525</v>
      </c>
      <c r="M3431" s="57"/>
      <c r="N3431" s="57" t="s">
        <v>40</v>
      </c>
      <c r="O3431" s="57" t="s">
        <v>80</v>
      </c>
      <c r="P3431" s="3">
        <v>0</v>
      </c>
      <c r="Q3431" s="116" t="s">
        <v>2526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hidden="1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2540</v>
      </c>
      <c r="F3432" s="57" t="s">
        <v>2540</v>
      </c>
      <c r="G3432" s="57" t="s">
        <v>2540</v>
      </c>
      <c r="H3432" s="84" t="s">
        <v>1993</v>
      </c>
      <c r="I3432" s="57" t="s">
        <v>1994</v>
      </c>
      <c r="J3432" s="57" t="s">
        <v>1995</v>
      </c>
      <c r="K3432" s="57" t="s">
        <v>32</v>
      </c>
      <c r="L3432" s="57" t="s">
        <v>2540</v>
      </c>
      <c r="M3432" s="57"/>
      <c r="N3432" s="57" t="s">
        <v>40</v>
      </c>
      <c r="O3432" s="57" t="s">
        <v>41</v>
      </c>
      <c r="P3432" s="3">
        <v>0.02</v>
      </c>
      <c r="Q3432" s="116" t="s">
        <v>2541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hidden="1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2564</v>
      </c>
      <c r="F3433" s="57" t="s">
        <v>2565</v>
      </c>
      <c r="G3433" s="57" t="s">
        <v>2564</v>
      </c>
      <c r="H3433" s="84" t="s">
        <v>1993</v>
      </c>
      <c r="I3433" s="57" t="s">
        <v>1994</v>
      </c>
      <c r="J3433" s="57" t="s">
        <v>1995</v>
      </c>
      <c r="K3433" s="57" t="s">
        <v>32</v>
      </c>
      <c r="L3433" s="57" t="s">
        <v>2566</v>
      </c>
      <c r="M3433" s="57"/>
      <c r="N3433" s="57" t="s">
        <v>40</v>
      </c>
      <c r="O3433" s="57" t="s">
        <v>80</v>
      </c>
      <c r="P3433" s="3">
        <v>0</v>
      </c>
      <c r="Q3433" s="116" t="s">
        <v>2567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hidden="1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2564</v>
      </c>
      <c r="F3434" s="57" t="s">
        <v>2565</v>
      </c>
      <c r="G3434" s="57" t="s">
        <v>2564</v>
      </c>
      <c r="H3434" s="84" t="s">
        <v>1993</v>
      </c>
      <c r="I3434" s="57" t="s">
        <v>1994</v>
      </c>
      <c r="J3434" s="57" t="s">
        <v>1995</v>
      </c>
      <c r="K3434" s="57" t="s">
        <v>32</v>
      </c>
      <c r="L3434" s="57" t="s">
        <v>2568</v>
      </c>
      <c r="M3434" s="57"/>
      <c r="N3434" s="57" t="s">
        <v>40</v>
      </c>
      <c r="O3434" s="57" t="s">
        <v>80</v>
      </c>
      <c r="P3434" s="3">
        <v>0</v>
      </c>
      <c r="Q3434" s="116" t="s">
        <v>2569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hidden="1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1993</v>
      </c>
      <c r="I3435" s="57" t="s">
        <v>1994</v>
      </c>
      <c r="J3435" s="57" t="s">
        <v>1995</v>
      </c>
      <c r="K3435" s="57" t="s">
        <v>32</v>
      </c>
      <c r="L3435" s="57" t="s">
        <v>2572</v>
      </c>
      <c r="M3435" s="57"/>
      <c r="N3435" s="57" t="s">
        <v>40</v>
      </c>
      <c r="O3435" s="57" t="s">
        <v>41</v>
      </c>
      <c r="P3435" s="3">
        <v>0.02</v>
      </c>
      <c r="Q3435" s="116" t="s">
        <v>2573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hidden="1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3478</v>
      </c>
      <c r="F3436" s="57" t="s">
        <v>3478</v>
      </c>
      <c r="G3436" s="57" t="s">
        <v>3478</v>
      </c>
      <c r="H3436" s="84" t="s">
        <v>1993</v>
      </c>
      <c r="I3436" s="57" t="s">
        <v>1994</v>
      </c>
      <c r="J3436" s="57" t="s">
        <v>1995</v>
      </c>
      <c r="K3436" s="57" t="s">
        <v>32</v>
      </c>
      <c r="L3436" s="57" t="s">
        <v>3479</v>
      </c>
      <c r="M3436" s="57"/>
      <c r="N3436" s="57" t="s">
        <v>40</v>
      </c>
      <c r="O3436" s="57" t="s">
        <v>41</v>
      </c>
      <c r="P3436" s="3">
        <v>0.01</v>
      </c>
      <c r="Q3436" s="116" t="s">
        <v>3480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hidden="1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1811</v>
      </c>
      <c r="F3437" s="57" t="s">
        <v>1824</v>
      </c>
      <c r="G3437" s="57" t="s">
        <v>1811</v>
      </c>
      <c r="H3437" s="84" t="s">
        <v>1993</v>
      </c>
      <c r="I3437" s="57" t="s">
        <v>1994</v>
      </c>
      <c r="J3437" s="57" t="s">
        <v>1995</v>
      </c>
      <c r="K3437" s="57" t="s">
        <v>32</v>
      </c>
      <c r="L3437" s="57" t="s">
        <v>1811</v>
      </c>
      <c r="M3437" s="57"/>
      <c r="N3437" s="57" t="s">
        <v>40</v>
      </c>
      <c r="O3437" s="57" t="s">
        <v>41</v>
      </c>
      <c r="P3437" s="3">
        <v>0.02</v>
      </c>
      <c r="Q3437" s="116" t="s">
        <v>2537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hidden="1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2576</v>
      </c>
      <c r="F3438" s="57" t="s">
        <v>2577</v>
      </c>
      <c r="G3438" s="57" t="s">
        <v>2576</v>
      </c>
      <c r="H3438" s="84" t="s">
        <v>1993</v>
      </c>
      <c r="I3438" s="57" t="s">
        <v>1994</v>
      </c>
      <c r="J3438" s="57" t="s">
        <v>1995</v>
      </c>
      <c r="K3438" s="57" t="s">
        <v>32</v>
      </c>
      <c r="L3438" s="57" t="s">
        <v>2576</v>
      </c>
      <c r="M3438" s="57"/>
      <c r="N3438" s="57" t="s">
        <v>40</v>
      </c>
      <c r="O3438" s="57" t="s">
        <v>80</v>
      </c>
      <c r="P3438" s="3">
        <v>0</v>
      </c>
      <c r="Q3438" s="116" t="s">
        <v>2578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hidden="1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2579</v>
      </c>
      <c r="F3439" s="57" t="s">
        <v>2579</v>
      </c>
      <c r="G3439" s="57" t="s">
        <v>2579</v>
      </c>
      <c r="H3439" s="84" t="s">
        <v>1993</v>
      </c>
      <c r="I3439" s="57" t="s">
        <v>1994</v>
      </c>
      <c r="J3439" s="57" t="s">
        <v>1995</v>
      </c>
      <c r="K3439" s="57" t="s">
        <v>32</v>
      </c>
      <c r="L3439" s="57" t="s">
        <v>2580</v>
      </c>
      <c r="M3439" s="57"/>
      <c r="N3439" s="57" t="s">
        <v>40</v>
      </c>
      <c r="O3439" s="57" t="s">
        <v>80</v>
      </c>
      <c r="P3439" s="3">
        <v>0</v>
      </c>
      <c r="Q3439" s="116" t="s">
        <v>2581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hidden="1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1993</v>
      </c>
      <c r="I3440" s="57" t="s">
        <v>1994</v>
      </c>
      <c r="J3440" s="57" t="s">
        <v>1995</v>
      </c>
      <c r="K3440" s="57" t="s">
        <v>32</v>
      </c>
      <c r="L3440" s="57" t="s">
        <v>2582</v>
      </c>
      <c r="M3440" s="57"/>
      <c r="N3440" s="57" t="s">
        <v>57</v>
      </c>
      <c r="O3440" s="57" t="s">
        <v>41</v>
      </c>
      <c r="P3440" s="3">
        <v>0.04</v>
      </c>
      <c r="Q3440" s="116" t="s">
        <v>2583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hidden="1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1993</v>
      </c>
      <c r="I3441" s="57" t="s">
        <v>1994</v>
      </c>
      <c r="J3441" s="57" t="s">
        <v>1995</v>
      </c>
      <c r="K3441" s="57" t="s">
        <v>32</v>
      </c>
      <c r="L3441" s="57" t="s">
        <v>2582</v>
      </c>
      <c r="M3441" s="57"/>
      <c r="N3441" s="57" t="s">
        <v>57</v>
      </c>
      <c r="O3441" s="57" t="s">
        <v>41</v>
      </c>
      <c r="P3441" s="3">
        <v>0.04</v>
      </c>
      <c r="Q3441" s="116" t="s">
        <v>2584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hidden="1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1993</v>
      </c>
      <c r="I3442" s="57" t="s">
        <v>1994</v>
      </c>
      <c r="J3442" s="57" t="s">
        <v>1995</v>
      </c>
      <c r="K3442" s="57" t="s">
        <v>32</v>
      </c>
      <c r="L3442" s="57" t="s">
        <v>2582</v>
      </c>
      <c r="M3442" s="57"/>
      <c r="N3442" s="57" t="s">
        <v>57</v>
      </c>
      <c r="O3442" s="57" t="s">
        <v>41</v>
      </c>
      <c r="P3442" s="3">
        <v>0.04</v>
      </c>
      <c r="Q3442" s="116" t="s">
        <v>3481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hidden="1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1993</v>
      </c>
      <c r="I3443" s="57" t="s">
        <v>1994</v>
      </c>
      <c r="J3443" s="57" t="s">
        <v>1995</v>
      </c>
      <c r="K3443" s="57" t="s">
        <v>32</v>
      </c>
      <c r="L3443" s="57" t="s">
        <v>2585</v>
      </c>
      <c r="M3443" s="57"/>
      <c r="N3443" s="57" t="s">
        <v>57</v>
      </c>
      <c r="O3443" s="57" t="s">
        <v>41</v>
      </c>
      <c r="P3443" s="3">
        <v>0.04</v>
      </c>
      <c r="Q3443" s="116" t="s">
        <v>2595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hidden="1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1993</v>
      </c>
      <c r="I3444" s="57" t="s">
        <v>1994</v>
      </c>
      <c r="J3444" s="57" t="s">
        <v>1995</v>
      </c>
      <c r="K3444" s="57" t="s">
        <v>32</v>
      </c>
      <c r="L3444" s="57" t="s">
        <v>2591</v>
      </c>
      <c r="M3444" s="57"/>
      <c r="N3444" s="57" t="s">
        <v>40</v>
      </c>
      <c r="O3444" s="57" t="s">
        <v>41</v>
      </c>
      <c r="P3444" s="3">
        <v>0.02</v>
      </c>
      <c r="Q3444" s="116" t="s">
        <v>2592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hidden="1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2594</v>
      </c>
      <c r="F3445" s="57" t="s">
        <v>2594</v>
      </c>
      <c r="G3445" s="57" t="s">
        <v>2594</v>
      </c>
      <c r="H3445" s="84" t="s">
        <v>1993</v>
      </c>
      <c r="I3445" s="57" t="s">
        <v>1994</v>
      </c>
      <c r="J3445" s="57" t="s">
        <v>1995</v>
      </c>
      <c r="K3445" s="57" t="s">
        <v>32</v>
      </c>
      <c r="L3445" s="57" t="s">
        <v>2585</v>
      </c>
      <c r="M3445" s="57"/>
      <c r="N3445" s="57" t="s">
        <v>57</v>
      </c>
      <c r="O3445" s="57" t="s">
        <v>41</v>
      </c>
      <c r="P3445" s="3">
        <v>0.04</v>
      </c>
      <c r="Q3445" s="116" t="s">
        <v>2595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hidden="1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58" t="s">
        <v>1149</v>
      </c>
      <c r="F3446" s="57" t="s">
        <v>1149</v>
      </c>
      <c r="G3446" s="57" t="s">
        <v>1149</v>
      </c>
      <c r="H3446" s="84" t="s">
        <v>1993</v>
      </c>
      <c r="I3446" s="57" t="s">
        <v>1994</v>
      </c>
      <c r="J3446" s="57" t="s">
        <v>1995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2599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hidden="1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1993</v>
      </c>
      <c r="I3447" s="57" t="s">
        <v>1994</v>
      </c>
      <c r="J3447" s="57" t="s">
        <v>1995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2593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hidden="1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2605</v>
      </c>
      <c r="F3448" s="57" t="s">
        <v>2605</v>
      </c>
      <c r="G3448" s="57" t="s">
        <v>2605</v>
      </c>
      <c r="H3448" s="84" t="s">
        <v>1993</v>
      </c>
      <c r="I3448" s="57" t="s">
        <v>1994</v>
      </c>
      <c r="J3448" s="57" t="s">
        <v>1995</v>
      </c>
      <c r="K3448" s="57" t="s">
        <v>32</v>
      </c>
      <c r="L3448" s="57" t="s">
        <v>2605</v>
      </c>
      <c r="M3448" s="57"/>
      <c r="N3448" s="57" t="s">
        <v>57</v>
      </c>
      <c r="O3448" s="57" t="s">
        <v>41</v>
      </c>
      <c r="P3448" s="3">
        <v>0.02</v>
      </c>
      <c r="Q3448" s="116" t="s">
        <v>2606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hidden="1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2605</v>
      </c>
      <c r="F3449" s="57" t="s">
        <v>2605</v>
      </c>
      <c r="G3449" s="57" t="s">
        <v>2605</v>
      </c>
      <c r="H3449" s="84" t="s">
        <v>1993</v>
      </c>
      <c r="I3449" s="57" t="s">
        <v>1994</v>
      </c>
      <c r="J3449" s="57" t="s">
        <v>1995</v>
      </c>
      <c r="K3449" s="57" t="s">
        <v>32</v>
      </c>
      <c r="L3449" s="57" t="s">
        <v>2605</v>
      </c>
      <c r="M3449" s="57"/>
      <c r="N3449" s="57" t="s">
        <v>57</v>
      </c>
      <c r="O3449" s="57" t="s">
        <v>41</v>
      </c>
      <c r="P3449" s="3">
        <v>0.02</v>
      </c>
      <c r="Q3449" s="116" t="s">
        <v>2607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hidden="1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2605</v>
      </c>
      <c r="F3450" s="57" t="s">
        <v>2605</v>
      </c>
      <c r="G3450" s="57" t="s">
        <v>2605</v>
      </c>
      <c r="H3450" s="84" t="s">
        <v>1993</v>
      </c>
      <c r="I3450" s="57" t="s">
        <v>1994</v>
      </c>
      <c r="J3450" s="57" t="s">
        <v>1995</v>
      </c>
      <c r="K3450" s="57" t="s">
        <v>32</v>
      </c>
      <c r="L3450" s="57" t="s">
        <v>2605</v>
      </c>
      <c r="M3450" s="57"/>
      <c r="N3450" s="57" t="s">
        <v>40</v>
      </c>
      <c r="O3450" s="57" t="s">
        <v>41</v>
      </c>
      <c r="P3450" s="3">
        <v>0.01</v>
      </c>
      <c r="Q3450" s="116" t="s">
        <v>2607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hidden="1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1993</v>
      </c>
      <c r="I3451" s="57" t="s">
        <v>1994</v>
      </c>
      <c r="J3451" s="57" t="s">
        <v>1995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2611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hidden="1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2600</v>
      </c>
      <c r="F3452" s="57" t="s">
        <v>2600</v>
      </c>
      <c r="G3452" s="57" t="s">
        <v>2600</v>
      </c>
      <c r="H3452" s="84" t="s">
        <v>1993</v>
      </c>
      <c r="I3452" s="57" t="s">
        <v>1994</v>
      </c>
      <c r="J3452" s="57" t="s">
        <v>1995</v>
      </c>
      <c r="K3452" s="57" t="s">
        <v>32</v>
      </c>
      <c r="L3452" s="57" t="s">
        <v>2600</v>
      </c>
      <c r="M3452" s="57"/>
      <c r="N3452" s="57" t="s">
        <v>57</v>
      </c>
      <c r="O3452" s="57" t="s">
        <v>80</v>
      </c>
      <c r="P3452" s="3">
        <v>0</v>
      </c>
      <c r="Q3452" s="116" t="s">
        <v>2601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hidden="1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2612</v>
      </c>
      <c r="F3453" s="57" t="s">
        <v>2612</v>
      </c>
      <c r="G3453" s="57" t="s">
        <v>2612</v>
      </c>
      <c r="H3453" s="84" t="s">
        <v>1993</v>
      </c>
      <c r="I3453" s="57" t="s">
        <v>1994</v>
      </c>
      <c r="J3453" s="57" t="s">
        <v>1995</v>
      </c>
      <c r="K3453" s="57" t="s">
        <v>32</v>
      </c>
      <c r="L3453" s="57" t="s">
        <v>1843</v>
      </c>
      <c r="M3453" s="57"/>
      <c r="N3453" s="57" t="s">
        <v>40</v>
      </c>
      <c r="O3453" s="57" t="s">
        <v>80</v>
      </c>
      <c r="P3453" s="3">
        <v>0</v>
      </c>
      <c r="Q3453" s="116" t="s">
        <v>2613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hidden="1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2612</v>
      </c>
      <c r="F3454" s="57" t="s">
        <v>2612</v>
      </c>
      <c r="G3454" s="57" t="s">
        <v>2612</v>
      </c>
      <c r="H3454" s="84" t="s">
        <v>1993</v>
      </c>
      <c r="I3454" s="57" t="s">
        <v>1994</v>
      </c>
      <c r="J3454" s="57" t="s">
        <v>1995</v>
      </c>
      <c r="K3454" s="57" t="s">
        <v>32</v>
      </c>
      <c r="L3454" s="57" t="s">
        <v>1842</v>
      </c>
      <c r="M3454" s="57"/>
      <c r="N3454" s="57" t="s">
        <v>40</v>
      </c>
      <c r="O3454" s="57" t="s">
        <v>80</v>
      </c>
      <c r="P3454" s="3">
        <v>0</v>
      </c>
      <c r="Q3454" s="116" t="s">
        <v>2614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hidden="1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1993</v>
      </c>
      <c r="I3455" s="57" t="s">
        <v>1994</v>
      </c>
      <c r="J3455" s="57" t="s">
        <v>1995</v>
      </c>
      <c r="K3455" s="57" t="s">
        <v>32</v>
      </c>
      <c r="L3455" s="57" t="s">
        <v>3482</v>
      </c>
      <c r="M3455" s="57"/>
      <c r="N3455" s="57" t="s">
        <v>40</v>
      </c>
      <c r="O3455" s="57" t="s">
        <v>80</v>
      </c>
      <c r="P3455" s="3">
        <v>0</v>
      </c>
      <c r="Q3455" s="116" t="s">
        <v>3483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hidden="1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1993</v>
      </c>
      <c r="I3456" s="57" t="s">
        <v>1994</v>
      </c>
      <c r="J3456" s="57" t="s">
        <v>1995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2619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hidden="1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1993</v>
      </c>
      <c r="I3457" s="57" t="s">
        <v>1994</v>
      </c>
      <c r="J3457" s="57" t="s">
        <v>1995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2620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hidden="1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2623</v>
      </c>
      <c r="F3458" s="57" t="s">
        <v>2623</v>
      </c>
      <c r="G3458" s="57" t="s">
        <v>2623</v>
      </c>
      <c r="H3458" s="84" t="s">
        <v>1993</v>
      </c>
      <c r="I3458" s="57" t="s">
        <v>1994</v>
      </c>
      <c r="J3458" s="57" t="s">
        <v>1995</v>
      </c>
      <c r="K3458" s="57" t="s">
        <v>32</v>
      </c>
      <c r="L3458" s="57" t="s">
        <v>2625</v>
      </c>
      <c r="M3458" s="57"/>
      <c r="N3458" s="57" t="s">
        <v>40</v>
      </c>
      <c r="O3458" s="57" t="s">
        <v>80</v>
      </c>
      <c r="P3458" s="3">
        <v>0</v>
      </c>
      <c r="Q3458" s="116" t="s">
        <v>2626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hidden="1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2629</v>
      </c>
      <c r="F3459" s="57" t="s">
        <v>2629</v>
      </c>
      <c r="G3459" s="57" t="s">
        <v>2629</v>
      </c>
      <c r="H3459" s="84" t="s">
        <v>1993</v>
      </c>
      <c r="I3459" s="57" t="s">
        <v>1994</v>
      </c>
      <c r="J3459" s="57" t="s">
        <v>1995</v>
      </c>
      <c r="K3459" s="57" t="s">
        <v>32</v>
      </c>
      <c r="L3459" s="57" t="s">
        <v>2629</v>
      </c>
      <c r="M3459" s="57"/>
      <c r="N3459" s="57" t="s">
        <v>57</v>
      </c>
      <c r="O3459" s="2" t="s">
        <v>41</v>
      </c>
      <c r="P3459" s="18">
        <v>0.01</v>
      </c>
      <c r="Q3459" s="116" t="s">
        <v>2630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hidden="1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2629</v>
      </c>
      <c r="F3460" s="57" t="s">
        <v>2629</v>
      </c>
      <c r="G3460" s="57" t="s">
        <v>2629</v>
      </c>
      <c r="H3460" s="84" t="s">
        <v>1993</v>
      </c>
      <c r="I3460" s="57" t="s">
        <v>1994</v>
      </c>
      <c r="J3460" s="57" t="s">
        <v>1995</v>
      </c>
      <c r="K3460" s="57" t="s">
        <v>32</v>
      </c>
      <c r="L3460" s="57" t="s">
        <v>2629</v>
      </c>
      <c r="M3460" s="57"/>
      <c r="N3460" s="57" t="s">
        <v>40</v>
      </c>
      <c r="O3460" s="57" t="s">
        <v>80</v>
      </c>
      <c r="P3460" s="3">
        <v>0</v>
      </c>
      <c r="Q3460" s="116" t="s">
        <v>2631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hidden="1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1993</v>
      </c>
      <c r="I3461" s="57" t="s">
        <v>1994</v>
      </c>
      <c r="J3461" s="57" t="s">
        <v>1995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2634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hidden="1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1993</v>
      </c>
      <c r="I3462" s="57" t="s">
        <v>1994</v>
      </c>
      <c r="J3462" s="57" t="s">
        <v>1995</v>
      </c>
      <c r="K3462" s="57" t="s">
        <v>32</v>
      </c>
      <c r="L3462" s="57" t="s">
        <v>2635</v>
      </c>
      <c r="M3462" s="57"/>
      <c r="N3462" s="57" t="s">
        <v>40</v>
      </c>
      <c r="O3462" s="57" t="s">
        <v>80</v>
      </c>
      <c r="P3462" s="3">
        <v>0</v>
      </c>
      <c r="Q3462" s="116" t="s">
        <v>2636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hidden="1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2652</v>
      </c>
      <c r="F3463" s="57" t="s">
        <v>2653</v>
      </c>
      <c r="G3463" s="57" t="s">
        <v>2652</v>
      </c>
      <c r="H3463" s="84" t="s">
        <v>1993</v>
      </c>
      <c r="I3463" s="57" t="s">
        <v>1994</v>
      </c>
      <c r="J3463" s="57" t="s">
        <v>1995</v>
      </c>
      <c r="K3463" s="57" t="s">
        <v>32</v>
      </c>
      <c r="L3463" s="57" t="s">
        <v>2654</v>
      </c>
      <c r="M3463" s="57"/>
      <c r="N3463" s="57" t="s">
        <v>40</v>
      </c>
      <c r="O3463" s="57" t="s">
        <v>41</v>
      </c>
      <c r="P3463" s="3">
        <v>0.02</v>
      </c>
      <c r="Q3463" s="116" t="s">
        <v>2656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hidden="1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1857</v>
      </c>
      <c r="F3464" s="57" t="s">
        <v>1857</v>
      </c>
      <c r="G3464" s="57" t="s">
        <v>1857</v>
      </c>
      <c r="H3464" s="84" t="s">
        <v>1993</v>
      </c>
      <c r="I3464" s="57" t="s">
        <v>1994</v>
      </c>
      <c r="J3464" s="57" t="s">
        <v>1995</v>
      </c>
      <c r="K3464" s="57" t="s">
        <v>32</v>
      </c>
      <c r="L3464" s="57" t="s">
        <v>1857</v>
      </c>
      <c r="M3464" s="57"/>
      <c r="N3464" s="57" t="s">
        <v>57</v>
      </c>
      <c r="O3464" s="57" t="s">
        <v>41</v>
      </c>
      <c r="P3464" s="3">
        <v>0.08</v>
      </c>
      <c r="Q3464" s="116" t="s">
        <v>2663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hidden="1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1857</v>
      </c>
      <c r="F3465" s="57" t="s">
        <v>1857</v>
      </c>
      <c r="G3465" s="57" t="s">
        <v>1857</v>
      </c>
      <c r="H3465" s="84" t="s">
        <v>1993</v>
      </c>
      <c r="I3465" s="57" t="s">
        <v>1994</v>
      </c>
      <c r="J3465" s="57" t="s">
        <v>1995</v>
      </c>
      <c r="K3465" s="57" t="s">
        <v>32</v>
      </c>
      <c r="L3465" s="57" t="s">
        <v>1857</v>
      </c>
      <c r="M3465" s="57"/>
      <c r="N3465" s="57" t="s">
        <v>40</v>
      </c>
      <c r="O3465" s="57" t="s">
        <v>41</v>
      </c>
      <c r="P3465" s="3">
        <v>0.02</v>
      </c>
      <c r="Q3465" s="116" t="s">
        <v>2664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hidden="1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1861</v>
      </c>
      <c r="F3466" s="57" t="s">
        <v>1861</v>
      </c>
      <c r="G3466" s="57" t="s">
        <v>1861</v>
      </c>
      <c r="H3466" s="84" t="s">
        <v>1993</v>
      </c>
      <c r="I3466" s="57" t="s">
        <v>1994</v>
      </c>
      <c r="J3466" s="57" t="s">
        <v>1995</v>
      </c>
      <c r="K3466" s="57" t="s">
        <v>32</v>
      </c>
      <c r="L3466" s="57" t="s">
        <v>1861</v>
      </c>
      <c r="M3466" s="57"/>
      <c r="N3466" s="57" t="s">
        <v>40</v>
      </c>
      <c r="O3466" s="57" t="s">
        <v>80</v>
      </c>
      <c r="P3466" s="3">
        <v>0</v>
      </c>
      <c r="Q3466" s="116" t="s">
        <v>2683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hidden="1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1993</v>
      </c>
      <c r="I3467" s="57" t="s">
        <v>1994</v>
      </c>
      <c r="J3467" s="57" t="s">
        <v>1995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2632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hidden="1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1993</v>
      </c>
      <c r="I3468" s="57" t="s">
        <v>1994</v>
      </c>
      <c r="J3468" s="57" t="s">
        <v>1995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2633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hidden="1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2641</v>
      </c>
      <c r="F3469" s="57" t="s">
        <v>2641</v>
      </c>
      <c r="G3469" s="57" t="s">
        <v>2641</v>
      </c>
      <c r="H3469" s="84" t="s">
        <v>1993</v>
      </c>
      <c r="I3469" s="57" t="s">
        <v>1994</v>
      </c>
      <c r="J3469" s="57" t="s">
        <v>1995</v>
      </c>
      <c r="K3469" s="57" t="s">
        <v>32</v>
      </c>
      <c r="L3469" s="57" t="s">
        <v>2641</v>
      </c>
      <c r="M3469" s="57"/>
      <c r="N3469" s="57" t="s">
        <v>40</v>
      </c>
      <c r="O3469" s="57" t="s">
        <v>41</v>
      </c>
      <c r="P3469" s="3">
        <v>0.02</v>
      </c>
      <c r="Q3469" s="116" t="s">
        <v>2642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hidden="1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1993</v>
      </c>
      <c r="I3470" s="57" t="s">
        <v>1994</v>
      </c>
      <c r="J3470" s="57" t="s">
        <v>1995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2645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hidden="1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1993</v>
      </c>
      <c r="I3471" s="57" t="s">
        <v>1994</v>
      </c>
      <c r="J3471" s="57" t="s">
        <v>1995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2647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hidden="1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1993</v>
      </c>
      <c r="I3472" s="57" t="s">
        <v>1994</v>
      </c>
      <c r="J3472" s="57" t="s">
        <v>1995</v>
      </c>
      <c r="K3472" s="57" t="s">
        <v>32</v>
      </c>
      <c r="L3472" s="57" t="s">
        <v>2648</v>
      </c>
      <c r="M3472" s="57"/>
      <c r="N3472" s="57" t="s">
        <v>40</v>
      </c>
      <c r="O3472" s="57" t="s">
        <v>41</v>
      </c>
      <c r="P3472" s="3">
        <v>0.02</v>
      </c>
      <c r="Q3472" s="116" t="s">
        <v>2649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hidden="1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1993</v>
      </c>
      <c r="I3473" s="57" t="s">
        <v>1994</v>
      </c>
      <c r="J3473" s="57" t="s">
        <v>1995</v>
      </c>
      <c r="K3473" s="57" t="s">
        <v>32</v>
      </c>
      <c r="L3473" s="57" t="s">
        <v>2650</v>
      </c>
      <c r="M3473" s="57"/>
      <c r="N3473" s="57" t="s">
        <v>40</v>
      </c>
      <c r="O3473" s="57" t="s">
        <v>41</v>
      </c>
      <c r="P3473" s="3">
        <v>0.02</v>
      </c>
      <c r="Q3473" s="116" t="s">
        <v>2651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hidden="1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1993</v>
      </c>
      <c r="I3474" s="57" t="s">
        <v>1994</v>
      </c>
      <c r="J3474" s="57" t="s">
        <v>1995</v>
      </c>
      <c r="K3474" s="57" t="s">
        <v>32</v>
      </c>
      <c r="L3474" s="57" t="s">
        <v>2650</v>
      </c>
      <c r="M3474" s="57"/>
      <c r="N3474" s="57" t="s">
        <v>40</v>
      </c>
      <c r="O3474" s="57" t="s">
        <v>80</v>
      </c>
      <c r="P3474" s="3">
        <v>0</v>
      </c>
      <c r="Q3474" s="116" t="s">
        <v>2651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hidden="1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1993</v>
      </c>
      <c r="I3475" s="57" t="s">
        <v>1994</v>
      </c>
      <c r="J3475" s="57" t="s">
        <v>1995</v>
      </c>
      <c r="K3475" s="57" t="s">
        <v>32</v>
      </c>
      <c r="L3475" s="57" t="s">
        <v>2650</v>
      </c>
      <c r="M3475" s="57"/>
      <c r="N3475" s="57" t="s">
        <v>40</v>
      </c>
      <c r="O3475" s="57" t="s">
        <v>80</v>
      </c>
      <c r="P3475" s="3">
        <v>0</v>
      </c>
      <c r="Q3475" s="116" t="s">
        <v>3484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hidden="1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3485</v>
      </c>
      <c r="F3476" s="57" t="s">
        <v>3485</v>
      </c>
      <c r="G3476" s="57" t="s">
        <v>3485</v>
      </c>
      <c r="H3476" s="84" t="s">
        <v>1993</v>
      </c>
      <c r="I3476" s="57" t="s">
        <v>1994</v>
      </c>
      <c r="J3476" s="57" t="s">
        <v>1995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2644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hidden="1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1993</v>
      </c>
      <c r="I3477" s="57" t="s">
        <v>1994</v>
      </c>
      <c r="J3477" s="57" t="s">
        <v>1995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2632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hidden="1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1993</v>
      </c>
      <c r="I3478" s="57" t="s">
        <v>1994</v>
      </c>
      <c r="J3478" s="57" t="s">
        <v>1995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2633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hidden="1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1862</v>
      </c>
      <c r="F3479" s="57" t="s">
        <v>1862</v>
      </c>
      <c r="G3479" s="57" t="s">
        <v>1862</v>
      </c>
      <c r="H3479" s="84" t="s">
        <v>1993</v>
      </c>
      <c r="I3479" s="57" t="s">
        <v>1994</v>
      </c>
      <c r="J3479" s="57" t="s">
        <v>1995</v>
      </c>
      <c r="K3479" s="57" t="s">
        <v>32</v>
      </c>
      <c r="L3479" s="57" t="s">
        <v>1864</v>
      </c>
      <c r="M3479" s="57"/>
      <c r="N3479" s="57" t="s">
        <v>40</v>
      </c>
      <c r="O3479" s="2" t="s">
        <v>41</v>
      </c>
      <c r="P3479" s="18">
        <v>0.04</v>
      </c>
      <c r="Q3479" s="116" t="s">
        <v>2689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hidden="1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1862</v>
      </c>
      <c r="F3480" s="57" t="s">
        <v>1862</v>
      </c>
      <c r="G3480" s="57" t="s">
        <v>1862</v>
      </c>
      <c r="H3480" s="84" t="s">
        <v>1993</v>
      </c>
      <c r="I3480" s="57" t="s">
        <v>1994</v>
      </c>
      <c r="J3480" s="57" t="s">
        <v>1995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2690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hidden="1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2691</v>
      </c>
      <c r="F3481" s="57" t="s">
        <v>2691</v>
      </c>
      <c r="G3481" s="57" t="s">
        <v>2691</v>
      </c>
      <c r="H3481" s="84" t="s">
        <v>1993</v>
      </c>
      <c r="I3481" s="57" t="s">
        <v>1994</v>
      </c>
      <c r="J3481" s="57" t="s">
        <v>1995</v>
      </c>
      <c r="K3481" s="57" t="s">
        <v>32</v>
      </c>
      <c r="L3481" s="57" t="s">
        <v>2692</v>
      </c>
      <c r="M3481" s="57"/>
      <c r="N3481" s="57" t="s">
        <v>40</v>
      </c>
      <c r="O3481" s="57" t="s">
        <v>41</v>
      </c>
      <c r="P3481" s="3">
        <v>0.04</v>
      </c>
      <c r="Q3481" s="116" t="s">
        <v>2693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hidden="1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1993</v>
      </c>
      <c r="I3482" s="57" t="s">
        <v>1994</v>
      </c>
      <c r="J3482" s="57" t="s">
        <v>1995</v>
      </c>
      <c r="K3482" s="57" t="s">
        <v>32</v>
      </c>
      <c r="L3482" s="57" t="s">
        <v>2697</v>
      </c>
      <c r="M3482" s="57"/>
      <c r="N3482" s="57" t="s">
        <v>40</v>
      </c>
      <c r="O3482" s="57" t="s">
        <v>41</v>
      </c>
      <c r="P3482" s="3">
        <v>0.02</v>
      </c>
      <c r="Q3482" s="116" t="s">
        <v>2698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hidden="1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1993</v>
      </c>
      <c r="I3483" s="57" t="s">
        <v>1994</v>
      </c>
      <c r="J3483" s="57" t="s">
        <v>1995</v>
      </c>
      <c r="K3483" s="57" t="s">
        <v>32</v>
      </c>
      <c r="L3483" s="57" t="s">
        <v>2706</v>
      </c>
      <c r="M3483" s="57"/>
      <c r="N3483" s="57" t="s">
        <v>40</v>
      </c>
      <c r="O3483" s="57" t="s">
        <v>41</v>
      </c>
      <c r="P3483" s="3">
        <v>0.04</v>
      </c>
      <c r="Q3483" s="116" t="s">
        <v>2707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hidden="1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2662</v>
      </c>
      <c r="F3484" s="57" t="s">
        <v>2662</v>
      </c>
      <c r="G3484" s="57" t="s">
        <v>2662</v>
      </c>
      <c r="H3484" s="84" t="s">
        <v>1993</v>
      </c>
      <c r="I3484" s="57" t="s">
        <v>1994</v>
      </c>
      <c r="J3484" s="57" t="s">
        <v>1995</v>
      </c>
      <c r="K3484" s="57" t="s">
        <v>32</v>
      </c>
      <c r="L3484" s="57" t="s">
        <v>2657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hidden="1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2662</v>
      </c>
      <c r="F3485" s="57" t="s">
        <v>2662</v>
      </c>
      <c r="G3485" s="57" t="s">
        <v>2662</v>
      </c>
      <c r="H3485" s="84" t="s">
        <v>1993</v>
      </c>
      <c r="I3485" s="57" t="s">
        <v>1994</v>
      </c>
      <c r="J3485" s="57" t="s">
        <v>1995</v>
      </c>
      <c r="K3485" s="57" t="s">
        <v>32</v>
      </c>
      <c r="L3485" s="57" t="s">
        <v>2657</v>
      </c>
      <c r="M3485" s="57"/>
      <c r="N3485" s="57" t="s">
        <v>40</v>
      </c>
      <c r="O3485" s="57" t="s">
        <v>41</v>
      </c>
      <c r="P3485" s="3">
        <v>0.02</v>
      </c>
      <c r="Q3485" s="116" t="s">
        <v>3486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hidden="1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1993</v>
      </c>
      <c r="I3486" s="57" t="s">
        <v>1994</v>
      </c>
      <c r="J3486" s="57" t="s">
        <v>1995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2665</v>
      </c>
      <c r="R3486" s="57"/>
      <c r="S3486" s="6">
        <v>100135.17</v>
      </c>
      <c r="T3486" s="6">
        <v>40800</v>
      </c>
      <c r="U3486" s="6">
        <v>50286.400000000001</v>
      </c>
      <c r="V3486" s="6">
        <f t="shared" si="446"/>
        <v>90648.76999999999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hidden="1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2700</v>
      </c>
      <c r="F3487" s="57" t="s">
        <v>3487</v>
      </c>
      <c r="G3487" s="57" t="s">
        <v>2700</v>
      </c>
      <c r="H3487" s="84" t="s">
        <v>1993</v>
      </c>
      <c r="I3487" s="57" t="s">
        <v>1994</v>
      </c>
      <c r="J3487" s="57" t="s">
        <v>1995</v>
      </c>
      <c r="K3487" s="57" t="s">
        <v>32</v>
      </c>
      <c r="L3487" s="57" t="s">
        <v>2700</v>
      </c>
      <c r="M3487" s="57"/>
      <c r="N3487" s="57" t="s">
        <v>40</v>
      </c>
      <c r="O3487" s="57" t="s">
        <v>80</v>
      </c>
      <c r="P3487" s="3">
        <v>0</v>
      </c>
      <c r="Q3487" s="116" t="s">
        <v>2701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hidden="1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1993</v>
      </c>
      <c r="I3488" s="57" t="s">
        <v>1994</v>
      </c>
      <c r="J3488" s="57" t="s">
        <v>1995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2712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hidden="1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1993</v>
      </c>
      <c r="I3489" s="57" t="s">
        <v>1994</v>
      </c>
      <c r="J3489" s="57" t="s">
        <v>1995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2713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hidden="1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1993</v>
      </c>
      <c r="I3490" s="57" t="s">
        <v>1994</v>
      </c>
      <c r="J3490" s="57" t="s">
        <v>1995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2714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hidden="1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1993</v>
      </c>
      <c r="I3491" s="57" t="s">
        <v>1994</v>
      </c>
      <c r="J3491" s="57" t="s">
        <v>1995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2716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hidden="1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2816</v>
      </c>
      <c r="F3492" s="57" t="s">
        <v>2816</v>
      </c>
      <c r="G3492" s="57" t="s">
        <v>2816</v>
      </c>
      <c r="H3492" s="84" t="s">
        <v>1993</v>
      </c>
      <c r="I3492" s="57" t="s">
        <v>1994</v>
      </c>
      <c r="J3492" s="57" t="s">
        <v>1995</v>
      </c>
      <c r="K3492" s="57" t="s">
        <v>32</v>
      </c>
      <c r="L3492" s="57" t="s">
        <v>2816</v>
      </c>
      <c r="M3492" s="57"/>
      <c r="N3492" s="57" t="s">
        <v>40</v>
      </c>
      <c r="O3492" s="57" t="s">
        <v>41</v>
      </c>
      <c r="P3492" s="3">
        <v>0.02</v>
      </c>
      <c r="Q3492" s="116" t="s">
        <v>2817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hidden="1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1872</v>
      </c>
      <c r="F3493" s="57" t="s">
        <v>1882</v>
      </c>
      <c r="G3493" s="57" t="s">
        <v>1872</v>
      </c>
      <c r="H3493" s="84" t="s">
        <v>1993</v>
      </c>
      <c r="I3493" s="57" t="s">
        <v>1994</v>
      </c>
      <c r="J3493" s="57" t="s">
        <v>1995</v>
      </c>
      <c r="K3493" s="57" t="s">
        <v>32</v>
      </c>
      <c r="L3493" s="57" t="s">
        <v>2806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hidden="1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1872</v>
      </c>
      <c r="F3494" s="57" t="s">
        <v>1882</v>
      </c>
      <c r="G3494" s="57" t="s">
        <v>1872</v>
      </c>
      <c r="H3494" s="84" t="s">
        <v>1993</v>
      </c>
      <c r="I3494" s="57" t="s">
        <v>1994</v>
      </c>
      <c r="J3494" s="57" t="s">
        <v>1995</v>
      </c>
      <c r="K3494" s="57" t="s">
        <v>32</v>
      </c>
      <c r="L3494" s="57" t="s">
        <v>2807</v>
      </c>
      <c r="M3494" s="57"/>
      <c r="N3494" s="57" t="s">
        <v>40</v>
      </c>
      <c r="O3494" s="57" t="s">
        <v>80</v>
      </c>
      <c r="P3494" s="3">
        <v>0</v>
      </c>
      <c r="Q3494" s="116" t="s">
        <v>2808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hidden="1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1993</v>
      </c>
      <c r="I3495" s="57" t="s">
        <v>1994</v>
      </c>
      <c r="J3495" s="57" t="s">
        <v>1995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2804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hidden="1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1993</v>
      </c>
      <c r="I3496" s="57" t="s">
        <v>1994</v>
      </c>
      <c r="J3496" s="57" t="s">
        <v>1995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2805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hidden="1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1993</v>
      </c>
      <c r="I3497" s="57" t="s">
        <v>1994</v>
      </c>
      <c r="J3497" s="57" t="s">
        <v>1995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2819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hidden="1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2831</v>
      </c>
      <c r="F3498" s="57" t="s">
        <v>2831</v>
      </c>
      <c r="G3498" s="57" t="s">
        <v>2831</v>
      </c>
      <c r="H3498" s="84" t="s">
        <v>1993</v>
      </c>
      <c r="I3498" s="57" t="s">
        <v>1994</v>
      </c>
      <c r="J3498" s="57" t="s">
        <v>1995</v>
      </c>
      <c r="K3498" s="57" t="s">
        <v>32</v>
      </c>
      <c r="L3498" s="57" t="s">
        <v>2831</v>
      </c>
      <c r="M3498" s="57"/>
      <c r="N3498" s="57" t="s">
        <v>40</v>
      </c>
      <c r="O3498" s="57" t="s">
        <v>41</v>
      </c>
      <c r="P3498" s="3">
        <v>0.02</v>
      </c>
      <c r="Q3498" s="116" t="s">
        <v>2832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hidden="1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2746</v>
      </c>
      <c r="F3499" s="57" t="s">
        <v>2747</v>
      </c>
      <c r="G3499" s="57" t="s">
        <v>2746</v>
      </c>
      <c r="H3499" s="84" t="s">
        <v>1993</v>
      </c>
      <c r="I3499" s="57" t="s">
        <v>1994</v>
      </c>
      <c r="J3499" s="57" t="s">
        <v>1995</v>
      </c>
      <c r="K3499" s="57" t="s">
        <v>32</v>
      </c>
      <c r="L3499" s="57" t="s">
        <v>2746</v>
      </c>
      <c r="M3499" s="57"/>
      <c r="N3499" s="57" t="s">
        <v>40</v>
      </c>
      <c r="O3499" s="57" t="s">
        <v>80</v>
      </c>
      <c r="P3499" s="3">
        <v>0</v>
      </c>
      <c r="Q3499" s="116" t="s">
        <v>2748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hidden="1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3488</v>
      </c>
      <c r="F3500" s="57" t="s">
        <v>3488</v>
      </c>
      <c r="G3500" s="57" t="s">
        <v>3488</v>
      </c>
      <c r="H3500" s="84" t="s">
        <v>1993</v>
      </c>
      <c r="I3500" s="57" t="s">
        <v>1994</v>
      </c>
      <c r="J3500" s="57" t="s">
        <v>1995</v>
      </c>
      <c r="K3500" s="57" t="s">
        <v>32</v>
      </c>
      <c r="L3500" s="57" t="s">
        <v>3488</v>
      </c>
      <c r="M3500" s="57"/>
      <c r="N3500" s="57" t="s">
        <v>40</v>
      </c>
      <c r="O3500" s="57" t="s">
        <v>80</v>
      </c>
      <c r="P3500" s="3">
        <v>0</v>
      </c>
      <c r="Q3500" s="116" t="s">
        <v>3489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hidden="1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2757</v>
      </c>
      <c r="F3501" s="57" t="s">
        <v>2757</v>
      </c>
      <c r="G3501" s="57" t="s">
        <v>2757</v>
      </c>
      <c r="H3501" s="84" t="s">
        <v>1993</v>
      </c>
      <c r="I3501" s="57" t="s">
        <v>1994</v>
      </c>
      <c r="J3501" s="57" t="s">
        <v>1995</v>
      </c>
      <c r="K3501" s="57" t="s">
        <v>32</v>
      </c>
      <c r="L3501" s="57" t="s">
        <v>2757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hidden="1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2769</v>
      </c>
      <c r="F3502" s="57" t="s">
        <v>2769</v>
      </c>
      <c r="G3502" s="57" t="s">
        <v>2769</v>
      </c>
      <c r="H3502" s="84" t="s">
        <v>1993</v>
      </c>
      <c r="I3502" s="57" t="s">
        <v>1994</v>
      </c>
      <c r="J3502" s="57" t="s">
        <v>1995</v>
      </c>
      <c r="K3502" s="57" t="s">
        <v>32</v>
      </c>
      <c r="L3502" s="57" t="s">
        <v>2770</v>
      </c>
      <c r="M3502" s="57"/>
      <c r="N3502" s="57" t="s">
        <v>40</v>
      </c>
      <c r="O3502" s="57" t="s">
        <v>80</v>
      </c>
      <c r="P3502" s="3">
        <v>0</v>
      </c>
      <c r="Q3502" s="116" t="s">
        <v>2771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hidden="1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2769</v>
      </c>
      <c r="F3503" s="57" t="s">
        <v>2769</v>
      </c>
      <c r="G3503" s="57" t="s">
        <v>2769</v>
      </c>
      <c r="H3503" s="84" t="s">
        <v>1993</v>
      </c>
      <c r="I3503" s="57" t="s">
        <v>1994</v>
      </c>
      <c r="J3503" s="57" t="s">
        <v>1995</v>
      </c>
      <c r="K3503" s="57" t="s">
        <v>32</v>
      </c>
      <c r="L3503" s="57" t="s">
        <v>2772</v>
      </c>
      <c r="M3503" s="57"/>
      <c r="N3503" s="57" t="s">
        <v>40</v>
      </c>
      <c r="O3503" s="57" t="s">
        <v>80</v>
      </c>
      <c r="P3503" s="3">
        <v>0</v>
      </c>
      <c r="Q3503" s="116" t="s">
        <v>2773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hidden="1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2769</v>
      </c>
      <c r="F3504" s="57" t="s">
        <v>2769</v>
      </c>
      <c r="G3504" s="57" t="s">
        <v>2769</v>
      </c>
      <c r="H3504" s="84" t="s">
        <v>1993</v>
      </c>
      <c r="I3504" s="57" t="s">
        <v>1994</v>
      </c>
      <c r="J3504" s="57" t="s">
        <v>1995</v>
      </c>
      <c r="K3504" s="57" t="s">
        <v>32</v>
      </c>
      <c r="L3504" s="57" t="s">
        <v>2774</v>
      </c>
      <c r="M3504" s="57"/>
      <c r="N3504" s="57" t="s">
        <v>40</v>
      </c>
      <c r="O3504" s="57" t="s">
        <v>80</v>
      </c>
      <c r="P3504" s="3">
        <v>0</v>
      </c>
      <c r="Q3504" s="116" t="s">
        <v>2775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hidden="1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3490</v>
      </c>
      <c r="F3505" s="57" t="s">
        <v>3490</v>
      </c>
      <c r="G3505" s="57" t="s">
        <v>3490</v>
      </c>
      <c r="H3505" s="84" t="s">
        <v>1993</v>
      </c>
      <c r="I3505" s="57" t="s">
        <v>1994</v>
      </c>
      <c r="J3505" s="57" t="s">
        <v>1995</v>
      </c>
      <c r="K3505" s="57" t="s">
        <v>32</v>
      </c>
      <c r="L3505" s="57" t="s">
        <v>3490</v>
      </c>
      <c r="M3505" s="57"/>
      <c r="N3505" s="57" t="s">
        <v>57</v>
      </c>
      <c r="O3505" s="57" t="s">
        <v>80</v>
      </c>
      <c r="P3505" s="3">
        <v>0</v>
      </c>
      <c r="Q3505" s="116" t="s">
        <v>3491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hidden="1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3490</v>
      </c>
      <c r="F3506" s="57" t="s">
        <v>3490</v>
      </c>
      <c r="G3506" s="57" t="s">
        <v>3490</v>
      </c>
      <c r="H3506" s="84" t="s">
        <v>1993</v>
      </c>
      <c r="I3506" s="57" t="s">
        <v>1994</v>
      </c>
      <c r="J3506" s="57" t="s">
        <v>1995</v>
      </c>
      <c r="K3506" s="57" t="s">
        <v>32</v>
      </c>
      <c r="L3506" s="57" t="s">
        <v>3490</v>
      </c>
      <c r="M3506" s="57"/>
      <c r="N3506" s="57" t="s">
        <v>57</v>
      </c>
      <c r="O3506" s="57" t="s">
        <v>80</v>
      </c>
      <c r="P3506" s="3">
        <v>0</v>
      </c>
      <c r="Q3506" s="116" t="s">
        <v>3492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hidden="1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1993</v>
      </c>
      <c r="I3507" s="57" t="s">
        <v>1994</v>
      </c>
      <c r="J3507" s="57" t="s">
        <v>1995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2732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hidden="1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3610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hidden="1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3610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hidden="1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3610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hidden="1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3610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hidden="1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3610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hidden="1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3610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hidden="1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3610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hidden="1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3610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hidden="1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3610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hidden="1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3610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hidden="1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3610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hidden="1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3610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hidden="1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3610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hidden="1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3610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hidden="1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3610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hidden="1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3610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hidden="1" customHeight="1">
      <c r="A3524" s="1">
        <v>43862</v>
      </c>
      <c r="B3524" s="2" t="s">
        <v>1918</v>
      </c>
      <c r="C3524" s="2" t="s">
        <v>188</v>
      </c>
      <c r="D3524" s="2" t="s">
        <v>364</v>
      </c>
      <c r="E3524" s="2" t="s">
        <v>1919</v>
      </c>
      <c r="F3524" s="2" t="s">
        <v>1920</v>
      </c>
      <c r="G3524" s="2" t="s">
        <v>1921</v>
      </c>
      <c r="H3524" s="80" t="s">
        <v>223</v>
      </c>
      <c r="I3524" s="57" t="s">
        <v>3610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1922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hidden="1" customHeight="1">
      <c r="A3525" s="1">
        <v>43862</v>
      </c>
      <c r="B3525" s="2" t="s">
        <v>1927</v>
      </c>
      <c r="C3525" s="2" t="s">
        <v>1328</v>
      </c>
      <c r="D3525" s="2" t="s">
        <v>1439</v>
      </c>
      <c r="E3525" s="2" t="s">
        <v>1952</v>
      </c>
      <c r="F3525" s="2" t="s">
        <v>1953</v>
      </c>
      <c r="G3525" s="2" t="s">
        <v>1930</v>
      </c>
      <c r="H3525" s="80" t="s">
        <v>335</v>
      </c>
      <c r="I3525" s="57" t="s">
        <v>3610</v>
      </c>
      <c r="J3525" s="57"/>
      <c r="K3525" s="57" t="s">
        <v>32</v>
      </c>
      <c r="L3525" s="2" t="s">
        <v>1952</v>
      </c>
      <c r="M3525" s="57"/>
      <c r="N3525" s="2" t="s">
        <v>40</v>
      </c>
      <c r="O3525" s="2" t="s">
        <v>41</v>
      </c>
      <c r="P3525" s="3">
        <v>0.02</v>
      </c>
      <c r="Q3525" s="115" t="s">
        <v>1954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hidden="1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1992</v>
      </c>
      <c r="F3526" s="2" t="s">
        <v>1992</v>
      </c>
      <c r="G3526" s="2" t="s">
        <v>1992</v>
      </c>
      <c r="H3526" s="80" t="s">
        <v>1993</v>
      </c>
      <c r="I3526" s="57" t="s">
        <v>1994</v>
      </c>
      <c r="J3526" s="57" t="s">
        <v>1995</v>
      </c>
      <c r="K3526" s="57" t="s">
        <v>32</v>
      </c>
      <c r="L3526" s="2" t="s">
        <v>1992</v>
      </c>
      <c r="M3526" s="57"/>
      <c r="N3526" s="2" t="s">
        <v>40</v>
      </c>
      <c r="O3526" s="2" t="s">
        <v>41</v>
      </c>
      <c r="P3526" s="4">
        <v>0.04</v>
      </c>
      <c r="Q3526" s="121" t="s">
        <v>1996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hidden="1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1992</v>
      </c>
      <c r="F3527" s="2" t="s">
        <v>1992</v>
      </c>
      <c r="G3527" s="2" t="s">
        <v>1992</v>
      </c>
      <c r="H3527" s="80" t="s">
        <v>1993</v>
      </c>
      <c r="I3527" s="57" t="s">
        <v>1994</v>
      </c>
      <c r="J3527" s="57" t="s">
        <v>1995</v>
      </c>
      <c r="K3527" s="57" t="s">
        <v>32</v>
      </c>
      <c r="L3527" s="2" t="s">
        <v>1992</v>
      </c>
      <c r="M3527" s="57"/>
      <c r="N3527" s="2" t="s">
        <v>331</v>
      </c>
      <c r="O3527" s="2" t="s">
        <v>41</v>
      </c>
      <c r="P3527" s="4">
        <v>0.1</v>
      </c>
      <c r="Q3527" s="121" t="s">
        <v>1996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hidden="1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1992</v>
      </c>
      <c r="F3528" s="2" t="s">
        <v>1992</v>
      </c>
      <c r="G3528" s="2" t="s">
        <v>1992</v>
      </c>
      <c r="H3528" s="80" t="s">
        <v>1993</v>
      </c>
      <c r="I3528" s="57" t="s">
        <v>1994</v>
      </c>
      <c r="J3528" s="57" t="s">
        <v>1995</v>
      </c>
      <c r="K3528" s="57" t="s">
        <v>32</v>
      </c>
      <c r="L3528" s="2" t="s">
        <v>1997</v>
      </c>
      <c r="M3528" s="57"/>
      <c r="N3528" s="2" t="s">
        <v>40</v>
      </c>
      <c r="O3528" s="2" t="s">
        <v>41</v>
      </c>
      <c r="P3528" s="4">
        <v>0.04</v>
      </c>
      <c r="Q3528" s="121" t="s">
        <v>1998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hidden="1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1993</v>
      </c>
      <c r="I3529" s="57" t="s">
        <v>1994</v>
      </c>
      <c r="J3529" s="57" t="s">
        <v>1995</v>
      </c>
      <c r="K3529" s="57" t="s">
        <v>32</v>
      </c>
      <c r="L3529" s="2" t="s">
        <v>223</v>
      </c>
      <c r="M3529" s="57"/>
      <c r="N3529" s="2" t="s">
        <v>40</v>
      </c>
      <c r="O3529" s="2" t="s">
        <v>80</v>
      </c>
      <c r="P3529" s="4">
        <v>0</v>
      </c>
      <c r="Q3529" s="121" t="s">
        <v>1999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v>0</v>
      </c>
      <c r="X3529" s="6"/>
      <c r="Y3529" s="7">
        <f t="shared" si="456"/>
        <v>0</v>
      </c>
      <c r="Z3529" s="7"/>
      <c r="AA3529" s="8">
        <f t="shared" si="451"/>
        <v>0</v>
      </c>
      <c r="AB3529" s="6">
        <f t="shared" si="455"/>
        <v>30125.8</v>
      </c>
      <c r="AC3529" s="6">
        <v>0</v>
      </c>
      <c r="AD3529" s="3">
        <v>6.5000000000000002E-2</v>
      </c>
      <c r="AE3529" s="57"/>
      <c r="AF3529" s="57" t="s">
        <v>3493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hidden="1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2001</v>
      </c>
      <c r="G3530" s="2" t="s">
        <v>223</v>
      </c>
      <c r="H3530" s="80" t="s">
        <v>1993</v>
      </c>
      <c r="I3530" s="57" t="s">
        <v>1994</v>
      </c>
      <c r="J3530" s="57" t="s">
        <v>1995</v>
      </c>
      <c r="K3530" s="57" t="s">
        <v>32</v>
      </c>
      <c r="L3530" s="2" t="s">
        <v>223</v>
      </c>
      <c r="M3530" s="57"/>
      <c r="N3530" s="2" t="s">
        <v>40</v>
      </c>
      <c r="O3530" s="2" t="s">
        <v>41</v>
      </c>
      <c r="P3530" s="4">
        <v>0.05</v>
      </c>
      <c r="Q3530" s="121" t="s">
        <v>1999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ref="W3530:W3577" si="457">IF(O3530="返货",U3530/(1+P3530),IF(O3530="返现",U3530,IF(O3530="折扣",U3530*P3530,IF(O3530="无",U3530))))</f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hidden="1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1993</v>
      </c>
      <c r="I3531" s="57" t="s">
        <v>1994</v>
      </c>
      <c r="J3531" s="57" t="s">
        <v>1995</v>
      </c>
      <c r="K3531" s="57" t="s">
        <v>32</v>
      </c>
      <c r="L3531" s="2" t="s">
        <v>2003</v>
      </c>
      <c r="M3531" s="57"/>
      <c r="N3531" s="2" t="s">
        <v>57</v>
      </c>
      <c r="O3531" s="2" t="s">
        <v>41</v>
      </c>
      <c r="P3531" s="4">
        <v>0.1</v>
      </c>
      <c r="Q3531" s="121" t="s">
        <v>2004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si="457"/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hidden="1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1993</v>
      </c>
      <c r="I3532" s="57" t="s">
        <v>1994</v>
      </c>
      <c r="J3532" s="57" t="s">
        <v>1995</v>
      </c>
      <c r="K3532" s="57" t="s">
        <v>32</v>
      </c>
      <c r="L3532" s="2" t="s">
        <v>2005</v>
      </c>
      <c r="M3532" s="57"/>
      <c r="N3532" s="2" t="s">
        <v>57</v>
      </c>
      <c r="O3532" s="2" t="s">
        <v>41</v>
      </c>
      <c r="P3532" s="4">
        <v>0.1</v>
      </c>
      <c r="Q3532" s="121" t="s">
        <v>2006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7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hidden="1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1993</v>
      </c>
      <c r="I3533" s="57" t="s">
        <v>1994</v>
      </c>
      <c r="J3533" s="57" t="s">
        <v>1995</v>
      </c>
      <c r="K3533" s="57" t="s">
        <v>32</v>
      </c>
      <c r="L3533" s="2" t="s">
        <v>2005</v>
      </c>
      <c r="M3533" s="57"/>
      <c r="N3533" s="2" t="s">
        <v>57</v>
      </c>
      <c r="O3533" s="2" t="s">
        <v>41</v>
      </c>
      <c r="P3533" s="4">
        <v>0.1</v>
      </c>
      <c r="Q3533" s="121" t="s">
        <v>2007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7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hidden="1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1993</v>
      </c>
      <c r="I3534" s="57" t="s">
        <v>1994</v>
      </c>
      <c r="J3534" s="57" t="s">
        <v>1995</v>
      </c>
      <c r="K3534" s="57" t="s">
        <v>32</v>
      </c>
      <c r="L3534" s="2" t="s">
        <v>2005</v>
      </c>
      <c r="M3534" s="57"/>
      <c r="N3534" s="2" t="s">
        <v>57</v>
      </c>
      <c r="O3534" s="2" t="s">
        <v>41</v>
      </c>
      <c r="P3534" s="4">
        <v>0.1</v>
      </c>
      <c r="Q3534" s="121" t="s">
        <v>2008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7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hidden="1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1993</v>
      </c>
      <c r="I3535" s="57" t="s">
        <v>1994</v>
      </c>
      <c r="J3535" s="57" t="s">
        <v>1995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2009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7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hidden="1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1993</v>
      </c>
      <c r="I3536" s="57" t="s">
        <v>1994</v>
      </c>
      <c r="J3536" s="57" t="s">
        <v>1995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2009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7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hidden="1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1993</v>
      </c>
      <c r="I3537" s="57" t="s">
        <v>1994</v>
      </c>
      <c r="J3537" s="57" t="s">
        <v>1995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2011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7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hidden="1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2016</v>
      </c>
      <c r="F3538" s="2" t="s">
        <v>2016</v>
      </c>
      <c r="G3538" s="2" t="s">
        <v>2016</v>
      </c>
      <c r="H3538" s="80" t="s">
        <v>1993</v>
      </c>
      <c r="I3538" s="57" t="s">
        <v>1994</v>
      </c>
      <c r="J3538" s="57" t="s">
        <v>1995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2017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7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hidden="1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2018</v>
      </c>
      <c r="F3539" s="2" t="s">
        <v>2018</v>
      </c>
      <c r="G3539" s="2" t="s">
        <v>2018</v>
      </c>
      <c r="H3539" s="80" t="s">
        <v>1993</v>
      </c>
      <c r="I3539" s="57" t="s">
        <v>1994</v>
      </c>
      <c r="J3539" s="57" t="s">
        <v>1995</v>
      </c>
      <c r="K3539" s="57" t="s">
        <v>32</v>
      </c>
      <c r="L3539" s="2" t="s">
        <v>2019</v>
      </c>
      <c r="M3539" s="57"/>
      <c r="N3539" s="2" t="s">
        <v>57</v>
      </c>
      <c r="O3539" s="2" t="s">
        <v>41</v>
      </c>
      <c r="P3539" s="4">
        <v>0.12</v>
      </c>
      <c r="Q3539" s="121" t="s">
        <v>2020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7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hidden="1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2021</v>
      </c>
      <c r="F3540" s="2" t="s">
        <v>2021</v>
      </c>
      <c r="G3540" s="2" t="s">
        <v>2021</v>
      </c>
      <c r="H3540" s="80" t="s">
        <v>1993</v>
      </c>
      <c r="I3540" s="57" t="s">
        <v>1994</v>
      </c>
      <c r="J3540" s="57" t="s">
        <v>1995</v>
      </c>
      <c r="K3540" s="57" t="s">
        <v>32</v>
      </c>
      <c r="L3540" s="2" t="s">
        <v>2022</v>
      </c>
      <c r="M3540" s="57"/>
      <c r="N3540" s="2" t="s">
        <v>40</v>
      </c>
      <c r="O3540" s="2" t="s">
        <v>80</v>
      </c>
      <c r="P3540" s="4">
        <v>0</v>
      </c>
      <c r="Q3540" s="121" t="s">
        <v>2023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7"/>
        <v>0</v>
      </c>
      <c r="X3540" s="6"/>
      <c r="Y3540" s="7">
        <f t="shared" si="456"/>
        <v>0</v>
      </c>
      <c r="Z3540" s="7"/>
      <c r="AA3540" s="8">
        <f t="shared" ref="AA3540:AA3567" si="458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hidden="1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2021</v>
      </c>
      <c r="F3541" s="2" t="s">
        <v>2021</v>
      </c>
      <c r="G3541" s="2" t="s">
        <v>2021</v>
      </c>
      <c r="H3541" s="80" t="s">
        <v>1993</v>
      </c>
      <c r="I3541" s="57" t="s">
        <v>1994</v>
      </c>
      <c r="J3541" s="57" t="s">
        <v>1995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2024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7"/>
        <v>0</v>
      </c>
      <c r="X3541" s="6"/>
      <c r="Y3541" s="7">
        <f t="shared" si="456"/>
        <v>0</v>
      </c>
      <c r="Z3541" s="7"/>
      <c r="AA3541" s="8">
        <f t="shared" si="458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hidden="1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2021</v>
      </c>
      <c r="F3542" s="2" t="s">
        <v>2021</v>
      </c>
      <c r="G3542" s="2" t="s">
        <v>2021</v>
      </c>
      <c r="H3542" s="80" t="s">
        <v>1993</v>
      </c>
      <c r="I3542" s="57" t="s">
        <v>1994</v>
      </c>
      <c r="J3542" s="57" t="s">
        <v>1995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2025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7"/>
        <v>0</v>
      </c>
      <c r="X3542" s="6"/>
      <c r="Y3542" s="7">
        <f t="shared" si="456"/>
        <v>0</v>
      </c>
      <c r="Z3542" s="7"/>
      <c r="AA3542" s="8">
        <f t="shared" si="458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hidden="1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2021</v>
      </c>
      <c r="F3543" s="2" t="s">
        <v>2021</v>
      </c>
      <c r="G3543" s="2" t="s">
        <v>2021</v>
      </c>
      <c r="H3543" s="80" t="s">
        <v>1993</v>
      </c>
      <c r="I3543" s="57" t="s">
        <v>1994</v>
      </c>
      <c r="J3543" s="57" t="s">
        <v>1995</v>
      </c>
      <c r="K3543" s="57" t="s">
        <v>32</v>
      </c>
      <c r="L3543" s="2" t="s">
        <v>2026</v>
      </c>
      <c r="M3543" s="57"/>
      <c r="N3543" s="2" t="s">
        <v>40</v>
      </c>
      <c r="O3543" s="2" t="s">
        <v>80</v>
      </c>
      <c r="P3543" s="4">
        <v>0</v>
      </c>
      <c r="Q3543" s="121" t="s">
        <v>2027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7"/>
        <v>0</v>
      </c>
      <c r="X3543" s="6"/>
      <c r="Y3543" s="7">
        <f t="shared" si="456"/>
        <v>0</v>
      </c>
      <c r="Z3543" s="7"/>
      <c r="AA3543" s="8">
        <f t="shared" si="458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hidden="1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2021</v>
      </c>
      <c r="F3544" s="2" t="s">
        <v>2021</v>
      </c>
      <c r="G3544" s="2" t="s">
        <v>2021</v>
      </c>
      <c r="H3544" s="80" t="s">
        <v>1993</v>
      </c>
      <c r="I3544" s="57" t="s">
        <v>1994</v>
      </c>
      <c r="J3544" s="57" t="s">
        <v>1995</v>
      </c>
      <c r="K3544" s="57" t="s">
        <v>32</v>
      </c>
      <c r="L3544" s="2" t="s">
        <v>2028</v>
      </c>
      <c r="M3544" s="57"/>
      <c r="N3544" s="2" t="s">
        <v>40</v>
      </c>
      <c r="O3544" s="2" t="s">
        <v>80</v>
      </c>
      <c r="P3544" s="4">
        <v>0</v>
      </c>
      <c r="Q3544" s="121" t="s">
        <v>2029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7"/>
        <v>0</v>
      </c>
      <c r="X3544" s="6"/>
      <c r="Y3544" s="7">
        <f t="shared" si="456"/>
        <v>0</v>
      </c>
      <c r="Z3544" s="7"/>
      <c r="AA3544" s="8">
        <f t="shared" si="458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hidden="1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2021</v>
      </c>
      <c r="F3545" s="2" t="s">
        <v>2021</v>
      </c>
      <c r="G3545" s="2" t="s">
        <v>2021</v>
      </c>
      <c r="H3545" s="80" t="s">
        <v>1993</v>
      </c>
      <c r="I3545" s="57" t="s">
        <v>1994</v>
      </c>
      <c r="J3545" s="57" t="s">
        <v>1995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2030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7"/>
        <v>5539.3</v>
      </c>
      <c r="X3545" s="6"/>
      <c r="Y3545" s="7">
        <f t="shared" si="456"/>
        <v>0</v>
      </c>
      <c r="Z3545" s="7"/>
      <c r="AA3545" s="8">
        <f t="shared" si="458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hidden="1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2021</v>
      </c>
      <c r="F3546" s="2" t="s">
        <v>2021</v>
      </c>
      <c r="G3546" s="2" t="s">
        <v>2021</v>
      </c>
      <c r="H3546" s="80" t="s">
        <v>1993</v>
      </c>
      <c r="I3546" s="57" t="s">
        <v>1994</v>
      </c>
      <c r="J3546" s="57" t="s">
        <v>1995</v>
      </c>
      <c r="K3546" s="57" t="s">
        <v>32</v>
      </c>
      <c r="L3546" s="2" t="s">
        <v>2033</v>
      </c>
      <c r="M3546" s="57"/>
      <c r="N3546" s="2" t="s">
        <v>40</v>
      </c>
      <c r="O3546" s="2" t="s">
        <v>80</v>
      </c>
      <c r="P3546" s="4">
        <v>0</v>
      </c>
      <c r="Q3546" s="121" t="s">
        <v>2034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7"/>
        <v>0</v>
      </c>
      <c r="X3546" s="6"/>
      <c r="Y3546" s="7">
        <f t="shared" si="456"/>
        <v>0</v>
      </c>
      <c r="Z3546" s="7"/>
      <c r="AA3546" s="8">
        <f t="shared" si="458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hidden="1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2021</v>
      </c>
      <c r="F3547" s="2" t="s">
        <v>2021</v>
      </c>
      <c r="G3547" s="2" t="s">
        <v>2021</v>
      </c>
      <c r="H3547" s="80" t="s">
        <v>1993</v>
      </c>
      <c r="I3547" s="57" t="s">
        <v>1994</v>
      </c>
      <c r="J3547" s="57" t="s">
        <v>1995</v>
      </c>
      <c r="K3547" s="57" t="s">
        <v>32</v>
      </c>
      <c r="L3547" s="2" t="s">
        <v>2035</v>
      </c>
      <c r="M3547" s="57"/>
      <c r="N3547" s="2" t="s">
        <v>40</v>
      </c>
      <c r="O3547" s="2" t="s">
        <v>80</v>
      </c>
      <c r="P3547" s="4">
        <v>0</v>
      </c>
      <c r="Q3547" s="121" t="s">
        <v>2036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7"/>
        <v>194334.32</v>
      </c>
      <c r="X3547" s="6"/>
      <c r="Y3547" s="7">
        <f t="shared" si="456"/>
        <v>0</v>
      </c>
      <c r="Z3547" s="7"/>
      <c r="AA3547" s="8">
        <f t="shared" si="458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hidden="1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2021</v>
      </c>
      <c r="F3548" s="2" t="s">
        <v>2021</v>
      </c>
      <c r="G3548" s="2" t="s">
        <v>2021</v>
      </c>
      <c r="H3548" s="80" t="s">
        <v>1993</v>
      </c>
      <c r="I3548" s="57" t="s">
        <v>1994</v>
      </c>
      <c r="J3548" s="57" t="s">
        <v>1995</v>
      </c>
      <c r="K3548" s="57" t="s">
        <v>32</v>
      </c>
      <c r="L3548" s="2" t="s">
        <v>2021</v>
      </c>
      <c r="M3548" s="57"/>
      <c r="N3548" s="2" t="s">
        <v>57</v>
      </c>
      <c r="O3548" s="2" t="s">
        <v>80</v>
      </c>
      <c r="P3548" s="4">
        <v>0</v>
      </c>
      <c r="Q3548" s="121" t="s">
        <v>2037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7"/>
        <v>0</v>
      </c>
      <c r="X3548" s="6"/>
      <c r="Y3548" s="7">
        <f t="shared" si="456"/>
        <v>0</v>
      </c>
      <c r="Z3548" s="7"/>
      <c r="AA3548" s="8">
        <f t="shared" si="458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hidden="1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2021</v>
      </c>
      <c r="F3549" s="2" t="s">
        <v>2021</v>
      </c>
      <c r="G3549" s="2" t="s">
        <v>2021</v>
      </c>
      <c r="H3549" s="80" t="s">
        <v>1993</v>
      </c>
      <c r="I3549" s="57" t="s">
        <v>1994</v>
      </c>
      <c r="J3549" s="57" t="s">
        <v>1995</v>
      </c>
      <c r="K3549" s="57" t="s">
        <v>32</v>
      </c>
      <c r="L3549" s="2" t="s">
        <v>2021</v>
      </c>
      <c r="M3549" s="57"/>
      <c r="N3549" s="2" t="s">
        <v>40</v>
      </c>
      <c r="O3549" s="2" t="s">
        <v>80</v>
      </c>
      <c r="P3549" s="4">
        <v>0</v>
      </c>
      <c r="Q3549" s="121" t="s">
        <v>2037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7"/>
        <v>76058</v>
      </c>
      <c r="X3549" s="6"/>
      <c r="Y3549" s="7">
        <f t="shared" si="456"/>
        <v>0</v>
      </c>
      <c r="Z3549" s="7"/>
      <c r="AA3549" s="8">
        <f t="shared" si="458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hidden="1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2021</v>
      </c>
      <c r="F3550" s="2" t="s">
        <v>2021</v>
      </c>
      <c r="G3550" s="2" t="s">
        <v>2021</v>
      </c>
      <c r="H3550" s="80" t="s">
        <v>1993</v>
      </c>
      <c r="I3550" s="57" t="s">
        <v>1994</v>
      </c>
      <c r="J3550" s="57" t="s">
        <v>1995</v>
      </c>
      <c r="K3550" s="57" t="s">
        <v>32</v>
      </c>
      <c r="L3550" s="2" t="s">
        <v>2038</v>
      </c>
      <c r="M3550" s="57"/>
      <c r="N3550" s="2" t="s">
        <v>40</v>
      </c>
      <c r="O3550" s="2" t="s">
        <v>80</v>
      </c>
      <c r="P3550" s="4">
        <v>0</v>
      </c>
      <c r="Q3550" s="121" t="s">
        <v>2039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7"/>
        <v>0</v>
      </c>
      <c r="X3550" s="6"/>
      <c r="Y3550" s="7">
        <f t="shared" si="456"/>
        <v>0</v>
      </c>
      <c r="Z3550" s="7"/>
      <c r="AA3550" s="8">
        <f t="shared" si="458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hidden="1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2038</v>
      </c>
      <c r="F3551" s="2" t="s">
        <v>2040</v>
      </c>
      <c r="G3551" s="2" t="s">
        <v>2038</v>
      </c>
      <c r="H3551" s="80" t="s">
        <v>1993</v>
      </c>
      <c r="I3551" s="57" t="s">
        <v>1994</v>
      </c>
      <c r="J3551" s="57" t="s">
        <v>1995</v>
      </c>
      <c r="K3551" s="57" t="s">
        <v>32</v>
      </c>
      <c r="L3551" s="2" t="s">
        <v>2038</v>
      </c>
      <c r="M3551" s="57"/>
      <c r="N3551" s="2" t="s">
        <v>40</v>
      </c>
      <c r="O3551" s="2" t="s">
        <v>41</v>
      </c>
      <c r="P3551" s="4">
        <v>0.02</v>
      </c>
      <c r="Q3551" s="121" t="s">
        <v>2041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7"/>
        <v>0</v>
      </c>
      <c r="X3551" s="6"/>
      <c r="Y3551" s="7">
        <f t="shared" si="456"/>
        <v>0</v>
      </c>
      <c r="Z3551" s="7"/>
      <c r="AA3551" s="8">
        <f t="shared" si="458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hidden="1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1993</v>
      </c>
      <c r="I3552" s="57" t="s">
        <v>1994</v>
      </c>
      <c r="J3552" s="57" t="s">
        <v>1995</v>
      </c>
      <c r="K3552" s="57" t="s">
        <v>32</v>
      </c>
      <c r="L3552" s="2" t="s">
        <v>2042</v>
      </c>
      <c r="M3552" s="57"/>
      <c r="N3552" s="2" t="s">
        <v>40</v>
      </c>
      <c r="O3552" s="2" t="s">
        <v>80</v>
      </c>
      <c r="P3552" s="4">
        <v>0</v>
      </c>
      <c r="Q3552" s="121" t="s">
        <v>2043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7"/>
        <v>0</v>
      </c>
      <c r="X3552" s="6"/>
      <c r="Y3552" s="7">
        <f t="shared" si="456"/>
        <v>0</v>
      </c>
      <c r="Z3552" s="7"/>
      <c r="AA3552" s="8">
        <f t="shared" si="458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hidden="1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1993</v>
      </c>
      <c r="I3553" s="57" t="s">
        <v>1994</v>
      </c>
      <c r="J3553" s="57" t="s">
        <v>1995</v>
      </c>
      <c r="K3553" s="57" t="s">
        <v>32</v>
      </c>
      <c r="L3553" s="2" t="s">
        <v>2035</v>
      </c>
      <c r="M3553" s="57"/>
      <c r="N3553" s="2" t="s">
        <v>57</v>
      </c>
      <c r="O3553" s="2" t="s">
        <v>80</v>
      </c>
      <c r="P3553" s="4">
        <v>0</v>
      </c>
      <c r="Q3553" s="121" t="s">
        <v>2024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7"/>
        <v>0</v>
      </c>
      <c r="X3553" s="6"/>
      <c r="Y3553" s="7">
        <f t="shared" si="456"/>
        <v>0</v>
      </c>
      <c r="Z3553" s="7"/>
      <c r="AA3553" s="8">
        <f t="shared" si="458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hidden="1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1993</v>
      </c>
      <c r="I3554" s="57" t="s">
        <v>1994</v>
      </c>
      <c r="J3554" s="57" t="s">
        <v>1995</v>
      </c>
      <c r="K3554" s="57" t="s">
        <v>32</v>
      </c>
      <c r="L3554" s="2" t="s">
        <v>2035</v>
      </c>
      <c r="M3554" s="57"/>
      <c r="N3554" s="2" t="s">
        <v>331</v>
      </c>
      <c r="O3554" s="2" t="s">
        <v>80</v>
      </c>
      <c r="P3554" s="4">
        <v>0</v>
      </c>
      <c r="Q3554" s="121" t="s">
        <v>2024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7"/>
        <v>0</v>
      </c>
      <c r="X3554" s="6"/>
      <c r="Y3554" s="7">
        <f t="shared" si="456"/>
        <v>0</v>
      </c>
      <c r="Z3554" s="7"/>
      <c r="AA3554" s="8">
        <f t="shared" si="458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hidden="1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1993</v>
      </c>
      <c r="I3555" s="57" t="s">
        <v>1994</v>
      </c>
      <c r="J3555" s="57" t="s">
        <v>1995</v>
      </c>
      <c r="K3555" s="57" t="s">
        <v>32</v>
      </c>
      <c r="L3555" s="2" t="s">
        <v>2021</v>
      </c>
      <c r="M3555" s="57"/>
      <c r="N3555" s="2" t="s">
        <v>40</v>
      </c>
      <c r="O3555" s="2" t="s">
        <v>149</v>
      </c>
      <c r="P3555" s="4">
        <v>0.02</v>
      </c>
      <c r="Q3555" s="121" t="s">
        <v>2037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7"/>
        <v>0</v>
      </c>
      <c r="X3555" s="6"/>
      <c r="Y3555" s="7">
        <f t="shared" si="456"/>
        <v>0</v>
      </c>
      <c r="Z3555" s="7"/>
      <c r="AA3555" s="8">
        <f t="shared" si="458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hidden="1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1993</v>
      </c>
      <c r="I3556" s="57" t="s">
        <v>1994</v>
      </c>
      <c r="J3556" s="57" t="s">
        <v>1995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2044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7"/>
        <v>0</v>
      </c>
      <c r="X3556" s="6"/>
      <c r="Y3556" s="7">
        <f t="shared" si="456"/>
        <v>0</v>
      </c>
      <c r="Z3556" s="7"/>
      <c r="AA3556" s="8">
        <f t="shared" si="458"/>
        <v>0</v>
      </c>
      <c r="AB3556" s="6">
        <f t="shared" ref="AB3556:AB3619" si="459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hidden="1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2045</v>
      </c>
      <c r="F3557" s="2" t="s">
        <v>2045</v>
      </c>
      <c r="G3557" s="2" t="s">
        <v>2045</v>
      </c>
      <c r="H3557" s="80" t="s">
        <v>1993</v>
      </c>
      <c r="I3557" s="57" t="s">
        <v>1994</v>
      </c>
      <c r="J3557" s="57" t="s">
        <v>1995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2046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7"/>
        <v>0</v>
      </c>
      <c r="X3557" s="6"/>
      <c r="Y3557" s="7">
        <f t="shared" si="456"/>
        <v>0</v>
      </c>
      <c r="Z3557" s="7"/>
      <c r="AA3557" s="8">
        <f t="shared" si="458"/>
        <v>0</v>
      </c>
      <c r="AB3557" s="6">
        <f t="shared" si="459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hidden="1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2047</v>
      </c>
      <c r="F3558" s="2" t="s">
        <v>2047</v>
      </c>
      <c r="G3558" s="2" t="s">
        <v>2047</v>
      </c>
      <c r="H3558" s="80" t="s">
        <v>1993</v>
      </c>
      <c r="I3558" s="57" t="s">
        <v>1994</v>
      </c>
      <c r="J3558" s="57" t="s">
        <v>1995</v>
      </c>
      <c r="K3558" s="57" t="s">
        <v>32</v>
      </c>
      <c r="L3558" s="2" t="s">
        <v>2048</v>
      </c>
      <c r="M3558" s="57"/>
      <c r="N3558" s="2" t="s">
        <v>57</v>
      </c>
      <c r="O3558" s="2" t="s">
        <v>41</v>
      </c>
      <c r="P3558" s="4">
        <v>0.08</v>
      </c>
      <c r="Q3558" s="121" t="s">
        <v>2049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7"/>
        <v>0</v>
      </c>
      <c r="X3558" s="6"/>
      <c r="Y3558" s="7">
        <f t="shared" si="456"/>
        <v>0</v>
      </c>
      <c r="Z3558" s="7"/>
      <c r="AA3558" s="8">
        <f t="shared" si="458"/>
        <v>0</v>
      </c>
      <c r="AB3558" s="6">
        <f t="shared" si="459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hidden="1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2047</v>
      </c>
      <c r="F3559" s="2" t="s">
        <v>2047</v>
      </c>
      <c r="G3559" s="2" t="s">
        <v>2047</v>
      </c>
      <c r="H3559" s="80" t="s">
        <v>1993</v>
      </c>
      <c r="I3559" s="57" t="s">
        <v>1994</v>
      </c>
      <c r="J3559" s="57" t="s">
        <v>1995</v>
      </c>
      <c r="K3559" s="57" t="s">
        <v>32</v>
      </c>
      <c r="L3559" s="2" t="s">
        <v>2050</v>
      </c>
      <c r="M3559" s="57"/>
      <c r="N3559" s="2" t="s">
        <v>57</v>
      </c>
      <c r="O3559" s="2" t="s">
        <v>41</v>
      </c>
      <c r="P3559" s="4">
        <v>0.08</v>
      </c>
      <c r="Q3559" s="121" t="s">
        <v>2051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7"/>
        <v>956.4537037037037</v>
      </c>
      <c r="X3559" s="6"/>
      <c r="Y3559" s="7">
        <f t="shared" si="456"/>
        <v>0</v>
      </c>
      <c r="Z3559" s="7"/>
      <c r="AA3559" s="8">
        <f t="shared" si="458"/>
        <v>956.4537037037037</v>
      </c>
      <c r="AB3559" s="6">
        <f t="shared" si="459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hidden="1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2054</v>
      </c>
      <c r="F3560" s="2" t="s">
        <v>2054</v>
      </c>
      <c r="G3560" s="2" t="s">
        <v>2054</v>
      </c>
      <c r="H3560" s="80" t="s">
        <v>1993</v>
      </c>
      <c r="I3560" s="57" t="s">
        <v>1994</v>
      </c>
      <c r="J3560" s="57" t="s">
        <v>1995</v>
      </c>
      <c r="K3560" s="57" t="s">
        <v>32</v>
      </c>
      <c r="L3560" s="2" t="s">
        <v>2055</v>
      </c>
      <c r="M3560" s="57"/>
      <c r="N3560" s="2" t="s">
        <v>40</v>
      </c>
      <c r="O3560" s="2" t="s">
        <v>80</v>
      </c>
      <c r="P3560" s="4">
        <v>0</v>
      </c>
      <c r="Q3560" s="121" t="s">
        <v>2056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7"/>
        <v>0</v>
      </c>
      <c r="X3560" s="6"/>
      <c r="Y3560" s="7">
        <f t="shared" si="456"/>
        <v>0</v>
      </c>
      <c r="Z3560" s="7"/>
      <c r="AA3560" s="8">
        <f t="shared" si="458"/>
        <v>0</v>
      </c>
      <c r="AB3560" s="6">
        <f t="shared" si="459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hidden="1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2057</v>
      </c>
      <c r="F3561" s="2" t="s">
        <v>2057</v>
      </c>
      <c r="G3561" s="2" t="s">
        <v>2057</v>
      </c>
      <c r="H3561" s="80" t="s">
        <v>1993</v>
      </c>
      <c r="I3561" s="57" t="s">
        <v>1994</v>
      </c>
      <c r="J3561" s="57" t="s">
        <v>1995</v>
      </c>
      <c r="K3561" s="57" t="s">
        <v>32</v>
      </c>
      <c r="L3561" s="2" t="s">
        <v>2057</v>
      </c>
      <c r="M3561" s="57"/>
      <c r="N3561" s="2" t="s">
        <v>40</v>
      </c>
      <c r="O3561" s="2" t="s">
        <v>41</v>
      </c>
      <c r="P3561" s="4">
        <v>0.01</v>
      </c>
      <c r="Q3561" s="121" t="s">
        <v>2058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7"/>
        <v>111001.9801980198</v>
      </c>
      <c r="X3561" s="6"/>
      <c r="Y3561" s="7">
        <f t="shared" si="456"/>
        <v>0</v>
      </c>
      <c r="Z3561" s="7"/>
      <c r="AA3561" s="8">
        <f t="shared" si="458"/>
        <v>111001.9801980198</v>
      </c>
      <c r="AB3561" s="6">
        <f t="shared" si="459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hidden="1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1993</v>
      </c>
      <c r="I3562" s="57" t="s">
        <v>1994</v>
      </c>
      <c r="J3562" s="57" t="s">
        <v>1995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2059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7"/>
        <v>0</v>
      </c>
      <c r="X3562" s="6"/>
      <c r="Y3562" s="7">
        <f t="shared" si="456"/>
        <v>0</v>
      </c>
      <c r="Z3562" s="7"/>
      <c r="AA3562" s="8">
        <f t="shared" si="458"/>
        <v>0</v>
      </c>
      <c r="AB3562" s="6">
        <f t="shared" si="459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hidden="1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1993</v>
      </c>
      <c r="I3563" s="57" t="s">
        <v>1994</v>
      </c>
      <c r="J3563" s="57" t="s">
        <v>1995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2060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7"/>
        <v>0</v>
      </c>
      <c r="X3563" s="6"/>
      <c r="Y3563" s="7">
        <f t="shared" si="456"/>
        <v>0</v>
      </c>
      <c r="Z3563" s="7"/>
      <c r="AA3563" s="8">
        <f t="shared" si="458"/>
        <v>0</v>
      </c>
      <c r="AB3563" s="6">
        <f t="shared" si="459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hidden="1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1993</v>
      </c>
      <c r="I3564" s="57" t="s">
        <v>1994</v>
      </c>
      <c r="J3564" s="57" t="s">
        <v>1995</v>
      </c>
      <c r="K3564" s="57" t="s">
        <v>32</v>
      </c>
      <c r="L3564" s="2" t="s">
        <v>2061</v>
      </c>
      <c r="M3564" s="57"/>
      <c r="N3564" s="2" t="s">
        <v>57</v>
      </c>
      <c r="O3564" s="2" t="s">
        <v>41</v>
      </c>
      <c r="P3564" s="4">
        <v>0.04</v>
      </c>
      <c r="Q3564" s="121" t="s">
        <v>2062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7"/>
        <v>0</v>
      </c>
      <c r="X3564" s="6"/>
      <c r="Y3564" s="7">
        <f t="shared" si="456"/>
        <v>0</v>
      </c>
      <c r="Z3564" s="7"/>
      <c r="AA3564" s="8">
        <f t="shared" si="458"/>
        <v>0</v>
      </c>
      <c r="AB3564" s="6">
        <f t="shared" si="459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hidden="1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1637</v>
      </c>
      <c r="G3565" s="2" t="s">
        <v>214</v>
      </c>
      <c r="H3565" s="80" t="s">
        <v>1993</v>
      </c>
      <c r="I3565" s="57" t="s">
        <v>1994</v>
      </c>
      <c r="J3565" s="57" t="s">
        <v>1995</v>
      </c>
      <c r="K3565" s="57" t="s">
        <v>32</v>
      </c>
      <c r="L3565" s="2" t="s">
        <v>2065</v>
      </c>
      <c r="M3565" s="57"/>
      <c r="N3565" s="2" t="s">
        <v>40</v>
      </c>
      <c r="O3565" s="2" t="s">
        <v>80</v>
      </c>
      <c r="P3565" s="4">
        <v>0</v>
      </c>
      <c r="Q3565" s="121" t="s">
        <v>2066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7"/>
        <v>0</v>
      </c>
      <c r="X3565" s="6"/>
      <c r="Y3565" s="7">
        <f t="shared" si="456"/>
        <v>0</v>
      </c>
      <c r="Z3565" s="7"/>
      <c r="AA3565" s="8">
        <f t="shared" si="458"/>
        <v>0</v>
      </c>
      <c r="AB3565" s="6">
        <f t="shared" si="459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hidden="1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2067</v>
      </c>
      <c r="F3566" s="2" t="s">
        <v>2067</v>
      </c>
      <c r="G3566" s="2" t="s">
        <v>2067</v>
      </c>
      <c r="H3566" s="80" t="s">
        <v>1993</v>
      </c>
      <c r="I3566" s="57" t="s">
        <v>1994</v>
      </c>
      <c r="J3566" s="57" t="s">
        <v>1995</v>
      </c>
      <c r="K3566" s="57" t="s">
        <v>32</v>
      </c>
      <c r="L3566" s="2" t="s">
        <v>2068</v>
      </c>
      <c r="M3566" s="57"/>
      <c r="N3566" s="2" t="s">
        <v>40</v>
      </c>
      <c r="O3566" s="2" t="s">
        <v>41</v>
      </c>
      <c r="P3566" s="4">
        <v>0.02</v>
      </c>
      <c r="Q3566" s="121" t="s">
        <v>2069</v>
      </c>
      <c r="R3566" s="57"/>
      <c r="S3566" s="8">
        <v>450.89999999998997</v>
      </c>
      <c r="T3566" s="6"/>
      <c r="U3566" s="6">
        <v>0</v>
      </c>
      <c r="V3566" s="6">
        <f t="shared" ref="V3566:V3629" si="460">S3566+T3566-U3566</f>
        <v>450.89999999998997</v>
      </c>
      <c r="W3566" s="8">
        <f t="shared" si="457"/>
        <v>0</v>
      </c>
      <c r="X3566" s="6"/>
      <c r="Y3566" s="7">
        <f t="shared" si="456"/>
        <v>0</v>
      </c>
      <c r="Z3566" s="7"/>
      <c r="AA3566" s="8">
        <f t="shared" si="458"/>
        <v>0</v>
      </c>
      <c r="AB3566" s="6">
        <f t="shared" si="459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hidden="1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2070</v>
      </c>
      <c r="F3567" s="2" t="s">
        <v>2070</v>
      </c>
      <c r="G3567" s="2" t="s">
        <v>2070</v>
      </c>
      <c r="H3567" s="80" t="s">
        <v>1993</v>
      </c>
      <c r="I3567" s="57" t="s">
        <v>1994</v>
      </c>
      <c r="J3567" s="57" t="s">
        <v>1995</v>
      </c>
      <c r="K3567" s="57" t="s">
        <v>32</v>
      </c>
      <c r="L3567" s="2" t="s">
        <v>2070</v>
      </c>
      <c r="M3567" s="57"/>
      <c r="N3567" s="2" t="s">
        <v>40</v>
      </c>
      <c r="O3567" s="2" t="s">
        <v>80</v>
      </c>
      <c r="P3567" s="4">
        <v>0</v>
      </c>
      <c r="Q3567" s="121" t="s">
        <v>2071</v>
      </c>
      <c r="R3567" s="57"/>
      <c r="S3567" s="8">
        <v>33805.699999999997</v>
      </c>
      <c r="T3567" s="6"/>
      <c r="U3567" s="6">
        <v>534.20000000000005</v>
      </c>
      <c r="V3567" s="6">
        <f t="shared" si="460"/>
        <v>33271.5</v>
      </c>
      <c r="W3567" s="8">
        <f t="shared" si="457"/>
        <v>534.20000000000005</v>
      </c>
      <c r="X3567" s="6"/>
      <c r="Y3567" s="7">
        <f t="shared" si="456"/>
        <v>0</v>
      </c>
      <c r="Z3567" s="7"/>
      <c r="AA3567" s="8">
        <f t="shared" si="458"/>
        <v>534.20000000000005</v>
      </c>
      <c r="AB3567" s="6">
        <f t="shared" si="459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hidden="1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2076</v>
      </c>
      <c r="F3568" s="2" t="s">
        <v>2076</v>
      </c>
      <c r="G3568" s="2" t="s">
        <v>2076</v>
      </c>
      <c r="H3568" s="80" t="s">
        <v>1993</v>
      </c>
      <c r="I3568" s="57" t="s">
        <v>1994</v>
      </c>
      <c r="J3568" s="57" t="s">
        <v>1995</v>
      </c>
      <c r="K3568" s="57" t="s">
        <v>32</v>
      </c>
      <c r="L3568" s="2" t="s">
        <v>2077</v>
      </c>
      <c r="M3568" s="57"/>
      <c r="N3568" s="2" t="s">
        <v>57</v>
      </c>
      <c r="O3568" s="2" t="s">
        <v>41</v>
      </c>
      <c r="P3568" s="4">
        <v>0.08</v>
      </c>
      <c r="Q3568" s="121" t="s">
        <v>2078</v>
      </c>
      <c r="R3568" s="57"/>
      <c r="S3568" s="8">
        <v>1.00000000002183E-2</v>
      </c>
      <c r="T3568" s="6"/>
      <c r="U3568" s="6">
        <v>0</v>
      </c>
      <c r="V3568" s="6">
        <f t="shared" si="460"/>
        <v>1.00000000002183E-2</v>
      </c>
      <c r="W3568" s="8">
        <f t="shared" si="457"/>
        <v>0</v>
      </c>
      <c r="X3568" s="6"/>
      <c r="Y3568" s="7">
        <f t="shared" si="456"/>
        <v>0</v>
      </c>
      <c r="Z3568" s="7"/>
      <c r="AA3568" s="6"/>
      <c r="AB3568" s="6">
        <f t="shared" si="459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hidden="1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2079</v>
      </c>
      <c r="F3569" s="2" t="s">
        <v>2080</v>
      </c>
      <c r="G3569" s="2" t="s">
        <v>2079</v>
      </c>
      <c r="H3569" s="80" t="s">
        <v>1993</v>
      </c>
      <c r="I3569" s="57" t="s">
        <v>1994</v>
      </c>
      <c r="J3569" s="57" t="s">
        <v>1995</v>
      </c>
      <c r="K3569" s="57" t="s">
        <v>32</v>
      </c>
      <c r="L3569" s="2" t="s">
        <v>2079</v>
      </c>
      <c r="M3569" s="57"/>
      <c r="N3569" s="2" t="s">
        <v>40</v>
      </c>
      <c r="O3569" s="2" t="s">
        <v>80</v>
      </c>
      <c r="P3569" s="4">
        <v>0</v>
      </c>
      <c r="Q3569" s="121" t="s">
        <v>2081</v>
      </c>
      <c r="R3569" s="57"/>
      <c r="S3569" s="8">
        <v>22511.06</v>
      </c>
      <c r="T3569" s="6"/>
      <c r="U3569" s="6">
        <v>13886.1</v>
      </c>
      <c r="V3569" s="6">
        <f t="shared" si="460"/>
        <v>8624.9600000000009</v>
      </c>
      <c r="W3569" s="8">
        <f t="shared" si="457"/>
        <v>13886.1</v>
      </c>
      <c r="X3569" s="6"/>
      <c r="Y3569" s="7">
        <f t="shared" si="456"/>
        <v>0</v>
      </c>
      <c r="Z3569" s="7"/>
      <c r="AA3569" s="8">
        <f t="shared" ref="AA3569:AA3571" si="461">W3569+X3569</f>
        <v>13886.1</v>
      </c>
      <c r="AB3569" s="6">
        <f t="shared" si="459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hidden="1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2083</v>
      </c>
      <c r="F3570" s="2" t="s">
        <v>2084</v>
      </c>
      <c r="G3570" s="2" t="s">
        <v>2083</v>
      </c>
      <c r="H3570" s="80" t="s">
        <v>1993</v>
      </c>
      <c r="I3570" s="57" t="s">
        <v>1994</v>
      </c>
      <c r="J3570" s="57" t="s">
        <v>1995</v>
      </c>
      <c r="K3570" s="57" t="s">
        <v>32</v>
      </c>
      <c r="L3570" s="2" t="s">
        <v>2083</v>
      </c>
      <c r="M3570" s="57"/>
      <c r="N3570" s="2" t="s">
        <v>57</v>
      </c>
      <c r="O3570" s="2" t="s">
        <v>80</v>
      </c>
      <c r="P3570" s="4">
        <v>0</v>
      </c>
      <c r="Q3570" s="121" t="s">
        <v>2085</v>
      </c>
      <c r="R3570" s="57"/>
      <c r="S3570" s="8">
        <v>4.9999999999954498E-2</v>
      </c>
      <c r="T3570" s="6"/>
      <c r="U3570" s="6">
        <v>0</v>
      </c>
      <c r="V3570" s="6">
        <f t="shared" si="460"/>
        <v>4.9999999999954498E-2</v>
      </c>
      <c r="W3570" s="8">
        <f t="shared" si="457"/>
        <v>0</v>
      </c>
      <c r="X3570" s="6"/>
      <c r="Y3570" s="7">
        <f t="shared" si="456"/>
        <v>0</v>
      </c>
      <c r="Z3570" s="7"/>
      <c r="AA3570" s="8">
        <f t="shared" si="461"/>
        <v>0</v>
      </c>
      <c r="AB3570" s="6">
        <f t="shared" si="459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hidden="1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1993</v>
      </c>
      <c r="I3571" s="57" t="s">
        <v>1994</v>
      </c>
      <c r="J3571" s="57" t="s">
        <v>1995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2086</v>
      </c>
      <c r="R3571" s="57"/>
      <c r="S3571" s="8">
        <v>6844.5</v>
      </c>
      <c r="T3571" s="6"/>
      <c r="U3571" s="6">
        <v>0</v>
      </c>
      <c r="V3571" s="6">
        <f t="shared" si="460"/>
        <v>6844.5</v>
      </c>
      <c r="W3571" s="8">
        <f t="shared" si="457"/>
        <v>0</v>
      </c>
      <c r="X3571" s="6"/>
      <c r="Y3571" s="7">
        <f t="shared" si="456"/>
        <v>0</v>
      </c>
      <c r="Z3571" s="7"/>
      <c r="AA3571" s="8">
        <f t="shared" si="461"/>
        <v>0</v>
      </c>
      <c r="AB3571" s="6">
        <f t="shared" si="459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hidden="1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2090</v>
      </c>
      <c r="F3572" s="2" t="s">
        <v>2090</v>
      </c>
      <c r="G3572" s="2" t="s">
        <v>2090</v>
      </c>
      <c r="H3572" s="80" t="s">
        <v>1993</v>
      </c>
      <c r="I3572" s="57" t="s">
        <v>1994</v>
      </c>
      <c r="J3572" s="57" t="s">
        <v>1995</v>
      </c>
      <c r="K3572" s="57" t="s">
        <v>32</v>
      </c>
      <c r="L3572" s="2" t="s">
        <v>2091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2092</v>
      </c>
      <c r="R3572" s="57"/>
      <c r="S3572" s="8">
        <v>447.35000000001003</v>
      </c>
      <c r="T3572" s="6"/>
      <c r="U3572" s="6">
        <v>0</v>
      </c>
      <c r="V3572" s="6">
        <f t="shared" si="460"/>
        <v>447.35000000001003</v>
      </c>
      <c r="W3572" s="8">
        <f t="shared" si="457"/>
        <v>0</v>
      </c>
      <c r="X3572" s="6"/>
      <c r="Y3572" s="7">
        <f t="shared" si="456"/>
        <v>0</v>
      </c>
      <c r="Z3572" s="7"/>
      <c r="AA3572" s="6"/>
      <c r="AB3572" s="6">
        <f t="shared" si="459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hidden="1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2094</v>
      </c>
      <c r="F3573" s="2" t="s">
        <v>2094</v>
      </c>
      <c r="G3573" s="2" t="s">
        <v>2094</v>
      </c>
      <c r="H3573" s="80" t="s">
        <v>1993</v>
      </c>
      <c r="I3573" s="57" t="s">
        <v>1994</v>
      </c>
      <c r="J3573" s="57" t="s">
        <v>1995</v>
      </c>
      <c r="K3573" s="57" t="s">
        <v>32</v>
      </c>
      <c r="L3573" s="2" t="s">
        <v>2094</v>
      </c>
      <c r="M3573" s="57"/>
      <c r="N3573" s="2" t="s">
        <v>57</v>
      </c>
      <c r="O3573" s="2" t="s">
        <v>41</v>
      </c>
      <c r="P3573" s="4">
        <v>0.08</v>
      </c>
      <c r="Q3573" s="121" t="s">
        <v>2095</v>
      </c>
      <c r="R3573" s="57"/>
      <c r="S3573" s="8">
        <v>2.9999999998835802E-2</v>
      </c>
      <c r="T3573" s="6"/>
      <c r="U3573" s="6">
        <v>0</v>
      </c>
      <c r="V3573" s="6">
        <f t="shared" si="460"/>
        <v>2.9999999998835802E-2</v>
      </c>
      <c r="W3573" s="8">
        <f t="shared" si="457"/>
        <v>0</v>
      </c>
      <c r="X3573" s="6"/>
      <c r="Y3573" s="7">
        <f t="shared" si="456"/>
        <v>0</v>
      </c>
      <c r="Z3573" s="7"/>
      <c r="AA3573" s="8">
        <f t="shared" ref="AA3573:AA3598" si="462">W3573+X3573</f>
        <v>0</v>
      </c>
      <c r="AB3573" s="6">
        <f t="shared" si="459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hidden="1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1993</v>
      </c>
      <c r="I3574" s="57" t="s">
        <v>1994</v>
      </c>
      <c r="J3574" s="57" t="s">
        <v>1995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2096</v>
      </c>
      <c r="R3574" s="57"/>
      <c r="S3574" s="8">
        <v>3627.9</v>
      </c>
      <c r="T3574" s="6"/>
      <c r="U3574" s="6">
        <v>0</v>
      </c>
      <c r="V3574" s="6">
        <f t="shared" si="460"/>
        <v>3627.9</v>
      </c>
      <c r="W3574" s="8">
        <f t="shared" si="457"/>
        <v>0</v>
      </c>
      <c r="X3574" s="6"/>
      <c r="Y3574" s="7">
        <f t="shared" si="456"/>
        <v>0</v>
      </c>
      <c r="Z3574" s="7"/>
      <c r="AA3574" s="8">
        <f t="shared" si="462"/>
        <v>0</v>
      </c>
      <c r="AB3574" s="6">
        <f t="shared" si="459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hidden="1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1993</v>
      </c>
      <c r="I3575" s="57" t="s">
        <v>1994</v>
      </c>
      <c r="J3575" s="57" t="s">
        <v>1995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2097</v>
      </c>
      <c r="R3575" s="57"/>
      <c r="S3575" s="8">
        <v>-115327.98</v>
      </c>
      <c r="T3575" s="6"/>
      <c r="U3575" s="6">
        <v>0</v>
      </c>
      <c r="V3575" s="6">
        <f t="shared" si="460"/>
        <v>-115327.98</v>
      </c>
      <c r="W3575" s="8">
        <f t="shared" si="457"/>
        <v>0</v>
      </c>
      <c r="X3575" s="6"/>
      <c r="Y3575" s="7">
        <f t="shared" si="456"/>
        <v>0</v>
      </c>
      <c r="Z3575" s="7"/>
      <c r="AA3575" s="8">
        <f t="shared" si="462"/>
        <v>0</v>
      </c>
      <c r="AB3575" s="6">
        <f t="shared" si="459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hidden="1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1993</v>
      </c>
      <c r="I3576" s="57" t="s">
        <v>1994</v>
      </c>
      <c r="J3576" s="57" t="s">
        <v>1995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2097</v>
      </c>
      <c r="R3576" s="57"/>
      <c r="S3576" s="8">
        <v>-4350.87</v>
      </c>
      <c r="T3576" s="6"/>
      <c r="U3576" s="6">
        <v>0</v>
      </c>
      <c r="V3576" s="6">
        <f t="shared" si="460"/>
        <v>-4350.87</v>
      </c>
      <c r="W3576" s="8">
        <f t="shared" si="457"/>
        <v>0</v>
      </c>
      <c r="X3576" s="6"/>
      <c r="Y3576" s="7">
        <f t="shared" si="456"/>
        <v>0</v>
      </c>
      <c r="Z3576" s="7"/>
      <c r="AA3576" s="8">
        <f t="shared" si="462"/>
        <v>0</v>
      </c>
      <c r="AB3576" s="6">
        <f t="shared" si="459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hidden="1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1663</v>
      </c>
      <c r="F3577" s="2" t="s">
        <v>1663</v>
      </c>
      <c r="G3577" s="2" t="s">
        <v>1663</v>
      </c>
      <c r="H3577" s="80" t="s">
        <v>1993</v>
      </c>
      <c r="I3577" s="57" t="s">
        <v>1994</v>
      </c>
      <c r="J3577" s="57" t="s">
        <v>1995</v>
      </c>
      <c r="K3577" s="57" t="s">
        <v>32</v>
      </c>
      <c r="L3577" s="2" t="s">
        <v>1663</v>
      </c>
      <c r="M3577" s="57"/>
      <c r="N3577" s="2" t="s">
        <v>40</v>
      </c>
      <c r="O3577" s="2" t="s">
        <v>41</v>
      </c>
      <c r="P3577" s="4">
        <v>0.03</v>
      </c>
      <c r="Q3577" s="121" t="s">
        <v>2098</v>
      </c>
      <c r="R3577" s="57"/>
      <c r="S3577" s="8">
        <v>2728.4</v>
      </c>
      <c r="T3577" s="6"/>
      <c r="U3577" s="6">
        <v>0</v>
      </c>
      <c r="V3577" s="6">
        <f t="shared" si="460"/>
        <v>2728.4</v>
      </c>
      <c r="W3577" s="8">
        <f t="shared" si="457"/>
        <v>0</v>
      </c>
      <c r="X3577" s="6"/>
      <c r="Y3577" s="7">
        <f t="shared" si="456"/>
        <v>0</v>
      </c>
      <c r="Z3577" s="7"/>
      <c r="AA3577" s="8">
        <f t="shared" si="462"/>
        <v>0</v>
      </c>
      <c r="AB3577" s="6">
        <f t="shared" si="459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hidden="1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1993</v>
      </c>
      <c r="I3578" s="57" t="s">
        <v>1994</v>
      </c>
      <c r="J3578" s="57" t="s">
        <v>1995</v>
      </c>
      <c r="K3578" s="57" t="s">
        <v>32</v>
      </c>
      <c r="L3578" s="2" t="s">
        <v>2099</v>
      </c>
      <c r="M3578" s="57"/>
      <c r="N3578" s="2" t="s">
        <v>40</v>
      </c>
      <c r="O3578" s="2" t="s">
        <v>80</v>
      </c>
      <c r="P3578" s="4">
        <v>0</v>
      </c>
      <c r="Q3578" s="121" t="s">
        <v>2100</v>
      </c>
      <c r="R3578" s="57"/>
      <c r="S3578" s="8">
        <v>1869.5</v>
      </c>
      <c r="T3578" s="6"/>
      <c r="U3578" s="6">
        <v>0</v>
      </c>
      <c r="V3578" s="6">
        <f t="shared" si="460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2"/>
        <v>1869.5</v>
      </c>
      <c r="AB3578" s="6">
        <f t="shared" si="459"/>
        <v>-1869.5</v>
      </c>
      <c r="AC3578" s="6">
        <v>1869.5</v>
      </c>
      <c r="AD3578" s="3">
        <v>6.5000000000000002E-2</v>
      </c>
      <c r="AE3578" s="57"/>
      <c r="AF3578" s="57" t="s">
        <v>3494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hidden="1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1993</v>
      </c>
      <c r="I3579" s="57" t="s">
        <v>1994</v>
      </c>
      <c r="J3579" s="57" t="s">
        <v>1995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2104</v>
      </c>
      <c r="R3579" s="57"/>
      <c r="S3579" s="8">
        <v>6355.23</v>
      </c>
      <c r="T3579" s="6"/>
      <c r="U3579" s="6">
        <v>0</v>
      </c>
      <c r="V3579" s="6">
        <f t="shared" si="460"/>
        <v>6355.23</v>
      </c>
      <c r="W3579" s="8">
        <f t="shared" ref="W3579:W3597" si="463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2"/>
        <v>0</v>
      </c>
      <c r="AB3579" s="6">
        <f t="shared" si="459"/>
        <v>0</v>
      </c>
      <c r="AC3579" s="6">
        <f t="shared" ref="AC3579:AC3642" si="464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hidden="1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1993</v>
      </c>
      <c r="I3580" s="57" t="s">
        <v>1994</v>
      </c>
      <c r="J3580" s="57" t="s">
        <v>1995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2105</v>
      </c>
      <c r="R3580" s="57"/>
      <c r="S3580" s="8">
        <v>5706.5</v>
      </c>
      <c r="T3580" s="6"/>
      <c r="U3580" s="6">
        <v>0</v>
      </c>
      <c r="V3580" s="6">
        <f t="shared" si="460"/>
        <v>5706.5</v>
      </c>
      <c r="W3580" s="8">
        <f t="shared" si="463"/>
        <v>0</v>
      </c>
      <c r="X3580" s="6"/>
      <c r="Y3580" s="7">
        <f t="shared" si="456"/>
        <v>0</v>
      </c>
      <c r="Z3580" s="7"/>
      <c r="AA3580" s="8">
        <f t="shared" si="462"/>
        <v>0</v>
      </c>
      <c r="AB3580" s="6">
        <f t="shared" si="459"/>
        <v>0</v>
      </c>
      <c r="AC3580" s="6">
        <f t="shared" si="464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hidden="1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2107</v>
      </c>
      <c r="F3581" s="2" t="s">
        <v>2107</v>
      </c>
      <c r="G3581" s="2" t="s">
        <v>2107</v>
      </c>
      <c r="H3581" s="80" t="s">
        <v>1993</v>
      </c>
      <c r="I3581" s="57" t="s">
        <v>1994</v>
      </c>
      <c r="J3581" s="57" t="s">
        <v>1995</v>
      </c>
      <c r="K3581" s="57" t="s">
        <v>32</v>
      </c>
      <c r="L3581" s="2" t="s">
        <v>2107</v>
      </c>
      <c r="M3581" s="57"/>
      <c r="N3581" s="2" t="s">
        <v>40</v>
      </c>
      <c r="O3581" s="2" t="s">
        <v>80</v>
      </c>
      <c r="P3581" s="4">
        <v>0</v>
      </c>
      <c r="Q3581" s="121" t="s">
        <v>2108</v>
      </c>
      <c r="R3581" s="57"/>
      <c r="S3581" s="8">
        <v>352.30000000000098</v>
      </c>
      <c r="T3581" s="6"/>
      <c r="U3581" s="6">
        <v>0</v>
      </c>
      <c r="V3581" s="6">
        <f t="shared" si="460"/>
        <v>352.30000000000098</v>
      </c>
      <c r="W3581" s="8">
        <f t="shared" si="463"/>
        <v>0</v>
      </c>
      <c r="X3581" s="6"/>
      <c r="Y3581" s="7">
        <f t="shared" si="456"/>
        <v>0</v>
      </c>
      <c r="Z3581" s="7"/>
      <c r="AA3581" s="8">
        <f t="shared" si="462"/>
        <v>0</v>
      </c>
      <c r="AB3581" s="6">
        <f t="shared" si="459"/>
        <v>0</v>
      </c>
      <c r="AC3581" s="6">
        <f t="shared" si="464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hidden="1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1993</v>
      </c>
      <c r="I3582" s="57" t="s">
        <v>1994</v>
      </c>
      <c r="J3582" s="57" t="s">
        <v>1995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2112</v>
      </c>
      <c r="R3582" s="57"/>
      <c r="S3582" s="8">
        <v>120.71</v>
      </c>
      <c r="T3582" s="6"/>
      <c r="U3582" s="6">
        <v>0</v>
      </c>
      <c r="V3582" s="6">
        <f t="shared" si="460"/>
        <v>120.71</v>
      </c>
      <c r="W3582" s="8">
        <f t="shared" si="463"/>
        <v>0</v>
      </c>
      <c r="X3582" s="6"/>
      <c r="Y3582" s="7">
        <f t="shared" si="456"/>
        <v>0</v>
      </c>
      <c r="Z3582" s="7"/>
      <c r="AA3582" s="8">
        <f t="shared" si="462"/>
        <v>0</v>
      </c>
      <c r="AB3582" s="6">
        <f t="shared" si="459"/>
        <v>0</v>
      </c>
      <c r="AC3582" s="6">
        <f t="shared" si="464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hidden="1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1993</v>
      </c>
      <c r="I3583" s="57" t="s">
        <v>1994</v>
      </c>
      <c r="J3583" s="57" t="s">
        <v>1995</v>
      </c>
      <c r="K3583" s="57" t="s">
        <v>32</v>
      </c>
      <c r="L3583" s="2" t="s">
        <v>1688</v>
      </c>
      <c r="M3583" s="57"/>
      <c r="N3583" s="2" t="s">
        <v>57</v>
      </c>
      <c r="O3583" s="2" t="s">
        <v>41</v>
      </c>
      <c r="P3583" s="4">
        <v>0.06</v>
      </c>
      <c r="Q3583" s="121" t="s">
        <v>2114</v>
      </c>
      <c r="R3583" s="57"/>
      <c r="S3583" s="8">
        <v>0.100000000000023</v>
      </c>
      <c r="T3583" s="6"/>
      <c r="U3583" s="6">
        <v>0</v>
      </c>
      <c r="V3583" s="6">
        <f t="shared" si="460"/>
        <v>0.100000000000023</v>
      </c>
      <c r="W3583" s="8">
        <f t="shared" si="463"/>
        <v>0</v>
      </c>
      <c r="X3583" s="6"/>
      <c r="Y3583" s="7">
        <f t="shared" si="456"/>
        <v>0</v>
      </c>
      <c r="Z3583" s="7"/>
      <c r="AA3583" s="8">
        <f t="shared" si="462"/>
        <v>0</v>
      </c>
      <c r="AB3583" s="6">
        <f t="shared" si="459"/>
        <v>0</v>
      </c>
      <c r="AC3583" s="6">
        <f t="shared" si="464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hidden="1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2115</v>
      </c>
      <c r="F3584" s="2" t="s">
        <v>2115</v>
      </c>
      <c r="G3584" s="2" t="s">
        <v>2115</v>
      </c>
      <c r="H3584" s="80" t="s">
        <v>1993</v>
      </c>
      <c r="I3584" s="57" t="s">
        <v>1994</v>
      </c>
      <c r="J3584" s="57" t="s">
        <v>1995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2116</v>
      </c>
      <c r="R3584" s="57"/>
      <c r="S3584" s="8">
        <v>-212391.94</v>
      </c>
      <c r="T3584" s="6"/>
      <c r="U3584" s="6">
        <v>280289.84682999999</v>
      </c>
      <c r="V3584" s="6">
        <f t="shared" si="460"/>
        <v>-492681.78683</v>
      </c>
      <c r="W3584" s="8">
        <f t="shared" si="463"/>
        <v>266942.71126666665</v>
      </c>
      <c r="X3584" s="6"/>
      <c r="Y3584" s="7">
        <f t="shared" si="456"/>
        <v>0</v>
      </c>
      <c r="Z3584" s="7"/>
      <c r="AA3584" s="8">
        <f t="shared" si="462"/>
        <v>266942.71126666665</v>
      </c>
      <c r="AB3584" s="6">
        <f t="shared" si="459"/>
        <v>13347.135563333344</v>
      </c>
      <c r="AC3584" s="6">
        <f t="shared" si="464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hidden="1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2115</v>
      </c>
      <c r="F3585" s="2" t="s">
        <v>2115</v>
      </c>
      <c r="G3585" s="2" t="s">
        <v>2115</v>
      </c>
      <c r="H3585" s="80" t="s">
        <v>1993</v>
      </c>
      <c r="I3585" s="57" t="s">
        <v>1994</v>
      </c>
      <c r="J3585" s="57" t="s">
        <v>1995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2116</v>
      </c>
      <c r="R3585" s="57"/>
      <c r="S3585" s="8">
        <v>-34633.07</v>
      </c>
      <c r="T3585" s="6"/>
      <c r="U3585" s="6">
        <v>124330.74</v>
      </c>
      <c r="V3585" s="6">
        <f t="shared" si="460"/>
        <v>-158963.81</v>
      </c>
      <c r="W3585" s="8">
        <f t="shared" si="463"/>
        <v>118410.22857142857</v>
      </c>
      <c r="X3585" s="6"/>
      <c r="Y3585" s="7">
        <f t="shared" si="456"/>
        <v>0</v>
      </c>
      <c r="Z3585" s="7"/>
      <c r="AA3585" s="8">
        <f t="shared" si="462"/>
        <v>118410.22857142857</v>
      </c>
      <c r="AB3585" s="6">
        <f t="shared" si="459"/>
        <v>5920.5114285714371</v>
      </c>
      <c r="AC3585" s="6">
        <f t="shared" si="464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hidden="1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2115</v>
      </c>
      <c r="F3586" s="2" t="s">
        <v>2115</v>
      </c>
      <c r="G3586" s="2" t="s">
        <v>2115</v>
      </c>
      <c r="H3586" s="80" t="s">
        <v>1993</v>
      </c>
      <c r="I3586" s="57" t="s">
        <v>1994</v>
      </c>
      <c r="J3586" s="57" t="s">
        <v>1995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2117</v>
      </c>
      <c r="R3586" s="57"/>
      <c r="S3586" s="8">
        <v>59364.5</v>
      </c>
      <c r="T3586" s="6"/>
      <c r="U3586" s="6">
        <v>0</v>
      </c>
      <c r="V3586" s="6">
        <f t="shared" si="460"/>
        <v>59364.5</v>
      </c>
      <c r="W3586" s="8">
        <f t="shared" si="463"/>
        <v>0</v>
      </c>
      <c r="X3586" s="6"/>
      <c r="Y3586" s="7">
        <f t="shared" si="456"/>
        <v>0</v>
      </c>
      <c r="Z3586" s="7"/>
      <c r="AA3586" s="8">
        <f t="shared" si="462"/>
        <v>0</v>
      </c>
      <c r="AB3586" s="6">
        <f t="shared" si="459"/>
        <v>0</v>
      </c>
      <c r="AC3586" s="6">
        <f t="shared" si="464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hidden="1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2115</v>
      </c>
      <c r="F3587" s="2" t="s">
        <v>2115</v>
      </c>
      <c r="G3587" s="2" t="s">
        <v>2115</v>
      </c>
      <c r="H3587" s="80" t="s">
        <v>1993</v>
      </c>
      <c r="I3587" s="57" t="s">
        <v>1994</v>
      </c>
      <c r="J3587" s="57" t="s">
        <v>1995</v>
      </c>
      <c r="K3587" s="57" t="s">
        <v>32</v>
      </c>
      <c r="L3587" s="2" t="s">
        <v>2118</v>
      </c>
      <c r="M3587" s="57"/>
      <c r="N3587" s="2" t="s">
        <v>40</v>
      </c>
      <c r="O3587" s="2" t="s">
        <v>41</v>
      </c>
      <c r="P3587" s="4">
        <v>0.01</v>
      </c>
      <c r="Q3587" s="121" t="s">
        <v>2119</v>
      </c>
      <c r="R3587" s="57"/>
      <c r="S3587" s="8">
        <v>73906.899999999994</v>
      </c>
      <c r="T3587" s="6"/>
      <c r="U3587" s="6">
        <v>0</v>
      </c>
      <c r="V3587" s="6">
        <f t="shared" si="460"/>
        <v>73906.899999999994</v>
      </c>
      <c r="W3587" s="8">
        <f t="shared" si="463"/>
        <v>0</v>
      </c>
      <c r="X3587" s="6"/>
      <c r="Y3587" s="7">
        <f t="shared" ref="Y3587:Y3650" si="465">IF(W3587-AC3587&lt;=0,0,IF(O3587="返现",MAX(W3587-AB3587-AC3587,0),MAX(W3587-AC3587,0)))</f>
        <v>0</v>
      </c>
      <c r="Z3587" s="7"/>
      <c r="AA3587" s="8">
        <f t="shared" si="462"/>
        <v>0</v>
      </c>
      <c r="AB3587" s="6">
        <f t="shared" si="459"/>
        <v>0</v>
      </c>
      <c r="AC3587" s="6">
        <f t="shared" si="464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hidden="1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2115</v>
      </c>
      <c r="F3588" s="2" t="s">
        <v>2115</v>
      </c>
      <c r="G3588" s="2" t="s">
        <v>2115</v>
      </c>
      <c r="H3588" s="80" t="s">
        <v>1993</v>
      </c>
      <c r="I3588" s="57" t="s">
        <v>1994</v>
      </c>
      <c r="J3588" s="57" t="s">
        <v>1995</v>
      </c>
      <c r="K3588" s="57" t="s">
        <v>32</v>
      </c>
      <c r="L3588" s="2" t="s">
        <v>2115</v>
      </c>
      <c r="M3588" s="57"/>
      <c r="N3588" s="2" t="s">
        <v>40</v>
      </c>
      <c r="O3588" s="2" t="s">
        <v>41</v>
      </c>
      <c r="P3588" s="4">
        <v>0.01</v>
      </c>
      <c r="Q3588" s="121" t="s">
        <v>2120</v>
      </c>
      <c r="R3588" s="57"/>
      <c r="S3588" s="8">
        <v>21552</v>
      </c>
      <c r="T3588" s="6"/>
      <c r="U3588" s="6">
        <v>0</v>
      </c>
      <c r="V3588" s="6">
        <f t="shared" si="460"/>
        <v>21552</v>
      </c>
      <c r="W3588" s="8">
        <f t="shared" si="463"/>
        <v>0</v>
      </c>
      <c r="X3588" s="6"/>
      <c r="Y3588" s="7">
        <f t="shared" si="465"/>
        <v>0</v>
      </c>
      <c r="Z3588" s="7"/>
      <c r="AA3588" s="8">
        <f t="shared" si="462"/>
        <v>0</v>
      </c>
      <c r="AB3588" s="6">
        <f t="shared" si="459"/>
        <v>0</v>
      </c>
      <c r="AC3588" s="6">
        <f t="shared" si="464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hidden="1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2121</v>
      </c>
      <c r="F3589" s="2" t="s">
        <v>2121</v>
      </c>
      <c r="G3589" s="2" t="s">
        <v>2121</v>
      </c>
      <c r="H3589" s="80" t="s">
        <v>1993</v>
      </c>
      <c r="I3589" s="57" t="s">
        <v>1994</v>
      </c>
      <c r="J3589" s="57" t="s">
        <v>1995</v>
      </c>
      <c r="K3589" s="57" t="s">
        <v>32</v>
      </c>
      <c r="L3589" s="2" t="s">
        <v>2122</v>
      </c>
      <c r="M3589" s="57"/>
      <c r="N3589" s="2" t="s">
        <v>40</v>
      </c>
      <c r="O3589" s="2" t="s">
        <v>41</v>
      </c>
      <c r="P3589" s="4">
        <v>0.02</v>
      </c>
      <c r="Q3589" s="121" t="s">
        <v>2123</v>
      </c>
      <c r="R3589" s="57"/>
      <c r="S3589" s="8">
        <v>498.1</v>
      </c>
      <c r="T3589" s="6"/>
      <c r="U3589" s="6">
        <v>109.6</v>
      </c>
      <c r="V3589" s="6">
        <f t="shared" si="460"/>
        <v>388.5</v>
      </c>
      <c r="W3589" s="8">
        <f t="shared" si="463"/>
        <v>107.45098039215685</v>
      </c>
      <c r="X3589" s="6"/>
      <c r="Y3589" s="7">
        <f t="shared" si="465"/>
        <v>0</v>
      </c>
      <c r="Z3589" s="7"/>
      <c r="AA3589" s="8">
        <f t="shared" si="462"/>
        <v>107.45098039215685</v>
      </c>
      <c r="AB3589" s="6">
        <f t="shared" si="459"/>
        <v>2.1490196078431438</v>
      </c>
      <c r="AC3589" s="6">
        <f t="shared" si="464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hidden="1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1993</v>
      </c>
      <c r="I3590" s="57" t="s">
        <v>1994</v>
      </c>
      <c r="J3590" s="57" t="s">
        <v>1995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2126</v>
      </c>
      <c r="R3590" s="57"/>
      <c r="S3590" s="8">
        <v>19939.8</v>
      </c>
      <c r="T3590" s="6"/>
      <c r="U3590" s="6">
        <v>0</v>
      </c>
      <c r="V3590" s="6">
        <f t="shared" si="460"/>
        <v>19939.8</v>
      </c>
      <c r="W3590" s="8">
        <f t="shared" si="463"/>
        <v>0</v>
      </c>
      <c r="X3590" s="6"/>
      <c r="Y3590" s="7">
        <f t="shared" si="465"/>
        <v>0</v>
      </c>
      <c r="Z3590" s="7"/>
      <c r="AA3590" s="8">
        <f t="shared" si="462"/>
        <v>0</v>
      </c>
      <c r="AB3590" s="6">
        <f t="shared" si="459"/>
        <v>0</v>
      </c>
      <c r="AC3590" s="6">
        <f t="shared" si="464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hidden="1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2127</v>
      </c>
      <c r="F3591" s="2" t="s">
        <v>2127</v>
      </c>
      <c r="G3591" s="2" t="s">
        <v>2127</v>
      </c>
      <c r="H3591" s="80" t="s">
        <v>1993</v>
      </c>
      <c r="I3591" s="57" t="s">
        <v>1994</v>
      </c>
      <c r="J3591" s="57" t="s">
        <v>1995</v>
      </c>
      <c r="K3591" s="57" t="s">
        <v>32</v>
      </c>
      <c r="L3591" s="2" t="s">
        <v>2128</v>
      </c>
      <c r="M3591" s="57"/>
      <c r="N3591" s="2" t="s">
        <v>40</v>
      </c>
      <c r="O3591" s="2" t="s">
        <v>80</v>
      </c>
      <c r="P3591" s="4">
        <v>0</v>
      </c>
      <c r="Q3591" s="121" t="s">
        <v>2129</v>
      </c>
      <c r="R3591" s="57"/>
      <c r="S3591" s="8">
        <v>4202.63</v>
      </c>
      <c r="T3591" s="6"/>
      <c r="U3591" s="8">
        <v>4202.63</v>
      </c>
      <c r="V3591" s="6">
        <f t="shared" si="460"/>
        <v>0</v>
      </c>
      <c r="W3591" s="8">
        <f t="shared" si="463"/>
        <v>4202.63</v>
      </c>
      <c r="X3591" s="6"/>
      <c r="Y3591" s="7">
        <f t="shared" si="465"/>
        <v>0</v>
      </c>
      <c r="Z3591" s="7"/>
      <c r="AA3591" s="8">
        <f t="shared" si="462"/>
        <v>4202.63</v>
      </c>
      <c r="AB3591" s="6">
        <f t="shared" si="459"/>
        <v>0</v>
      </c>
      <c r="AC3591" s="6">
        <f t="shared" si="464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hidden="1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2130</v>
      </c>
      <c r="F3592" s="2" t="s">
        <v>2130</v>
      </c>
      <c r="G3592" s="2" t="s">
        <v>2130</v>
      </c>
      <c r="H3592" s="80" t="s">
        <v>1993</v>
      </c>
      <c r="I3592" s="57" t="s">
        <v>1994</v>
      </c>
      <c r="J3592" s="57" t="s">
        <v>1995</v>
      </c>
      <c r="K3592" s="57" t="s">
        <v>32</v>
      </c>
      <c r="L3592" s="2" t="s">
        <v>2130</v>
      </c>
      <c r="M3592" s="57"/>
      <c r="N3592" s="2" t="s">
        <v>57</v>
      </c>
      <c r="O3592" s="2" t="s">
        <v>41</v>
      </c>
      <c r="P3592" s="4">
        <v>0.04</v>
      </c>
      <c r="Q3592" s="121" t="s">
        <v>2131</v>
      </c>
      <c r="R3592" s="57"/>
      <c r="S3592" s="8">
        <v>-1265.5999999999999</v>
      </c>
      <c r="T3592" s="6"/>
      <c r="U3592" s="6">
        <v>0</v>
      </c>
      <c r="V3592" s="6">
        <f t="shared" si="460"/>
        <v>-1265.5999999999999</v>
      </c>
      <c r="W3592" s="8">
        <f t="shared" si="463"/>
        <v>0</v>
      </c>
      <c r="X3592" s="6"/>
      <c r="Y3592" s="7">
        <f t="shared" si="465"/>
        <v>0</v>
      </c>
      <c r="Z3592" s="7"/>
      <c r="AA3592" s="8">
        <f t="shared" si="462"/>
        <v>0</v>
      </c>
      <c r="AB3592" s="6">
        <f t="shared" si="459"/>
        <v>0</v>
      </c>
      <c r="AC3592" s="6">
        <f t="shared" si="464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hidden="1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2130</v>
      </c>
      <c r="F3593" s="2" t="s">
        <v>2130</v>
      </c>
      <c r="G3593" s="2" t="s">
        <v>2130</v>
      </c>
      <c r="H3593" s="80" t="s">
        <v>1993</v>
      </c>
      <c r="I3593" s="57" t="s">
        <v>1994</v>
      </c>
      <c r="J3593" s="57" t="s">
        <v>1995</v>
      </c>
      <c r="K3593" s="57" t="s">
        <v>32</v>
      </c>
      <c r="L3593" s="2" t="s">
        <v>2130</v>
      </c>
      <c r="M3593" s="57"/>
      <c r="N3593" s="2" t="s">
        <v>40</v>
      </c>
      <c r="O3593" s="2" t="s">
        <v>41</v>
      </c>
      <c r="P3593" s="4">
        <v>0.02</v>
      </c>
      <c r="Q3593" s="121" t="s">
        <v>2131</v>
      </c>
      <c r="R3593" s="57"/>
      <c r="S3593" s="8">
        <v>2349.6799999999998</v>
      </c>
      <c r="T3593" s="6"/>
      <c r="U3593" s="6">
        <v>0</v>
      </c>
      <c r="V3593" s="6">
        <f t="shared" si="460"/>
        <v>2349.6799999999998</v>
      </c>
      <c r="W3593" s="8">
        <f t="shared" si="463"/>
        <v>0</v>
      </c>
      <c r="X3593" s="6"/>
      <c r="Y3593" s="7">
        <f t="shared" si="465"/>
        <v>0</v>
      </c>
      <c r="Z3593" s="7"/>
      <c r="AA3593" s="8">
        <f t="shared" si="462"/>
        <v>0</v>
      </c>
      <c r="AB3593" s="6">
        <f t="shared" si="459"/>
        <v>0</v>
      </c>
      <c r="AC3593" s="6">
        <f t="shared" si="464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hidden="1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2135</v>
      </c>
      <c r="F3594" s="2" t="s">
        <v>2135</v>
      </c>
      <c r="G3594" s="2" t="s">
        <v>2135</v>
      </c>
      <c r="H3594" s="80" t="s">
        <v>1993</v>
      </c>
      <c r="I3594" s="57" t="s">
        <v>1994</v>
      </c>
      <c r="J3594" s="57" t="s">
        <v>1995</v>
      </c>
      <c r="K3594" s="57" t="s">
        <v>32</v>
      </c>
      <c r="L3594" s="2" t="s">
        <v>2128</v>
      </c>
      <c r="M3594" s="57"/>
      <c r="N3594" s="2" t="s">
        <v>57</v>
      </c>
      <c r="O3594" s="2" t="s">
        <v>41</v>
      </c>
      <c r="P3594" s="4">
        <v>0.04</v>
      </c>
      <c r="Q3594" s="121" t="s">
        <v>2136</v>
      </c>
      <c r="R3594" s="57"/>
      <c r="S3594" s="8">
        <v>2381.0700000000002</v>
      </c>
      <c r="T3594" s="6"/>
      <c r="U3594" s="6">
        <v>0</v>
      </c>
      <c r="V3594" s="6">
        <f t="shared" si="460"/>
        <v>2381.0700000000002</v>
      </c>
      <c r="W3594" s="8">
        <f t="shared" si="463"/>
        <v>0</v>
      </c>
      <c r="X3594" s="6"/>
      <c r="Y3594" s="7">
        <f t="shared" si="465"/>
        <v>0</v>
      </c>
      <c r="Z3594" s="7"/>
      <c r="AA3594" s="8">
        <f t="shared" si="462"/>
        <v>0</v>
      </c>
      <c r="AB3594" s="6">
        <f t="shared" si="459"/>
        <v>0</v>
      </c>
      <c r="AC3594" s="6">
        <f t="shared" si="464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hidden="1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1993</v>
      </c>
      <c r="I3595" s="57" t="s">
        <v>1994</v>
      </c>
      <c r="J3595" s="57" t="s">
        <v>1995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2137</v>
      </c>
      <c r="R3595" s="59">
        <v>0.05</v>
      </c>
      <c r="S3595" s="8">
        <v>0</v>
      </c>
      <c r="T3595" s="6"/>
      <c r="U3595" s="6">
        <v>0</v>
      </c>
      <c r="V3595" s="6">
        <f t="shared" si="460"/>
        <v>0</v>
      </c>
      <c r="W3595" s="8">
        <f t="shared" si="463"/>
        <v>0</v>
      </c>
      <c r="X3595" s="6">
        <f t="shared" ref="X3595:X3597" si="466">W3595*R3595</f>
        <v>0</v>
      </c>
      <c r="Y3595" s="7">
        <f t="shared" si="465"/>
        <v>0</v>
      </c>
      <c r="Z3595" s="7"/>
      <c r="AA3595" s="8">
        <f t="shared" si="462"/>
        <v>0</v>
      </c>
      <c r="AB3595" s="6">
        <f t="shared" si="459"/>
        <v>0</v>
      </c>
      <c r="AC3595" s="6">
        <f t="shared" si="464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hidden="1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1993</v>
      </c>
      <c r="I3596" s="57" t="s">
        <v>1994</v>
      </c>
      <c r="J3596" s="57" t="s">
        <v>1995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2137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0"/>
        <v>0</v>
      </c>
      <c r="W3596" s="8">
        <f t="shared" si="463"/>
        <v>-836153.29411764711</v>
      </c>
      <c r="X3596" s="6">
        <f t="shared" si="466"/>
        <v>-41807.664705882358</v>
      </c>
      <c r="Y3596" s="7">
        <f t="shared" si="465"/>
        <v>16723.065882352996</v>
      </c>
      <c r="Z3596" s="7"/>
      <c r="AA3596" s="8">
        <f t="shared" si="462"/>
        <v>-877960.95882352942</v>
      </c>
      <c r="AB3596" s="6">
        <f t="shared" si="459"/>
        <v>-16723.065882352996</v>
      </c>
      <c r="AC3596" s="6">
        <f t="shared" si="464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hidden="1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1993</v>
      </c>
      <c r="I3597" s="57" t="s">
        <v>1994</v>
      </c>
      <c r="J3597" s="57" t="s">
        <v>1995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2137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0"/>
        <v>-623883.93999999994</v>
      </c>
      <c r="W3597" s="8">
        <f t="shared" si="463"/>
        <v>623883.93999999994</v>
      </c>
      <c r="X3597" s="6">
        <f t="shared" si="466"/>
        <v>31194.197</v>
      </c>
      <c r="Y3597" s="7">
        <f t="shared" si="465"/>
        <v>0</v>
      </c>
      <c r="Z3597" s="7"/>
      <c r="AA3597" s="8">
        <f t="shared" si="462"/>
        <v>655078.13699999999</v>
      </c>
      <c r="AB3597" s="6">
        <f t="shared" si="459"/>
        <v>0</v>
      </c>
      <c r="AC3597" s="6">
        <f t="shared" si="464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hidden="1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2138</v>
      </c>
      <c r="F3598" s="2" t="s">
        <v>2138</v>
      </c>
      <c r="G3598" s="2" t="s">
        <v>2138</v>
      </c>
      <c r="H3598" s="80" t="s">
        <v>1993</v>
      </c>
      <c r="I3598" s="57" t="s">
        <v>1994</v>
      </c>
      <c r="J3598" s="57" t="s">
        <v>1995</v>
      </c>
      <c r="K3598" s="57" t="s">
        <v>32</v>
      </c>
      <c r="L3598" s="2" t="s">
        <v>2138</v>
      </c>
      <c r="M3598" s="57"/>
      <c r="N3598" s="2" t="s">
        <v>40</v>
      </c>
      <c r="O3598" s="2" t="s">
        <v>41</v>
      </c>
      <c r="P3598" s="4">
        <v>0.02</v>
      </c>
      <c r="Q3598" s="121" t="s">
        <v>2141</v>
      </c>
      <c r="R3598" s="57" t="s">
        <v>3495</v>
      </c>
      <c r="S3598" s="8">
        <v>63693.26</v>
      </c>
      <c r="T3598" s="6"/>
      <c r="U3598" s="6">
        <v>0</v>
      </c>
      <c r="V3598" s="6">
        <f t="shared" si="460"/>
        <v>63693.26</v>
      </c>
      <c r="W3598" s="8">
        <f>S3598/(1+P3598)</f>
        <v>62444.372549019608</v>
      </c>
      <c r="X3598" s="6"/>
      <c r="Y3598" s="7">
        <f t="shared" si="465"/>
        <v>0</v>
      </c>
      <c r="Z3598" s="7"/>
      <c r="AA3598" s="8">
        <f t="shared" si="462"/>
        <v>62444.372549019608</v>
      </c>
      <c r="AB3598" s="6">
        <f t="shared" si="459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hidden="1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1993</v>
      </c>
      <c r="I3599" s="57" t="s">
        <v>1994</v>
      </c>
      <c r="J3599" s="57" t="s">
        <v>1995</v>
      </c>
      <c r="K3599" s="57" t="s">
        <v>32</v>
      </c>
      <c r="L3599" s="2" t="s">
        <v>2142</v>
      </c>
      <c r="M3599" s="57"/>
      <c r="N3599" s="2" t="s">
        <v>57</v>
      </c>
      <c r="O3599" s="2" t="s">
        <v>41</v>
      </c>
      <c r="P3599" s="4">
        <v>0.08</v>
      </c>
      <c r="Q3599" s="121" t="s">
        <v>2143</v>
      </c>
      <c r="R3599" s="57"/>
      <c r="S3599" s="8">
        <v>9.6800000000100699</v>
      </c>
      <c r="T3599" s="6"/>
      <c r="U3599" s="6">
        <v>0</v>
      </c>
      <c r="V3599" s="6">
        <f t="shared" si="460"/>
        <v>9.6800000000100699</v>
      </c>
      <c r="W3599" s="8">
        <f t="shared" ref="W3599:W3662" si="467">IF(O3599="返货",U3599/(1+P3599),IF(O3599="返现",U3599,IF(O3599="折扣",U3599*P3599,IF(O3599="无",U3599))))</f>
        <v>0</v>
      </c>
      <c r="X3599" s="6"/>
      <c r="Y3599" s="7">
        <f t="shared" si="465"/>
        <v>0</v>
      </c>
      <c r="Z3599" s="7"/>
      <c r="AA3599" s="6"/>
      <c r="AB3599" s="6">
        <f t="shared" si="459"/>
        <v>0</v>
      </c>
      <c r="AC3599" s="6">
        <f t="shared" si="464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hidden="1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1993</v>
      </c>
      <c r="I3600" s="57" t="s">
        <v>1994</v>
      </c>
      <c r="J3600" s="57" t="s">
        <v>1995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2145</v>
      </c>
      <c r="R3600" s="57"/>
      <c r="S3600" s="8">
        <v>36089.199999999997</v>
      </c>
      <c r="T3600" s="6"/>
      <c r="U3600" s="6">
        <v>0</v>
      </c>
      <c r="V3600" s="6">
        <f t="shared" si="460"/>
        <v>36089.199999999997</v>
      </c>
      <c r="W3600" s="8">
        <f t="shared" si="467"/>
        <v>0</v>
      </c>
      <c r="X3600" s="6"/>
      <c r="Y3600" s="7">
        <f t="shared" si="465"/>
        <v>0</v>
      </c>
      <c r="Z3600" s="7"/>
      <c r="AA3600" s="8">
        <f t="shared" ref="AA3600:AA3641" si="468">W3600+X3600</f>
        <v>0</v>
      </c>
      <c r="AB3600" s="6">
        <f t="shared" si="459"/>
        <v>0</v>
      </c>
      <c r="AC3600" s="6">
        <f t="shared" si="464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hidden="1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1993</v>
      </c>
      <c r="I3601" s="57" t="s">
        <v>1994</v>
      </c>
      <c r="J3601" s="57" t="s">
        <v>1995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2148</v>
      </c>
      <c r="R3601" s="57"/>
      <c r="S3601" s="8">
        <v>68910.009999999995</v>
      </c>
      <c r="T3601" s="6"/>
      <c r="U3601" s="6">
        <v>0</v>
      </c>
      <c r="V3601" s="6">
        <f t="shared" si="460"/>
        <v>68910.009999999995</v>
      </c>
      <c r="W3601" s="8">
        <f t="shared" si="467"/>
        <v>0</v>
      </c>
      <c r="X3601" s="6"/>
      <c r="Y3601" s="7">
        <f t="shared" si="465"/>
        <v>0</v>
      </c>
      <c r="Z3601" s="7"/>
      <c r="AA3601" s="8">
        <f t="shared" si="468"/>
        <v>0</v>
      </c>
      <c r="AB3601" s="6">
        <f t="shared" si="459"/>
        <v>0</v>
      </c>
      <c r="AC3601" s="6">
        <f t="shared" si="464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hidden="1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2157</v>
      </c>
      <c r="F3602" s="2" t="s">
        <v>2157</v>
      </c>
      <c r="G3602" s="2" t="s">
        <v>2157</v>
      </c>
      <c r="H3602" s="80" t="s">
        <v>1993</v>
      </c>
      <c r="I3602" s="57" t="s">
        <v>1994</v>
      </c>
      <c r="J3602" s="57" t="s">
        <v>1995</v>
      </c>
      <c r="K3602" s="57" t="s">
        <v>32</v>
      </c>
      <c r="L3602" s="2" t="s">
        <v>2158</v>
      </c>
      <c r="M3602" s="57"/>
      <c r="N3602" s="2" t="s">
        <v>331</v>
      </c>
      <c r="O3602" s="2" t="s">
        <v>41</v>
      </c>
      <c r="P3602" s="4">
        <v>0.08</v>
      </c>
      <c r="Q3602" s="121" t="s">
        <v>2159</v>
      </c>
      <c r="R3602" s="57"/>
      <c r="S3602" s="8">
        <v>1.00000000093132E-2</v>
      </c>
      <c r="T3602" s="6"/>
      <c r="U3602" s="6">
        <v>0</v>
      </c>
      <c r="V3602" s="6">
        <f t="shared" si="460"/>
        <v>1.00000000093132E-2</v>
      </c>
      <c r="W3602" s="8">
        <f t="shared" si="467"/>
        <v>0</v>
      </c>
      <c r="X3602" s="6"/>
      <c r="Y3602" s="7">
        <f t="shared" si="465"/>
        <v>0</v>
      </c>
      <c r="Z3602" s="7"/>
      <c r="AA3602" s="8">
        <f t="shared" si="468"/>
        <v>0</v>
      </c>
      <c r="AB3602" s="6">
        <f t="shared" si="459"/>
        <v>0</v>
      </c>
      <c r="AC3602" s="6">
        <f t="shared" si="464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hidden="1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2160</v>
      </c>
      <c r="F3603" s="2" t="s">
        <v>2160</v>
      </c>
      <c r="G3603" s="2" t="s">
        <v>2160</v>
      </c>
      <c r="H3603" s="80" t="s">
        <v>1993</v>
      </c>
      <c r="I3603" s="57" t="s">
        <v>1994</v>
      </c>
      <c r="J3603" s="57" t="s">
        <v>1995</v>
      </c>
      <c r="K3603" s="57" t="s">
        <v>32</v>
      </c>
      <c r="L3603" s="2" t="s">
        <v>2160</v>
      </c>
      <c r="M3603" s="57"/>
      <c r="N3603" s="2" t="s">
        <v>40</v>
      </c>
      <c r="O3603" s="2" t="s">
        <v>41</v>
      </c>
      <c r="P3603" s="4">
        <v>0.03</v>
      </c>
      <c r="Q3603" s="121" t="s">
        <v>2161</v>
      </c>
      <c r="R3603" s="57"/>
      <c r="S3603" s="8">
        <v>331</v>
      </c>
      <c r="T3603" s="6"/>
      <c r="U3603" s="6">
        <v>70.5</v>
      </c>
      <c r="V3603" s="6">
        <f t="shared" si="460"/>
        <v>260.5</v>
      </c>
      <c r="W3603" s="8">
        <f t="shared" si="467"/>
        <v>68.446601941747574</v>
      </c>
      <c r="X3603" s="6"/>
      <c r="Y3603" s="7">
        <f t="shared" si="465"/>
        <v>0</v>
      </c>
      <c r="Z3603" s="7"/>
      <c r="AA3603" s="8">
        <f t="shared" si="468"/>
        <v>68.446601941747574</v>
      </c>
      <c r="AB3603" s="6">
        <f t="shared" si="459"/>
        <v>2.0533980582524265</v>
      </c>
      <c r="AC3603" s="6">
        <f t="shared" si="464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hidden="1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2162</v>
      </c>
      <c r="F3604" s="2" t="s">
        <v>2162</v>
      </c>
      <c r="G3604" s="2" t="s">
        <v>2162</v>
      </c>
      <c r="H3604" s="80" t="s">
        <v>1993</v>
      </c>
      <c r="I3604" s="57" t="s">
        <v>1994</v>
      </c>
      <c r="J3604" s="57" t="s">
        <v>1995</v>
      </c>
      <c r="K3604" s="57" t="s">
        <v>32</v>
      </c>
      <c r="L3604" s="2" t="s">
        <v>2162</v>
      </c>
      <c r="M3604" s="57"/>
      <c r="N3604" s="2" t="s">
        <v>40</v>
      </c>
      <c r="O3604" s="2" t="s">
        <v>41</v>
      </c>
      <c r="P3604" s="4">
        <v>0.02</v>
      </c>
      <c r="Q3604" s="121" t="s">
        <v>2163</v>
      </c>
      <c r="R3604" s="57"/>
      <c r="S3604" s="8">
        <v>29609.1</v>
      </c>
      <c r="T3604" s="6"/>
      <c r="U3604" s="6">
        <v>16464.8</v>
      </c>
      <c r="V3604" s="6">
        <f t="shared" si="460"/>
        <v>13144.3</v>
      </c>
      <c r="W3604" s="8">
        <f t="shared" si="467"/>
        <v>16141.960784313724</v>
      </c>
      <c r="X3604" s="6"/>
      <c r="Y3604" s="7">
        <f t="shared" si="465"/>
        <v>0</v>
      </c>
      <c r="Z3604" s="7"/>
      <c r="AA3604" s="8">
        <f t="shared" si="468"/>
        <v>16141.960784313724</v>
      </c>
      <c r="AB3604" s="6">
        <f t="shared" si="459"/>
        <v>322.83921568627557</v>
      </c>
      <c r="AC3604" s="6">
        <f t="shared" si="464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hidden="1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1704</v>
      </c>
      <c r="F3605" s="2" t="s">
        <v>1704</v>
      </c>
      <c r="G3605" s="2" t="s">
        <v>1704</v>
      </c>
      <c r="H3605" s="80" t="s">
        <v>1993</v>
      </c>
      <c r="I3605" s="57" t="s">
        <v>1994</v>
      </c>
      <c r="J3605" s="57" t="s">
        <v>1995</v>
      </c>
      <c r="K3605" s="57" t="s">
        <v>32</v>
      </c>
      <c r="L3605" s="2" t="s">
        <v>1705</v>
      </c>
      <c r="M3605" s="57"/>
      <c r="N3605" s="2" t="s">
        <v>40</v>
      </c>
      <c r="O3605" s="2" t="s">
        <v>41</v>
      </c>
      <c r="P3605" s="4">
        <v>0.02</v>
      </c>
      <c r="Q3605" s="121" t="s">
        <v>2164</v>
      </c>
      <c r="R3605" s="57"/>
      <c r="S3605" s="8">
        <v>146314.81000000006</v>
      </c>
      <c r="T3605" s="6"/>
      <c r="U3605" s="6">
        <v>0</v>
      </c>
      <c r="V3605" s="6">
        <f t="shared" si="460"/>
        <v>146314.81000000006</v>
      </c>
      <c r="W3605" s="8">
        <f t="shared" si="467"/>
        <v>0</v>
      </c>
      <c r="X3605" s="6"/>
      <c r="Y3605" s="7">
        <f t="shared" si="465"/>
        <v>0</v>
      </c>
      <c r="Z3605" s="7"/>
      <c r="AA3605" s="8">
        <f t="shared" si="468"/>
        <v>0</v>
      </c>
      <c r="AB3605" s="6">
        <f t="shared" si="459"/>
        <v>0</v>
      </c>
      <c r="AC3605" s="6">
        <f t="shared" si="464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hidden="1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1993</v>
      </c>
      <c r="I3606" s="57" t="s">
        <v>1994</v>
      </c>
      <c r="J3606" s="57" t="s">
        <v>1995</v>
      </c>
      <c r="K3606" s="57" t="s">
        <v>32</v>
      </c>
      <c r="L3606" s="2" t="s">
        <v>2167</v>
      </c>
      <c r="M3606" s="57"/>
      <c r="N3606" s="2" t="s">
        <v>40</v>
      </c>
      <c r="O3606" s="2" t="s">
        <v>41</v>
      </c>
      <c r="P3606" s="4">
        <v>0.02</v>
      </c>
      <c r="Q3606" s="121" t="s">
        <v>2168</v>
      </c>
      <c r="R3606" s="57"/>
      <c r="S3606" s="8">
        <v>79599.16</v>
      </c>
      <c r="T3606" s="6"/>
      <c r="U3606" s="6">
        <v>8.1999999999999993</v>
      </c>
      <c r="V3606" s="6">
        <f t="shared" si="460"/>
        <v>79590.960000000006</v>
      </c>
      <c r="W3606" s="8">
        <f t="shared" si="467"/>
        <v>8.0392156862745097</v>
      </c>
      <c r="X3606" s="6"/>
      <c r="Y3606" s="7">
        <f t="shared" si="465"/>
        <v>0</v>
      </c>
      <c r="Z3606" s="7"/>
      <c r="AA3606" s="8">
        <f t="shared" si="468"/>
        <v>8.0392156862745097</v>
      </c>
      <c r="AB3606" s="6">
        <f t="shared" si="459"/>
        <v>0.16078431372548962</v>
      </c>
      <c r="AC3606" s="6">
        <f t="shared" si="464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hidden="1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1993</v>
      </c>
      <c r="I3607" s="57" t="s">
        <v>1994</v>
      </c>
      <c r="J3607" s="57" t="s">
        <v>1995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2172</v>
      </c>
      <c r="R3607" s="57"/>
      <c r="S3607" s="8">
        <v>464.70000000000101</v>
      </c>
      <c r="T3607" s="6"/>
      <c r="U3607" s="6">
        <v>464.2</v>
      </c>
      <c r="V3607" s="6">
        <f t="shared" si="460"/>
        <v>0.50000000000102318</v>
      </c>
      <c r="W3607" s="8">
        <f t="shared" si="467"/>
        <v>455.09803921568624</v>
      </c>
      <c r="X3607" s="6"/>
      <c r="Y3607" s="7">
        <f t="shared" si="465"/>
        <v>0</v>
      </c>
      <c r="Z3607" s="7"/>
      <c r="AA3607" s="8">
        <f t="shared" si="468"/>
        <v>455.09803921568624</v>
      </c>
      <c r="AB3607" s="6">
        <f t="shared" si="459"/>
        <v>9.1019607843137464</v>
      </c>
      <c r="AC3607" s="6">
        <f t="shared" si="464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hidden="1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2019</v>
      </c>
      <c r="F3608" s="2" t="s">
        <v>2019</v>
      </c>
      <c r="G3608" s="2" t="s">
        <v>2019</v>
      </c>
      <c r="H3608" s="80" t="s">
        <v>1993</v>
      </c>
      <c r="I3608" s="57" t="s">
        <v>1994</v>
      </c>
      <c r="J3608" s="57" t="s">
        <v>1995</v>
      </c>
      <c r="K3608" s="57" t="s">
        <v>32</v>
      </c>
      <c r="L3608" s="2" t="s">
        <v>2019</v>
      </c>
      <c r="M3608" s="57"/>
      <c r="N3608" s="2" t="s">
        <v>40</v>
      </c>
      <c r="O3608" s="57" t="s">
        <v>80</v>
      </c>
      <c r="P3608" s="3">
        <v>0</v>
      </c>
      <c r="Q3608" s="121" t="s">
        <v>2173</v>
      </c>
      <c r="R3608" s="57"/>
      <c r="S3608" s="8">
        <v>-4.5</v>
      </c>
      <c r="T3608" s="6"/>
      <c r="U3608" s="6">
        <v>0</v>
      </c>
      <c r="V3608" s="6">
        <f t="shared" si="460"/>
        <v>-4.5</v>
      </c>
      <c r="W3608" s="8">
        <f t="shared" si="467"/>
        <v>0</v>
      </c>
      <c r="X3608" s="6"/>
      <c r="Y3608" s="7">
        <f t="shared" si="465"/>
        <v>0</v>
      </c>
      <c r="Z3608" s="7"/>
      <c r="AA3608" s="8">
        <f t="shared" si="468"/>
        <v>0</v>
      </c>
      <c r="AB3608" s="6">
        <f t="shared" si="459"/>
        <v>0</v>
      </c>
      <c r="AC3608" s="6">
        <f t="shared" si="464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hidden="1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2174</v>
      </c>
      <c r="F3609" s="2" t="s">
        <v>2174</v>
      </c>
      <c r="G3609" s="2" t="s">
        <v>2174</v>
      </c>
      <c r="H3609" s="80" t="s">
        <v>1993</v>
      </c>
      <c r="I3609" s="57" t="s">
        <v>1994</v>
      </c>
      <c r="J3609" s="57" t="s">
        <v>1995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2175</v>
      </c>
      <c r="R3609" s="57"/>
      <c r="S3609" s="8">
        <v>48232.4</v>
      </c>
      <c r="T3609" s="6"/>
      <c r="U3609" s="6">
        <v>525.9</v>
      </c>
      <c r="V3609" s="6">
        <f t="shared" si="460"/>
        <v>47706.5</v>
      </c>
      <c r="W3609" s="8">
        <f t="shared" si="467"/>
        <v>525.9</v>
      </c>
      <c r="X3609" s="6"/>
      <c r="Y3609" s="7">
        <f t="shared" si="465"/>
        <v>0</v>
      </c>
      <c r="Z3609" s="7"/>
      <c r="AA3609" s="8">
        <f t="shared" si="468"/>
        <v>525.9</v>
      </c>
      <c r="AB3609" s="6">
        <f t="shared" si="459"/>
        <v>0</v>
      </c>
      <c r="AC3609" s="6">
        <f t="shared" si="464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hidden="1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1993</v>
      </c>
      <c r="I3610" s="57" t="s">
        <v>1994</v>
      </c>
      <c r="J3610" s="57" t="s">
        <v>1995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2176</v>
      </c>
      <c r="R3610" s="57"/>
      <c r="S3610" s="8">
        <v>-9650.35</v>
      </c>
      <c r="T3610" s="6"/>
      <c r="U3610" s="6">
        <v>0</v>
      </c>
      <c r="V3610" s="6">
        <f t="shared" si="460"/>
        <v>-9650.35</v>
      </c>
      <c r="W3610" s="8">
        <f t="shared" si="467"/>
        <v>0</v>
      </c>
      <c r="X3610" s="6"/>
      <c r="Y3610" s="7">
        <f t="shared" si="465"/>
        <v>0</v>
      </c>
      <c r="Z3610" s="7"/>
      <c r="AA3610" s="8">
        <f t="shared" si="468"/>
        <v>0</v>
      </c>
      <c r="AB3610" s="6">
        <f t="shared" si="459"/>
        <v>0</v>
      </c>
      <c r="AC3610" s="6">
        <f t="shared" si="464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hidden="1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2179</v>
      </c>
      <c r="F3611" s="2" t="s">
        <v>2179</v>
      </c>
      <c r="G3611" s="2" t="s">
        <v>2179</v>
      </c>
      <c r="H3611" s="80" t="s">
        <v>1993</v>
      </c>
      <c r="I3611" s="57" t="s">
        <v>1994</v>
      </c>
      <c r="J3611" s="57" t="s">
        <v>1995</v>
      </c>
      <c r="K3611" s="57" t="s">
        <v>32</v>
      </c>
      <c r="L3611" s="2" t="s">
        <v>2179</v>
      </c>
      <c r="M3611" s="57"/>
      <c r="N3611" s="2" t="s">
        <v>57</v>
      </c>
      <c r="O3611" s="2" t="s">
        <v>41</v>
      </c>
      <c r="P3611" s="4">
        <v>0.1</v>
      </c>
      <c r="Q3611" s="121" t="s">
        <v>2180</v>
      </c>
      <c r="R3611" s="57"/>
      <c r="S3611" s="8">
        <v>5.0000000001034599E-2</v>
      </c>
      <c r="T3611" s="6"/>
      <c r="U3611" s="6">
        <v>0</v>
      </c>
      <c r="V3611" s="6">
        <f t="shared" si="460"/>
        <v>5.0000000001034599E-2</v>
      </c>
      <c r="W3611" s="8">
        <f t="shared" si="467"/>
        <v>0</v>
      </c>
      <c r="X3611" s="6"/>
      <c r="Y3611" s="7">
        <f t="shared" si="465"/>
        <v>0</v>
      </c>
      <c r="Z3611" s="7"/>
      <c r="AA3611" s="8">
        <f t="shared" si="468"/>
        <v>0</v>
      </c>
      <c r="AB3611" s="6">
        <f t="shared" si="459"/>
        <v>0</v>
      </c>
      <c r="AC3611" s="6">
        <f t="shared" si="464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hidden="1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2181</v>
      </c>
      <c r="F3612" s="2" t="s">
        <v>2181</v>
      </c>
      <c r="G3612" s="2" t="s">
        <v>2181</v>
      </c>
      <c r="H3612" s="80" t="s">
        <v>1993</v>
      </c>
      <c r="I3612" s="57" t="s">
        <v>1994</v>
      </c>
      <c r="J3612" s="57" t="s">
        <v>1995</v>
      </c>
      <c r="K3612" s="57" t="s">
        <v>32</v>
      </c>
      <c r="L3612" s="2" t="s">
        <v>2181</v>
      </c>
      <c r="M3612" s="57"/>
      <c r="N3612" s="2" t="s">
        <v>40</v>
      </c>
      <c r="O3612" s="2" t="s">
        <v>41</v>
      </c>
      <c r="P3612" s="4">
        <v>0.02</v>
      </c>
      <c r="Q3612" s="121" t="s">
        <v>2182</v>
      </c>
      <c r="R3612" s="57"/>
      <c r="S3612" s="8">
        <v>10365.290000000001</v>
      </c>
      <c r="T3612" s="6"/>
      <c r="U3612" s="6">
        <v>4068.8</v>
      </c>
      <c r="V3612" s="6">
        <f t="shared" si="460"/>
        <v>6296.4900000000007</v>
      </c>
      <c r="W3612" s="8">
        <f t="shared" si="467"/>
        <v>3989.0196078431372</v>
      </c>
      <c r="X3612" s="6"/>
      <c r="Y3612" s="7">
        <f t="shared" si="465"/>
        <v>0</v>
      </c>
      <c r="Z3612" s="7"/>
      <c r="AA3612" s="8">
        <f t="shared" si="468"/>
        <v>3989.0196078431372</v>
      </c>
      <c r="AB3612" s="6">
        <f t="shared" si="459"/>
        <v>79.780392156862945</v>
      </c>
      <c r="AC3612" s="6">
        <f t="shared" si="464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hidden="1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2190</v>
      </c>
      <c r="F3613" s="2" t="s">
        <v>2190</v>
      </c>
      <c r="G3613" s="2" t="s">
        <v>2190</v>
      </c>
      <c r="H3613" s="80" t="s">
        <v>1993</v>
      </c>
      <c r="I3613" s="57" t="s">
        <v>1994</v>
      </c>
      <c r="J3613" s="57" t="s">
        <v>1995</v>
      </c>
      <c r="K3613" s="57" t="s">
        <v>32</v>
      </c>
      <c r="L3613" s="2" t="s">
        <v>2191</v>
      </c>
      <c r="M3613" s="57"/>
      <c r="N3613" s="2" t="s">
        <v>40</v>
      </c>
      <c r="O3613" s="2" t="s">
        <v>80</v>
      </c>
      <c r="P3613" s="4">
        <v>0</v>
      </c>
      <c r="Q3613" s="121" t="s">
        <v>2192</v>
      </c>
      <c r="R3613" s="57"/>
      <c r="S3613" s="8">
        <v>492.7</v>
      </c>
      <c r="T3613" s="6"/>
      <c r="U3613" s="6">
        <v>0</v>
      </c>
      <c r="V3613" s="6">
        <f t="shared" si="460"/>
        <v>492.7</v>
      </c>
      <c r="W3613" s="8">
        <f t="shared" si="467"/>
        <v>0</v>
      </c>
      <c r="X3613" s="6"/>
      <c r="Y3613" s="7">
        <f t="shared" si="465"/>
        <v>0</v>
      </c>
      <c r="Z3613" s="7"/>
      <c r="AA3613" s="8">
        <f t="shared" si="468"/>
        <v>0</v>
      </c>
      <c r="AB3613" s="6">
        <f t="shared" si="459"/>
        <v>0</v>
      </c>
      <c r="AC3613" s="6">
        <f t="shared" si="464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hidden="1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2193</v>
      </c>
      <c r="F3614" s="2" t="s">
        <v>2193</v>
      </c>
      <c r="G3614" s="2" t="s">
        <v>2193</v>
      </c>
      <c r="H3614" s="80" t="s">
        <v>1993</v>
      </c>
      <c r="I3614" s="57" t="s">
        <v>1994</v>
      </c>
      <c r="J3614" s="57" t="s">
        <v>1995</v>
      </c>
      <c r="K3614" s="57" t="s">
        <v>32</v>
      </c>
      <c r="L3614" s="2" t="s">
        <v>2194</v>
      </c>
      <c r="M3614" s="57"/>
      <c r="N3614" s="2" t="s">
        <v>40</v>
      </c>
      <c r="O3614" s="2" t="s">
        <v>80</v>
      </c>
      <c r="P3614" s="4">
        <v>0</v>
      </c>
      <c r="Q3614" s="121" t="s">
        <v>2195</v>
      </c>
      <c r="R3614" s="57"/>
      <c r="S3614" s="8">
        <v>10958.6</v>
      </c>
      <c r="T3614" s="6"/>
      <c r="U3614" s="6">
        <v>0</v>
      </c>
      <c r="V3614" s="6">
        <f t="shared" si="460"/>
        <v>10958.6</v>
      </c>
      <c r="W3614" s="8">
        <f t="shared" si="467"/>
        <v>0</v>
      </c>
      <c r="X3614" s="6"/>
      <c r="Y3614" s="7">
        <f t="shared" si="465"/>
        <v>0</v>
      </c>
      <c r="Z3614" s="7"/>
      <c r="AA3614" s="8">
        <f t="shared" si="468"/>
        <v>0</v>
      </c>
      <c r="AB3614" s="6">
        <f t="shared" si="459"/>
        <v>0</v>
      </c>
      <c r="AC3614" s="6">
        <f t="shared" si="464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hidden="1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2196</v>
      </c>
      <c r="F3615" s="2" t="s">
        <v>2196</v>
      </c>
      <c r="G3615" s="2" t="s">
        <v>2196</v>
      </c>
      <c r="H3615" s="80" t="s">
        <v>1993</v>
      </c>
      <c r="I3615" s="57" t="s">
        <v>1994</v>
      </c>
      <c r="J3615" s="57" t="s">
        <v>1995</v>
      </c>
      <c r="K3615" s="57" t="s">
        <v>32</v>
      </c>
      <c r="L3615" s="2" t="s">
        <v>2197</v>
      </c>
      <c r="M3615" s="57"/>
      <c r="N3615" s="2" t="s">
        <v>57</v>
      </c>
      <c r="O3615" s="2" t="s">
        <v>41</v>
      </c>
      <c r="P3615" s="4">
        <v>0.12</v>
      </c>
      <c r="Q3615" s="121" t="s">
        <v>2198</v>
      </c>
      <c r="R3615" s="57"/>
      <c r="S3615" s="8">
        <v>944.44000000000199</v>
      </c>
      <c r="T3615" s="6"/>
      <c r="U3615" s="6">
        <v>0</v>
      </c>
      <c r="V3615" s="6">
        <f t="shared" si="460"/>
        <v>944.44000000000199</v>
      </c>
      <c r="W3615" s="8">
        <f t="shared" si="467"/>
        <v>0</v>
      </c>
      <c r="X3615" s="6"/>
      <c r="Y3615" s="7">
        <f t="shared" si="465"/>
        <v>0</v>
      </c>
      <c r="Z3615" s="7"/>
      <c r="AA3615" s="8">
        <f t="shared" si="468"/>
        <v>0</v>
      </c>
      <c r="AB3615" s="6">
        <f t="shared" si="459"/>
        <v>0</v>
      </c>
      <c r="AC3615" s="6">
        <f t="shared" si="464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hidden="1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2199</v>
      </c>
      <c r="F3616" s="2" t="s">
        <v>2199</v>
      </c>
      <c r="G3616" s="2" t="s">
        <v>2199</v>
      </c>
      <c r="H3616" s="80" t="s">
        <v>1993</v>
      </c>
      <c r="I3616" s="57" t="s">
        <v>1994</v>
      </c>
      <c r="J3616" s="57" t="s">
        <v>1995</v>
      </c>
      <c r="K3616" s="57" t="s">
        <v>32</v>
      </c>
      <c r="L3616" s="2" t="s">
        <v>2199</v>
      </c>
      <c r="M3616" s="57"/>
      <c r="N3616" s="2" t="s">
        <v>40</v>
      </c>
      <c r="O3616" s="2" t="s">
        <v>80</v>
      </c>
      <c r="P3616" s="4">
        <v>0</v>
      </c>
      <c r="Q3616" s="121" t="s">
        <v>2200</v>
      </c>
      <c r="R3616" s="57"/>
      <c r="S3616" s="8">
        <v>31550.400000000001</v>
      </c>
      <c r="T3616" s="6"/>
      <c r="U3616" s="6">
        <v>26003.7</v>
      </c>
      <c r="V3616" s="6">
        <f t="shared" si="460"/>
        <v>5546.7000000000007</v>
      </c>
      <c r="W3616" s="8">
        <f t="shared" si="467"/>
        <v>26003.7</v>
      </c>
      <c r="X3616" s="6"/>
      <c r="Y3616" s="7">
        <f t="shared" si="465"/>
        <v>0</v>
      </c>
      <c r="Z3616" s="7"/>
      <c r="AA3616" s="8">
        <f t="shared" si="468"/>
        <v>26003.7</v>
      </c>
      <c r="AB3616" s="6">
        <f t="shared" si="459"/>
        <v>0</v>
      </c>
      <c r="AC3616" s="6">
        <f t="shared" si="464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hidden="1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2201</v>
      </c>
      <c r="F3617" s="2" t="s">
        <v>2201</v>
      </c>
      <c r="G3617" s="2" t="s">
        <v>2201</v>
      </c>
      <c r="H3617" s="80" t="s">
        <v>1993</v>
      </c>
      <c r="I3617" s="57" t="s">
        <v>1994</v>
      </c>
      <c r="J3617" s="57" t="s">
        <v>1995</v>
      </c>
      <c r="K3617" s="57" t="s">
        <v>32</v>
      </c>
      <c r="L3617" s="2" t="s">
        <v>2201</v>
      </c>
      <c r="M3617" s="57"/>
      <c r="N3617" s="2" t="s">
        <v>57</v>
      </c>
      <c r="O3617" s="2" t="s">
        <v>41</v>
      </c>
      <c r="P3617" s="4">
        <v>0.08</v>
      </c>
      <c r="Q3617" s="121" t="s">
        <v>2202</v>
      </c>
      <c r="R3617" s="57"/>
      <c r="S3617" s="8">
        <v>7.0000000001528007E-2</v>
      </c>
      <c r="T3617" s="6"/>
      <c r="U3617" s="6">
        <v>0</v>
      </c>
      <c r="V3617" s="6">
        <f t="shared" si="460"/>
        <v>7.0000000001528007E-2</v>
      </c>
      <c r="W3617" s="8">
        <f t="shared" si="467"/>
        <v>0</v>
      </c>
      <c r="X3617" s="6"/>
      <c r="Y3617" s="7">
        <f t="shared" si="465"/>
        <v>0</v>
      </c>
      <c r="Z3617" s="7"/>
      <c r="AA3617" s="8">
        <f t="shared" si="468"/>
        <v>0</v>
      </c>
      <c r="AB3617" s="6">
        <f t="shared" si="459"/>
        <v>0</v>
      </c>
      <c r="AC3617" s="6">
        <f t="shared" si="464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hidden="1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2203</v>
      </c>
      <c r="F3618" s="2" t="s">
        <v>2204</v>
      </c>
      <c r="G3618" s="2" t="s">
        <v>2203</v>
      </c>
      <c r="H3618" s="80" t="s">
        <v>1993</v>
      </c>
      <c r="I3618" s="57" t="s">
        <v>1994</v>
      </c>
      <c r="J3618" s="57" t="s">
        <v>1995</v>
      </c>
      <c r="K3618" s="57" t="s">
        <v>32</v>
      </c>
      <c r="L3618" s="2" t="s">
        <v>2203</v>
      </c>
      <c r="M3618" s="57"/>
      <c r="N3618" s="2" t="s">
        <v>57</v>
      </c>
      <c r="O3618" s="2" t="s">
        <v>41</v>
      </c>
      <c r="P3618" s="4">
        <v>0.1</v>
      </c>
      <c r="Q3618" s="121" t="s">
        <v>2205</v>
      </c>
      <c r="R3618" s="57"/>
      <c r="S3618" s="8">
        <v>-1.9999999902211098E-2</v>
      </c>
      <c r="T3618" s="6"/>
      <c r="U3618" s="6">
        <v>0</v>
      </c>
      <c r="V3618" s="6">
        <f t="shared" si="460"/>
        <v>-1.9999999902211098E-2</v>
      </c>
      <c r="W3618" s="8">
        <f t="shared" si="467"/>
        <v>0</v>
      </c>
      <c r="X3618" s="6"/>
      <c r="Y3618" s="7">
        <f t="shared" si="465"/>
        <v>0</v>
      </c>
      <c r="Z3618" s="7"/>
      <c r="AA3618" s="8">
        <f t="shared" si="468"/>
        <v>0</v>
      </c>
      <c r="AB3618" s="6">
        <f t="shared" si="459"/>
        <v>0</v>
      </c>
      <c r="AC3618" s="6">
        <f t="shared" si="464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hidden="1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2206</v>
      </c>
      <c r="F3619" s="2" t="s">
        <v>2206</v>
      </c>
      <c r="G3619" s="2" t="s">
        <v>2206</v>
      </c>
      <c r="H3619" s="80" t="s">
        <v>1993</v>
      </c>
      <c r="I3619" s="57" t="s">
        <v>1994</v>
      </c>
      <c r="J3619" s="57" t="s">
        <v>1995</v>
      </c>
      <c r="K3619" s="57" t="s">
        <v>32</v>
      </c>
      <c r="L3619" s="2" t="s">
        <v>2206</v>
      </c>
      <c r="M3619" s="57"/>
      <c r="N3619" s="2" t="s">
        <v>57</v>
      </c>
      <c r="O3619" s="2" t="s">
        <v>41</v>
      </c>
      <c r="P3619" s="4">
        <v>0.08</v>
      </c>
      <c r="Q3619" s="121" t="s">
        <v>2207</v>
      </c>
      <c r="R3619" s="57"/>
      <c r="S3619" s="8">
        <v>0.40000000000145502</v>
      </c>
      <c r="T3619" s="6"/>
      <c r="U3619" s="6">
        <v>0</v>
      </c>
      <c r="V3619" s="6">
        <f t="shared" si="460"/>
        <v>0.40000000000145502</v>
      </c>
      <c r="W3619" s="8">
        <f t="shared" si="467"/>
        <v>0</v>
      </c>
      <c r="X3619" s="6"/>
      <c r="Y3619" s="7">
        <f t="shared" si="465"/>
        <v>0</v>
      </c>
      <c r="Z3619" s="7"/>
      <c r="AA3619" s="8">
        <f t="shared" si="468"/>
        <v>0</v>
      </c>
      <c r="AB3619" s="6">
        <f t="shared" si="459"/>
        <v>0</v>
      </c>
      <c r="AC3619" s="6">
        <f t="shared" si="464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hidden="1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2218</v>
      </c>
      <c r="F3620" s="2" t="s">
        <v>2218</v>
      </c>
      <c r="G3620" s="2" t="s">
        <v>2218</v>
      </c>
      <c r="H3620" s="80" t="s">
        <v>1993</v>
      </c>
      <c r="I3620" s="57" t="s">
        <v>1994</v>
      </c>
      <c r="J3620" s="57" t="s">
        <v>1995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2219</v>
      </c>
      <c r="R3620" s="57"/>
      <c r="S3620" s="8">
        <v>16886.5</v>
      </c>
      <c r="T3620" s="6"/>
      <c r="U3620" s="6">
        <v>0</v>
      </c>
      <c r="V3620" s="6">
        <f t="shared" si="460"/>
        <v>16886.5</v>
      </c>
      <c r="W3620" s="8">
        <f t="shared" si="467"/>
        <v>0</v>
      </c>
      <c r="X3620" s="6"/>
      <c r="Y3620" s="7">
        <f t="shared" si="465"/>
        <v>0</v>
      </c>
      <c r="Z3620" s="7"/>
      <c r="AA3620" s="8">
        <f t="shared" si="468"/>
        <v>0</v>
      </c>
      <c r="AB3620" s="6">
        <f t="shared" ref="AB3620:AB3651" si="469">U3620-W3620</f>
        <v>0</v>
      </c>
      <c r="AC3620" s="6">
        <f t="shared" si="464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hidden="1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2220</v>
      </c>
      <c r="F3621" s="2" t="s">
        <v>2220</v>
      </c>
      <c r="G3621" s="2" t="s">
        <v>2220</v>
      </c>
      <c r="H3621" s="80" t="s">
        <v>1993</v>
      </c>
      <c r="I3621" s="57" t="s">
        <v>1994</v>
      </c>
      <c r="J3621" s="57" t="s">
        <v>1995</v>
      </c>
      <c r="K3621" s="57" t="s">
        <v>32</v>
      </c>
      <c r="L3621" s="2" t="s">
        <v>2221</v>
      </c>
      <c r="M3621" s="57"/>
      <c r="N3621" s="2" t="s">
        <v>57</v>
      </c>
      <c r="O3621" s="2" t="s">
        <v>41</v>
      </c>
      <c r="P3621" s="4">
        <v>0.02</v>
      </c>
      <c r="Q3621" s="121" t="s">
        <v>2222</v>
      </c>
      <c r="R3621" s="57"/>
      <c r="S3621" s="8">
        <v>-45523.56</v>
      </c>
      <c r="T3621" s="6"/>
      <c r="U3621" s="6">
        <v>85603.782680000018</v>
      </c>
      <c r="V3621" s="6">
        <f t="shared" si="460"/>
        <v>-131127.34268</v>
      </c>
      <c r="W3621" s="8">
        <f t="shared" si="467"/>
        <v>83925.277137254918</v>
      </c>
      <c r="X3621" s="6"/>
      <c r="Y3621" s="7">
        <f t="shared" si="465"/>
        <v>0</v>
      </c>
      <c r="Z3621" s="7"/>
      <c r="AA3621" s="8">
        <f t="shared" si="468"/>
        <v>83925.277137254918</v>
      </c>
      <c r="AB3621" s="6">
        <f t="shared" si="469"/>
        <v>1678.5055427451007</v>
      </c>
      <c r="AC3621" s="6">
        <f t="shared" si="464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hidden="1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2224</v>
      </c>
      <c r="F3622" s="2" t="s">
        <v>2224</v>
      </c>
      <c r="G3622" s="2" t="s">
        <v>2224</v>
      </c>
      <c r="H3622" s="80" t="s">
        <v>1993</v>
      </c>
      <c r="I3622" s="57" t="s">
        <v>1994</v>
      </c>
      <c r="J3622" s="57" t="s">
        <v>1995</v>
      </c>
      <c r="K3622" s="57" t="s">
        <v>32</v>
      </c>
      <c r="L3622" s="2" t="s">
        <v>2224</v>
      </c>
      <c r="M3622" s="57"/>
      <c r="N3622" s="2" t="s">
        <v>40</v>
      </c>
      <c r="O3622" s="2" t="s">
        <v>41</v>
      </c>
      <c r="P3622" s="4">
        <v>0.04</v>
      </c>
      <c r="Q3622" s="121" t="s">
        <v>2225</v>
      </c>
      <c r="R3622" s="57"/>
      <c r="S3622" s="8">
        <v>11526.74</v>
      </c>
      <c r="T3622" s="6"/>
      <c r="U3622" s="6">
        <v>4616.7</v>
      </c>
      <c r="V3622" s="6">
        <f t="shared" si="460"/>
        <v>6910.04</v>
      </c>
      <c r="W3622" s="8">
        <f t="shared" si="467"/>
        <v>4439.1346153846152</v>
      </c>
      <c r="X3622" s="6"/>
      <c r="Y3622" s="7">
        <f t="shared" si="465"/>
        <v>0</v>
      </c>
      <c r="Z3622" s="7"/>
      <c r="AA3622" s="8">
        <f t="shared" si="468"/>
        <v>4439.1346153846152</v>
      </c>
      <c r="AB3622" s="6">
        <f t="shared" si="469"/>
        <v>177.56538461538457</v>
      </c>
      <c r="AC3622" s="6">
        <f t="shared" si="464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hidden="1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2226</v>
      </c>
      <c r="F3623" s="2" t="s">
        <v>2226</v>
      </c>
      <c r="G3623" s="2" t="s">
        <v>2226</v>
      </c>
      <c r="H3623" s="80" t="s">
        <v>1993</v>
      </c>
      <c r="I3623" s="57" t="s">
        <v>1994</v>
      </c>
      <c r="J3623" s="57" t="s">
        <v>1995</v>
      </c>
      <c r="K3623" s="57" t="s">
        <v>32</v>
      </c>
      <c r="L3623" s="2" t="s">
        <v>2229</v>
      </c>
      <c r="M3623" s="57"/>
      <c r="N3623" s="2" t="s">
        <v>40</v>
      </c>
      <c r="O3623" s="2" t="s">
        <v>41</v>
      </c>
      <c r="P3623" s="4">
        <v>0.01</v>
      </c>
      <c r="Q3623" s="121" t="s">
        <v>2230</v>
      </c>
      <c r="R3623" s="57"/>
      <c r="S3623" s="8">
        <v>499.4</v>
      </c>
      <c r="T3623" s="6"/>
      <c r="U3623" s="6">
        <v>315</v>
      </c>
      <c r="V3623" s="6">
        <f t="shared" si="460"/>
        <v>184.39999999999998</v>
      </c>
      <c r="W3623" s="8">
        <f t="shared" si="467"/>
        <v>311.88118811881191</v>
      </c>
      <c r="X3623" s="6"/>
      <c r="Y3623" s="7">
        <f t="shared" si="465"/>
        <v>0</v>
      </c>
      <c r="Z3623" s="7"/>
      <c r="AA3623" s="8">
        <f t="shared" si="468"/>
        <v>311.88118811881191</v>
      </c>
      <c r="AB3623" s="6">
        <f t="shared" si="469"/>
        <v>3.118811881188094</v>
      </c>
      <c r="AC3623" s="6">
        <f t="shared" si="464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hidden="1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2231</v>
      </c>
      <c r="F3624" s="2" t="s">
        <v>2231</v>
      </c>
      <c r="G3624" s="2" t="s">
        <v>2231</v>
      </c>
      <c r="H3624" s="80" t="s">
        <v>1993</v>
      </c>
      <c r="I3624" s="57" t="s">
        <v>1994</v>
      </c>
      <c r="J3624" s="57" t="s">
        <v>1995</v>
      </c>
      <c r="K3624" s="57" t="s">
        <v>32</v>
      </c>
      <c r="L3624" s="2" t="s">
        <v>2232</v>
      </c>
      <c r="M3624" s="57"/>
      <c r="N3624" s="2" t="s">
        <v>40</v>
      </c>
      <c r="O3624" s="2" t="s">
        <v>41</v>
      </c>
      <c r="P3624" s="4">
        <v>0.02</v>
      </c>
      <c r="Q3624" s="121" t="s">
        <v>2233</v>
      </c>
      <c r="R3624" s="57"/>
      <c r="S3624" s="8">
        <v>-0.30000000000018201</v>
      </c>
      <c r="T3624" s="6"/>
      <c r="U3624" s="6">
        <v>0</v>
      </c>
      <c r="V3624" s="6">
        <f t="shared" si="460"/>
        <v>-0.30000000000018201</v>
      </c>
      <c r="W3624" s="8">
        <f t="shared" si="467"/>
        <v>0</v>
      </c>
      <c r="X3624" s="6"/>
      <c r="Y3624" s="7">
        <f t="shared" si="465"/>
        <v>0</v>
      </c>
      <c r="Z3624" s="7"/>
      <c r="AA3624" s="8">
        <f t="shared" si="468"/>
        <v>0</v>
      </c>
      <c r="AB3624" s="6">
        <f t="shared" si="469"/>
        <v>0</v>
      </c>
      <c r="AC3624" s="6">
        <f t="shared" si="464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hidden="1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2240</v>
      </c>
      <c r="F3625" s="2" t="s">
        <v>3616</v>
      </c>
      <c r="G3625" s="2" t="s">
        <v>2240</v>
      </c>
      <c r="H3625" s="80" t="s">
        <v>1993</v>
      </c>
      <c r="I3625" s="57" t="s">
        <v>1994</v>
      </c>
      <c r="J3625" s="57" t="s">
        <v>1995</v>
      </c>
      <c r="K3625" s="57" t="s">
        <v>32</v>
      </c>
      <c r="L3625" s="2" t="s">
        <v>2240</v>
      </c>
      <c r="M3625" s="57"/>
      <c r="N3625" s="2" t="s">
        <v>40</v>
      </c>
      <c r="O3625" s="2" t="s">
        <v>41</v>
      </c>
      <c r="P3625" s="4">
        <v>0.05</v>
      </c>
      <c r="Q3625" s="121" t="s">
        <v>2242</v>
      </c>
      <c r="R3625" s="57"/>
      <c r="S3625" s="8">
        <v>-33.85</v>
      </c>
      <c r="T3625" s="6"/>
      <c r="U3625" s="6">
        <v>0</v>
      </c>
      <c r="V3625" s="6">
        <f t="shared" si="460"/>
        <v>-33.85</v>
      </c>
      <c r="W3625" s="8">
        <f t="shared" si="467"/>
        <v>0</v>
      </c>
      <c r="X3625" s="6"/>
      <c r="Y3625" s="7">
        <f t="shared" si="465"/>
        <v>0</v>
      </c>
      <c r="Z3625" s="7"/>
      <c r="AA3625" s="8">
        <f t="shared" si="468"/>
        <v>0</v>
      </c>
      <c r="AB3625" s="6">
        <f t="shared" si="469"/>
        <v>0</v>
      </c>
      <c r="AC3625" s="6">
        <f t="shared" si="464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hidden="1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1993</v>
      </c>
      <c r="I3626" s="57" t="s">
        <v>1994</v>
      </c>
      <c r="J3626" s="57" t="s">
        <v>1995</v>
      </c>
      <c r="K3626" s="57" t="s">
        <v>32</v>
      </c>
      <c r="L3626" s="2" t="s">
        <v>1718</v>
      </c>
      <c r="M3626" s="57"/>
      <c r="N3626" s="2" t="s">
        <v>57</v>
      </c>
      <c r="O3626" s="2" t="s">
        <v>41</v>
      </c>
      <c r="P3626" s="4">
        <v>0.04</v>
      </c>
      <c r="Q3626" s="121" t="s">
        <v>2243</v>
      </c>
      <c r="R3626" s="57"/>
      <c r="S3626" s="8">
        <v>2.00000000186265E-2</v>
      </c>
      <c r="T3626" s="6"/>
      <c r="U3626" s="6">
        <v>0</v>
      </c>
      <c r="V3626" s="6">
        <f t="shared" si="460"/>
        <v>2.00000000186265E-2</v>
      </c>
      <c r="W3626" s="8">
        <f t="shared" si="467"/>
        <v>0</v>
      </c>
      <c r="X3626" s="6"/>
      <c r="Y3626" s="7">
        <f t="shared" si="465"/>
        <v>0</v>
      </c>
      <c r="Z3626" s="7"/>
      <c r="AA3626" s="8">
        <f t="shared" si="468"/>
        <v>0</v>
      </c>
      <c r="AB3626" s="6">
        <f t="shared" si="469"/>
        <v>0</v>
      </c>
      <c r="AC3626" s="6">
        <f t="shared" si="464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hidden="1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1993</v>
      </c>
      <c r="I3627" s="57" t="s">
        <v>1994</v>
      </c>
      <c r="J3627" s="57" t="s">
        <v>1995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2176</v>
      </c>
      <c r="R3627" s="57"/>
      <c r="S3627" s="8">
        <v>164992.9</v>
      </c>
      <c r="T3627" s="6"/>
      <c r="U3627" s="6">
        <v>107842</v>
      </c>
      <c r="V3627" s="6">
        <f t="shared" si="460"/>
        <v>57150.899999999994</v>
      </c>
      <c r="W3627" s="8">
        <f t="shared" si="467"/>
        <v>103694.23076923077</v>
      </c>
      <c r="X3627" s="6"/>
      <c r="Y3627" s="7">
        <f t="shared" si="465"/>
        <v>0</v>
      </c>
      <c r="Z3627" s="7"/>
      <c r="AA3627" s="8">
        <f t="shared" si="468"/>
        <v>103694.23076923077</v>
      </c>
      <c r="AB3627" s="6">
        <f t="shared" si="469"/>
        <v>4147.7692307692341</v>
      </c>
      <c r="AC3627" s="6">
        <f t="shared" si="464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hidden="1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1993</v>
      </c>
      <c r="I3628" s="57" t="s">
        <v>1994</v>
      </c>
      <c r="J3628" s="57" t="s">
        <v>1995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2244</v>
      </c>
      <c r="R3628" s="57"/>
      <c r="S3628" s="8">
        <v>3633.84</v>
      </c>
      <c r="T3628" s="6"/>
      <c r="U3628" s="6">
        <v>3137.3</v>
      </c>
      <c r="V3628" s="6">
        <f t="shared" si="460"/>
        <v>496.53999999999996</v>
      </c>
      <c r="W3628" s="8">
        <f t="shared" si="467"/>
        <v>3137.3</v>
      </c>
      <c r="X3628" s="6"/>
      <c r="Y3628" s="7">
        <f t="shared" si="465"/>
        <v>0</v>
      </c>
      <c r="Z3628" s="7"/>
      <c r="AA3628" s="8">
        <f t="shared" si="468"/>
        <v>3137.3</v>
      </c>
      <c r="AB3628" s="6">
        <f t="shared" si="469"/>
        <v>0</v>
      </c>
      <c r="AC3628" s="6">
        <f t="shared" si="464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hidden="1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1993</v>
      </c>
      <c r="I3629" s="57" t="s">
        <v>1994</v>
      </c>
      <c r="J3629" s="57" t="s">
        <v>1995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2245</v>
      </c>
      <c r="R3629" s="57"/>
      <c r="S3629" s="8">
        <v>4123.72</v>
      </c>
      <c r="T3629" s="6"/>
      <c r="U3629" s="6">
        <v>0</v>
      </c>
      <c r="V3629" s="6">
        <f t="shared" si="460"/>
        <v>4123.72</v>
      </c>
      <c r="W3629" s="8">
        <f t="shared" si="467"/>
        <v>0</v>
      </c>
      <c r="X3629" s="6"/>
      <c r="Y3629" s="7">
        <f t="shared" si="465"/>
        <v>0</v>
      </c>
      <c r="Z3629" s="7"/>
      <c r="AA3629" s="8">
        <f t="shared" si="468"/>
        <v>0</v>
      </c>
      <c r="AB3629" s="6">
        <f t="shared" si="469"/>
        <v>0</v>
      </c>
      <c r="AC3629" s="6">
        <f t="shared" si="464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hidden="1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1993</v>
      </c>
      <c r="I3630" s="57" t="s">
        <v>1994</v>
      </c>
      <c r="J3630" s="57" t="s">
        <v>1995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2245</v>
      </c>
      <c r="R3630" s="57"/>
      <c r="S3630" s="8">
        <v>80000</v>
      </c>
      <c r="T3630" s="6"/>
      <c r="U3630" s="6">
        <v>0</v>
      </c>
      <c r="V3630" s="6">
        <f t="shared" ref="U3630:V3693" si="470">S3630+T3630-U3630</f>
        <v>80000</v>
      </c>
      <c r="W3630" s="8">
        <f t="shared" si="467"/>
        <v>0</v>
      </c>
      <c r="X3630" s="6"/>
      <c r="Y3630" s="7">
        <f t="shared" si="465"/>
        <v>0</v>
      </c>
      <c r="Z3630" s="7"/>
      <c r="AA3630" s="8">
        <f t="shared" si="468"/>
        <v>0</v>
      </c>
      <c r="AB3630" s="6">
        <f t="shared" si="469"/>
        <v>0</v>
      </c>
      <c r="AC3630" s="6">
        <f t="shared" si="464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hidden="1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1993</v>
      </c>
      <c r="I3631" s="57" t="s">
        <v>1994</v>
      </c>
      <c r="J3631" s="57" t="s">
        <v>1995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2245</v>
      </c>
      <c r="R3631" s="57"/>
      <c r="S3631" s="8">
        <v>30000</v>
      </c>
      <c r="T3631" s="6"/>
      <c r="U3631" s="6">
        <v>0</v>
      </c>
      <c r="V3631" s="6">
        <f t="shared" si="470"/>
        <v>30000</v>
      </c>
      <c r="W3631" s="8">
        <f t="shared" si="467"/>
        <v>0</v>
      </c>
      <c r="X3631" s="6"/>
      <c r="Y3631" s="7">
        <f t="shared" si="465"/>
        <v>0</v>
      </c>
      <c r="Z3631" s="7"/>
      <c r="AA3631" s="8">
        <f t="shared" si="468"/>
        <v>0</v>
      </c>
      <c r="AB3631" s="6">
        <f t="shared" si="469"/>
        <v>0</v>
      </c>
      <c r="AC3631" s="6">
        <f t="shared" si="464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hidden="1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2247</v>
      </c>
      <c r="F3632" s="2" t="s">
        <v>2247</v>
      </c>
      <c r="G3632" s="2" t="s">
        <v>2247</v>
      </c>
      <c r="H3632" s="80" t="s">
        <v>1993</v>
      </c>
      <c r="I3632" s="57" t="s">
        <v>1994</v>
      </c>
      <c r="J3632" s="57" t="s">
        <v>1995</v>
      </c>
      <c r="K3632" s="57" t="s">
        <v>32</v>
      </c>
      <c r="L3632" s="2" t="s">
        <v>2248</v>
      </c>
      <c r="M3632" s="57"/>
      <c r="N3632" s="2" t="s">
        <v>40</v>
      </c>
      <c r="O3632" s="2" t="s">
        <v>41</v>
      </c>
      <c r="P3632" s="4">
        <v>0.02</v>
      </c>
      <c r="Q3632" s="121" t="s">
        <v>2249</v>
      </c>
      <c r="R3632" s="57"/>
      <c r="S3632" s="8">
        <v>494.7</v>
      </c>
      <c r="T3632" s="6"/>
      <c r="U3632" s="6">
        <v>0</v>
      </c>
      <c r="V3632" s="6">
        <f t="shared" si="470"/>
        <v>494.7</v>
      </c>
      <c r="W3632" s="8">
        <f t="shared" si="467"/>
        <v>0</v>
      </c>
      <c r="X3632" s="6"/>
      <c r="Y3632" s="7">
        <f t="shared" si="465"/>
        <v>0</v>
      </c>
      <c r="Z3632" s="7"/>
      <c r="AA3632" s="8">
        <f t="shared" si="468"/>
        <v>0</v>
      </c>
      <c r="AB3632" s="6">
        <f t="shared" si="469"/>
        <v>0</v>
      </c>
      <c r="AC3632" s="6">
        <f t="shared" si="464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hidden="1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2250</v>
      </c>
      <c r="F3633" s="2" t="s">
        <v>2251</v>
      </c>
      <c r="G3633" s="2" t="s">
        <v>2250</v>
      </c>
      <c r="H3633" s="80" t="s">
        <v>1993</v>
      </c>
      <c r="I3633" s="57" t="s">
        <v>1994</v>
      </c>
      <c r="J3633" s="57" t="s">
        <v>1995</v>
      </c>
      <c r="K3633" s="57" t="s">
        <v>32</v>
      </c>
      <c r="L3633" s="2" t="s">
        <v>2250</v>
      </c>
      <c r="M3633" s="57"/>
      <c r="N3633" s="2" t="s">
        <v>40</v>
      </c>
      <c r="O3633" s="2" t="s">
        <v>41</v>
      </c>
      <c r="P3633" s="4">
        <v>0.02</v>
      </c>
      <c r="Q3633" s="121" t="s">
        <v>2252</v>
      </c>
      <c r="R3633" s="57"/>
      <c r="S3633" s="8">
        <v>-0.69999999999708995</v>
      </c>
      <c r="T3633" s="6"/>
      <c r="U3633" s="6">
        <v>0</v>
      </c>
      <c r="V3633" s="6">
        <f t="shared" si="470"/>
        <v>-0.69999999999708995</v>
      </c>
      <c r="W3633" s="8">
        <f t="shared" si="467"/>
        <v>0</v>
      </c>
      <c r="X3633" s="6"/>
      <c r="Y3633" s="7">
        <f t="shared" si="465"/>
        <v>0</v>
      </c>
      <c r="Z3633" s="7"/>
      <c r="AA3633" s="8">
        <f t="shared" si="468"/>
        <v>0</v>
      </c>
      <c r="AB3633" s="6">
        <f t="shared" si="469"/>
        <v>0</v>
      </c>
      <c r="AC3633" s="6">
        <f t="shared" si="464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hidden="1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1993</v>
      </c>
      <c r="I3634" s="57" t="s">
        <v>1994</v>
      </c>
      <c r="J3634" s="57" t="s">
        <v>1995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2253</v>
      </c>
      <c r="R3634" s="57"/>
      <c r="S3634" s="8">
        <v>9134.6</v>
      </c>
      <c r="T3634" s="6"/>
      <c r="U3634" s="6">
        <v>3565.2</v>
      </c>
      <c r="V3634" s="6">
        <f t="shared" si="470"/>
        <v>5569.4000000000005</v>
      </c>
      <c r="W3634" s="8">
        <f t="shared" si="467"/>
        <v>3495.2941176470586</v>
      </c>
      <c r="X3634" s="6"/>
      <c r="Y3634" s="7">
        <f t="shared" si="465"/>
        <v>0</v>
      </c>
      <c r="Z3634" s="7"/>
      <c r="AA3634" s="8">
        <f t="shared" si="468"/>
        <v>3495.2941176470586</v>
      </c>
      <c r="AB3634" s="6">
        <f t="shared" si="469"/>
        <v>69.905882352941262</v>
      </c>
      <c r="AC3634" s="6">
        <f t="shared" si="464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hidden="1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2254</v>
      </c>
      <c r="F3635" s="2" t="s">
        <v>2255</v>
      </c>
      <c r="G3635" s="2" t="s">
        <v>2254</v>
      </c>
      <c r="H3635" s="80" t="s">
        <v>1993</v>
      </c>
      <c r="I3635" s="57" t="s">
        <v>1994</v>
      </c>
      <c r="J3635" s="57" t="s">
        <v>1995</v>
      </c>
      <c r="K3635" s="57" t="s">
        <v>32</v>
      </c>
      <c r="L3635" s="2" t="s">
        <v>2256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2257</v>
      </c>
      <c r="R3635" s="57"/>
      <c r="S3635" s="8">
        <v>500000</v>
      </c>
      <c r="T3635" s="6"/>
      <c r="U3635" s="6">
        <v>152957.95000000001</v>
      </c>
      <c r="V3635" s="6">
        <f t="shared" si="470"/>
        <v>347042.05</v>
      </c>
      <c r="W3635" s="8">
        <f t="shared" si="467"/>
        <v>149134.00125</v>
      </c>
      <c r="X3635" s="6"/>
      <c r="Y3635" s="7">
        <f t="shared" si="465"/>
        <v>0</v>
      </c>
      <c r="Z3635" s="7"/>
      <c r="AA3635" s="8">
        <f t="shared" si="468"/>
        <v>149134.00125</v>
      </c>
      <c r="AB3635" s="6">
        <f t="shared" si="469"/>
        <v>3823.9487500000105</v>
      </c>
      <c r="AC3635" s="6">
        <f t="shared" si="464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hidden="1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1993</v>
      </c>
      <c r="I3636" s="57" t="s">
        <v>1994</v>
      </c>
      <c r="J3636" s="57" t="s">
        <v>1995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2258</v>
      </c>
      <c r="R3636" s="57"/>
      <c r="S3636" s="8">
        <v>6530.62</v>
      </c>
      <c r="T3636" s="6"/>
      <c r="U3636" s="6">
        <v>0</v>
      </c>
      <c r="V3636" s="6">
        <f t="shared" si="470"/>
        <v>6530.62</v>
      </c>
      <c r="W3636" s="8">
        <f t="shared" si="467"/>
        <v>0</v>
      </c>
      <c r="X3636" s="6"/>
      <c r="Y3636" s="7">
        <f t="shared" si="465"/>
        <v>0</v>
      </c>
      <c r="Z3636" s="7"/>
      <c r="AA3636" s="8">
        <f t="shared" si="468"/>
        <v>0</v>
      </c>
      <c r="AB3636" s="6">
        <f t="shared" si="469"/>
        <v>0</v>
      </c>
      <c r="AC3636" s="6">
        <f t="shared" si="464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hidden="1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1993</v>
      </c>
      <c r="I3637" s="57" t="s">
        <v>1994</v>
      </c>
      <c r="J3637" s="57" t="s">
        <v>1995</v>
      </c>
      <c r="K3637" s="57" t="s">
        <v>32</v>
      </c>
      <c r="L3637" s="2" t="s">
        <v>2259</v>
      </c>
      <c r="M3637" s="57"/>
      <c r="N3637" s="2" t="s">
        <v>40</v>
      </c>
      <c r="O3637" s="2" t="s">
        <v>80</v>
      </c>
      <c r="P3637" s="4">
        <v>0</v>
      </c>
      <c r="Q3637" s="121" t="s">
        <v>2260</v>
      </c>
      <c r="R3637" s="57"/>
      <c r="S3637" s="8">
        <v>98791.34</v>
      </c>
      <c r="T3637" s="6"/>
      <c r="U3637" s="6">
        <v>98368.7</v>
      </c>
      <c r="V3637" s="6">
        <f t="shared" si="470"/>
        <v>422.63999999999942</v>
      </c>
      <c r="W3637" s="8">
        <f t="shared" si="467"/>
        <v>98368.7</v>
      </c>
      <c r="X3637" s="6"/>
      <c r="Y3637" s="7">
        <f t="shared" si="465"/>
        <v>0</v>
      </c>
      <c r="Z3637" s="7"/>
      <c r="AA3637" s="8">
        <f t="shared" si="468"/>
        <v>98368.7</v>
      </c>
      <c r="AB3637" s="6">
        <f t="shared" si="469"/>
        <v>0</v>
      </c>
      <c r="AC3637" s="6">
        <f t="shared" si="464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hidden="1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2263</v>
      </c>
      <c r="F3638" s="2" t="s">
        <v>2263</v>
      </c>
      <c r="G3638" s="2" t="s">
        <v>2263</v>
      </c>
      <c r="H3638" s="80" t="s">
        <v>1993</v>
      </c>
      <c r="I3638" s="57" t="s">
        <v>1994</v>
      </c>
      <c r="J3638" s="57" t="s">
        <v>1995</v>
      </c>
      <c r="K3638" s="57" t="s">
        <v>32</v>
      </c>
      <c r="L3638" s="2" t="s">
        <v>2263</v>
      </c>
      <c r="M3638" s="57"/>
      <c r="N3638" s="2" t="s">
        <v>57</v>
      </c>
      <c r="O3638" s="2" t="s">
        <v>41</v>
      </c>
      <c r="P3638" s="4">
        <v>0.04</v>
      </c>
      <c r="Q3638" s="121" t="s">
        <v>2264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7"/>
        <v>26913.817307692309</v>
      </c>
      <c r="X3638" s="6"/>
      <c r="Y3638" s="7">
        <f t="shared" si="465"/>
        <v>0</v>
      </c>
      <c r="Z3638" s="7"/>
      <c r="AA3638" s="8">
        <f t="shared" si="468"/>
        <v>26913.817307692309</v>
      </c>
      <c r="AB3638" s="6">
        <f t="shared" si="469"/>
        <v>1076.5526923076941</v>
      </c>
      <c r="AC3638" s="6">
        <f t="shared" si="464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hidden="1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2263</v>
      </c>
      <c r="F3639" s="2" t="s">
        <v>2263</v>
      </c>
      <c r="G3639" s="2" t="s">
        <v>2263</v>
      </c>
      <c r="H3639" s="80" t="s">
        <v>1993</v>
      </c>
      <c r="I3639" s="57" t="s">
        <v>1994</v>
      </c>
      <c r="J3639" s="57" t="s">
        <v>1995</v>
      </c>
      <c r="K3639" s="57" t="s">
        <v>32</v>
      </c>
      <c r="L3639" s="2" t="s">
        <v>2263</v>
      </c>
      <c r="M3639" s="57"/>
      <c r="N3639" s="2" t="s">
        <v>57</v>
      </c>
      <c r="O3639" s="2" t="s">
        <v>41</v>
      </c>
      <c r="P3639" s="4">
        <v>0.06</v>
      </c>
      <c r="Q3639" s="121" t="s">
        <v>2265</v>
      </c>
      <c r="R3639" s="57"/>
      <c r="S3639" s="8">
        <v>0.24000000000523899</v>
      </c>
      <c r="T3639" s="6"/>
      <c r="U3639" s="6">
        <v>0</v>
      </c>
      <c r="V3639" s="6">
        <f t="shared" si="470"/>
        <v>0.24000000000523899</v>
      </c>
      <c r="W3639" s="8">
        <f t="shared" si="467"/>
        <v>0</v>
      </c>
      <c r="X3639" s="6"/>
      <c r="Y3639" s="7">
        <f t="shared" si="465"/>
        <v>0</v>
      </c>
      <c r="Z3639" s="7"/>
      <c r="AA3639" s="8">
        <f t="shared" si="468"/>
        <v>0</v>
      </c>
      <c r="AB3639" s="6">
        <f t="shared" si="469"/>
        <v>0</v>
      </c>
      <c r="AC3639" s="6">
        <f t="shared" si="464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hidden="1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2263</v>
      </c>
      <c r="F3640" s="2" t="s">
        <v>2263</v>
      </c>
      <c r="G3640" s="2" t="s">
        <v>2263</v>
      </c>
      <c r="H3640" s="80" t="s">
        <v>1993</v>
      </c>
      <c r="I3640" s="57" t="s">
        <v>1994</v>
      </c>
      <c r="J3640" s="57" t="s">
        <v>1995</v>
      </c>
      <c r="K3640" s="57" t="s">
        <v>32</v>
      </c>
      <c r="L3640" s="2" t="s">
        <v>2263</v>
      </c>
      <c r="M3640" s="57"/>
      <c r="N3640" s="2" t="s">
        <v>331</v>
      </c>
      <c r="O3640" s="2" t="s">
        <v>41</v>
      </c>
      <c r="P3640" s="4">
        <v>0.04</v>
      </c>
      <c r="Q3640" s="121" t="s">
        <v>2264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7"/>
        <v>0</v>
      </c>
      <c r="X3640" s="6"/>
      <c r="Y3640" s="7">
        <f t="shared" si="465"/>
        <v>0</v>
      </c>
      <c r="Z3640" s="7"/>
      <c r="AA3640" s="8">
        <f t="shared" si="468"/>
        <v>0</v>
      </c>
      <c r="AB3640" s="6">
        <f t="shared" si="469"/>
        <v>0</v>
      </c>
      <c r="AC3640" s="6">
        <f t="shared" si="464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hidden="1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2266</v>
      </c>
      <c r="F3641" s="2" t="s">
        <v>2266</v>
      </c>
      <c r="G3641" s="2" t="s">
        <v>2266</v>
      </c>
      <c r="H3641" s="80" t="s">
        <v>1993</v>
      </c>
      <c r="I3641" s="57" t="s">
        <v>1994</v>
      </c>
      <c r="J3641" s="57" t="s">
        <v>1995</v>
      </c>
      <c r="K3641" s="57" t="s">
        <v>32</v>
      </c>
      <c r="L3641" s="2" t="s">
        <v>2267</v>
      </c>
      <c r="M3641" s="57"/>
      <c r="N3641" s="2" t="s">
        <v>40</v>
      </c>
      <c r="O3641" s="2" t="s">
        <v>41</v>
      </c>
      <c r="P3641" s="4">
        <v>0.03</v>
      </c>
      <c r="Q3641" s="121" t="s">
        <v>2268</v>
      </c>
      <c r="R3641" s="57"/>
      <c r="S3641" s="8">
        <v>0.59999999999945397</v>
      </c>
      <c r="T3641" s="6"/>
      <c r="U3641" s="6">
        <v>0</v>
      </c>
      <c r="V3641" s="6">
        <f t="shared" si="470"/>
        <v>0.59999999999945397</v>
      </c>
      <c r="W3641" s="8">
        <f t="shared" si="467"/>
        <v>0</v>
      </c>
      <c r="X3641" s="6"/>
      <c r="Y3641" s="7">
        <f t="shared" si="465"/>
        <v>0</v>
      </c>
      <c r="Z3641" s="7"/>
      <c r="AA3641" s="8">
        <f t="shared" si="468"/>
        <v>0</v>
      </c>
      <c r="AB3641" s="6">
        <f t="shared" si="469"/>
        <v>0</v>
      </c>
      <c r="AC3641" s="6">
        <f t="shared" si="464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hidden="1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1993</v>
      </c>
      <c r="I3642" s="57" t="s">
        <v>1994</v>
      </c>
      <c r="J3642" s="57" t="s">
        <v>1995</v>
      </c>
      <c r="K3642" s="57" t="s">
        <v>32</v>
      </c>
      <c r="L3642" s="2" t="s">
        <v>2276</v>
      </c>
      <c r="M3642" s="57"/>
      <c r="N3642" s="2" t="s">
        <v>57</v>
      </c>
      <c r="O3642" s="2" t="s">
        <v>41</v>
      </c>
      <c r="P3642" s="4">
        <v>0.08</v>
      </c>
      <c r="Q3642" s="121" t="s">
        <v>2277</v>
      </c>
      <c r="R3642" s="57"/>
      <c r="S3642" s="8">
        <v>5.3500000000301497</v>
      </c>
      <c r="T3642" s="6"/>
      <c r="U3642" s="6">
        <v>0</v>
      </c>
      <c r="V3642" s="6">
        <f t="shared" si="470"/>
        <v>5.3500000000301497</v>
      </c>
      <c r="W3642" s="8">
        <f t="shared" si="467"/>
        <v>0</v>
      </c>
      <c r="X3642" s="6"/>
      <c r="Y3642" s="7">
        <f t="shared" si="465"/>
        <v>0</v>
      </c>
      <c r="Z3642" s="7"/>
      <c r="AA3642" s="6"/>
      <c r="AB3642" s="6">
        <f t="shared" si="469"/>
        <v>0</v>
      </c>
      <c r="AC3642" s="6">
        <f t="shared" si="464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hidden="1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1993</v>
      </c>
      <c r="I3643" s="57" t="s">
        <v>1994</v>
      </c>
      <c r="J3643" s="57" t="s">
        <v>1995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2282</v>
      </c>
      <c r="R3643" s="57"/>
      <c r="S3643" s="8">
        <v>12058.57</v>
      </c>
      <c r="T3643" s="6"/>
      <c r="U3643" s="6">
        <v>0</v>
      </c>
      <c r="V3643" s="6">
        <f t="shared" si="470"/>
        <v>12058.57</v>
      </c>
      <c r="W3643" s="8">
        <f t="shared" si="467"/>
        <v>0</v>
      </c>
      <c r="X3643" s="6"/>
      <c r="Y3643" s="7">
        <f t="shared" si="465"/>
        <v>0</v>
      </c>
      <c r="Z3643" s="7"/>
      <c r="AA3643" s="8">
        <f t="shared" ref="AA3643:AA3651" si="471">W3643+X3643</f>
        <v>0</v>
      </c>
      <c r="AB3643" s="6">
        <f t="shared" si="469"/>
        <v>0</v>
      </c>
      <c r="AC3643" s="6">
        <f t="shared" ref="AC3643:AC3706" si="472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hidden="1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2256</v>
      </c>
      <c r="F3644" s="2" t="s">
        <v>2256</v>
      </c>
      <c r="G3644" s="2" t="s">
        <v>2256</v>
      </c>
      <c r="H3644" s="80" t="s">
        <v>1993</v>
      </c>
      <c r="I3644" s="57" t="s">
        <v>1994</v>
      </c>
      <c r="J3644" s="57" t="s">
        <v>1995</v>
      </c>
      <c r="K3644" s="57" t="s">
        <v>32</v>
      </c>
      <c r="L3644" s="2" t="s">
        <v>2256</v>
      </c>
      <c r="M3644" s="57"/>
      <c r="N3644" s="2" t="s">
        <v>40</v>
      </c>
      <c r="O3644" s="2" t="s">
        <v>80</v>
      </c>
      <c r="P3644" s="4">
        <v>0</v>
      </c>
      <c r="Q3644" s="121" t="s">
        <v>2257</v>
      </c>
      <c r="R3644" s="57"/>
      <c r="S3644" s="8">
        <v>205185.55</v>
      </c>
      <c r="T3644" s="6"/>
      <c r="U3644" s="6">
        <f t="shared" si="470"/>
        <v>205185.55</v>
      </c>
      <c r="V3644" s="6">
        <f t="shared" si="470"/>
        <v>0</v>
      </c>
      <c r="W3644" s="8">
        <f t="shared" si="467"/>
        <v>205185.55</v>
      </c>
      <c r="X3644" s="6"/>
      <c r="Y3644" s="7">
        <f t="shared" si="465"/>
        <v>0</v>
      </c>
      <c r="Z3644" s="7"/>
      <c r="AA3644" s="8">
        <f t="shared" si="471"/>
        <v>205185.55</v>
      </c>
      <c r="AB3644" s="6">
        <f t="shared" si="469"/>
        <v>0</v>
      </c>
      <c r="AC3644" s="6">
        <f t="shared" si="472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hidden="1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2283</v>
      </c>
      <c r="F3645" s="2" t="s">
        <v>2283</v>
      </c>
      <c r="G3645" s="2" t="s">
        <v>2283</v>
      </c>
      <c r="H3645" s="80" t="s">
        <v>1993</v>
      </c>
      <c r="I3645" s="57" t="s">
        <v>1994</v>
      </c>
      <c r="J3645" s="57" t="s">
        <v>1995</v>
      </c>
      <c r="K3645" s="57" t="s">
        <v>32</v>
      </c>
      <c r="L3645" s="2" t="s">
        <v>2283</v>
      </c>
      <c r="M3645" s="57"/>
      <c r="N3645" s="2" t="s">
        <v>40</v>
      </c>
      <c r="O3645" s="2" t="s">
        <v>41</v>
      </c>
      <c r="P3645" s="4">
        <v>0.03</v>
      </c>
      <c r="Q3645" s="121" t="s">
        <v>2286</v>
      </c>
      <c r="R3645" s="57"/>
      <c r="S3645" s="8">
        <v>5541.4</v>
      </c>
      <c r="T3645" s="6"/>
      <c r="U3645" s="6">
        <v>0</v>
      </c>
      <c r="V3645" s="6">
        <f t="shared" si="470"/>
        <v>5541.4</v>
      </c>
      <c r="W3645" s="8">
        <f t="shared" si="467"/>
        <v>0</v>
      </c>
      <c r="X3645" s="6"/>
      <c r="Y3645" s="7">
        <f t="shared" si="465"/>
        <v>0</v>
      </c>
      <c r="Z3645" s="7"/>
      <c r="AA3645" s="8">
        <f t="shared" si="471"/>
        <v>0</v>
      </c>
      <c r="AB3645" s="6">
        <f t="shared" si="469"/>
        <v>0</v>
      </c>
      <c r="AC3645" s="6">
        <f t="shared" si="472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hidden="1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1993</v>
      </c>
      <c r="I3646" s="57" t="s">
        <v>1994</v>
      </c>
      <c r="J3646" s="57" t="s">
        <v>1995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2288</v>
      </c>
      <c r="R3646" s="57"/>
      <c r="S3646" s="8">
        <v>14905.35</v>
      </c>
      <c r="T3646" s="6"/>
      <c r="U3646" s="6">
        <v>0</v>
      </c>
      <c r="V3646" s="6">
        <f t="shared" si="470"/>
        <v>14905.35</v>
      </c>
      <c r="W3646" s="8">
        <f t="shared" si="467"/>
        <v>0</v>
      </c>
      <c r="X3646" s="6"/>
      <c r="Y3646" s="7">
        <f t="shared" si="465"/>
        <v>0</v>
      </c>
      <c r="Z3646" s="7"/>
      <c r="AA3646" s="8">
        <f t="shared" si="471"/>
        <v>0</v>
      </c>
      <c r="AB3646" s="6">
        <f t="shared" si="469"/>
        <v>0</v>
      </c>
      <c r="AC3646" s="6">
        <f t="shared" si="472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hidden="1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2289</v>
      </c>
      <c r="F3647" s="2" t="s">
        <v>2289</v>
      </c>
      <c r="G3647" s="2" t="s">
        <v>2289</v>
      </c>
      <c r="H3647" s="80" t="s">
        <v>1993</v>
      </c>
      <c r="I3647" s="57" t="s">
        <v>1994</v>
      </c>
      <c r="J3647" s="57" t="s">
        <v>1995</v>
      </c>
      <c r="K3647" s="57" t="s">
        <v>32</v>
      </c>
      <c r="L3647" s="2" t="s">
        <v>2289</v>
      </c>
      <c r="M3647" s="57"/>
      <c r="N3647" s="2" t="s">
        <v>40</v>
      </c>
      <c r="O3647" s="2" t="s">
        <v>41</v>
      </c>
      <c r="P3647" s="4">
        <v>0.02</v>
      </c>
      <c r="Q3647" s="121" t="s">
        <v>2290</v>
      </c>
      <c r="R3647" s="57"/>
      <c r="S3647" s="8">
        <v>0.59999999999854503</v>
      </c>
      <c r="T3647" s="6"/>
      <c r="U3647" s="6">
        <v>0</v>
      </c>
      <c r="V3647" s="6">
        <f t="shared" si="470"/>
        <v>0.59999999999854503</v>
      </c>
      <c r="W3647" s="8">
        <f t="shared" si="467"/>
        <v>0</v>
      </c>
      <c r="X3647" s="6"/>
      <c r="Y3647" s="7">
        <f t="shared" si="465"/>
        <v>0</v>
      </c>
      <c r="Z3647" s="7"/>
      <c r="AA3647" s="8">
        <f t="shared" si="471"/>
        <v>0</v>
      </c>
      <c r="AB3647" s="6">
        <f t="shared" si="469"/>
        <v>0</v>
      </c>
      <c r="AC3647" s="6">
        <f t="shared" si="472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hidden="1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2293</v>
      </c>
      <c r="F3648" s="2" t="s">
        <v>2293</v>
      </c>
      <c r="G3648" s="2" t="s">
        <v>2293</v>
      </c>
      <c r="H3648" s="80" t="s">
        <v>1993</v>
      </c>
      <c r="I3648" s="57" t="s">
        <v>1994</v>
      </c>
      <c r="J3648" s="57" t="s">
        <v>1995</v>
      </c>
      <c r="K3648" s="57" t="s">
        <v>32</v>
      </c>
      <c r="L3648" s="2" t="s">
        <v>2291</v>
      </c>
      <c r="M3648" s="57"/>
      <c r="N3648" s="2" t="s">
        <v>40</v>
      </c>
      <c r="O3648" s="2" t="s">
        <v>80</v>
      </c>
      <c r="P3648" s="4">
        <v>0</v>
      </c>
      <c r="Q3648" s="121" t="s">
        <v>2292</v>
      </c>
      <c r="R3648" s="57"/>
      <c r="S3648" s="8">
        <v>17490.560000000001</v>
      </c>
      <c r="T3648" s="6"/>
      <c r="U3648" s="6">
        <v>11124.7</v>
      </c>
      <c r="V3648" s="6">
        <f t="shared" si="470"/>
        <v>6365.8600000000006</v>
      </c>
      <c r="W3648" s="8">
        <f t="shared" si="467"/>
        <v>11124.7</v>
      </c>
      <c r="X3648" s="6"/>
      <c r="Y3648" s="7">
        <f t="shared" si="465"/>
        <v>0</v>
      </c>
      <c r="Z3648" s="7"/>
      <c r="AA3648" s="8">
        <f t="shared" si="471"/>
        <v>11124.7</v>
      </c>
      <c r="AB3648" s="6">
        <f t="shared" si="469"/>
        <v>0</v>
      </c>
      <c r="AC3648" s="6">
        <f t="shared" si="472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hidden="1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2294</v>
      </c>
      <c r="F3649" s="2" t="s">
        <v>2294</v>
      </c>
      <c r="G3649" s="2" t="s">
        <v>2294</v>
      </c>
      <c r="H3649" s="80" t="s">
        <v>1993</v>
      </c>
      <c r="I3649" s="57" t="s">
        <v>1994</v>
      </c>
      <c r="J3649" s="57" t="s">
        <v>1995</v>
      </c>
      <c r="K3649" s="57" t="s">
        <v>32</v>
      </c>
      <c r="L3649" s="2" t="s">
        <v>1784</v>
      </c>
      <c r="M3649" s="57"/>
      <c r="N3649" s="2" t="s">
        <v>57</v>
      </c>
      <c r="O3649" s="2" t="s">
        <v>41</v>
      </c>
      <c r="P3649" s="4">
        <v>0.08</v>
      </c>
      <c r="Q3649" s="121" t="s">
        <v>2295</v>
      </c>
      <c r="R3649" s="57"/>
      <c r="S3649" s="8">
        <v>589.11</v>
      </c>
      <c r="T3649" s="6"/>
      <c r="U3649" s="6">
        <v>0</v>
      </c>
      <c r="V3649" s="6">
        <f t="shared" si="470"/>
        <v>589.11</v>
      </c>
      <c r="W3649" s="8">
        <f t="shared" si="467"/>
        <v>0</v>
      </c>
      <c r="X3649" s="6"/>
      <c r="Y3649" s="7">
        <f t="shared" si="465"/>
        <v>0</v>
      </c>
      <c r="Z3649" s="7"/>
      <c r="AA3649" s="8">
        <f t="shared" si="471"/>
        <v>0</v>
      </c>
      <c r="AB3649" s="6">
        <f t="shared" si="469"/>
        <v>0</v>
      </c>
      <c r="AC3649" s="6">
        <f t="shared" si="472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hidden="1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2296</v>
      </c>
      <c r="F3650" s="2" t="s">
        <v>2296</v>
      </c>
      <c r="G3650" s="2" t="s">
        <v>2296</v>
      </c>
      <c r="H3650" s="80" t="s">
        <v>1993</v>
      </c>
      <c r="I3650" s="57" t="s">
        <v>1994</v>
      </c>
      <c r="J3650" s="57" t="s">
        <v>1995</v>
      </c>
      <c r="K3650" s="57" t="s">
        <v>32</v>
      </c>
      <c r="L3650" s="2" t="s">
        <v>2296</v>
      </c>
      <c r="M3650" s="57"/>
      <c r="N3650" s="2" t="s">
        <v>40</v>
      </c>
      <c r="O3650" s="2" t="s">
        <v>80</v>
      </c>
      <c r="P3650" s="4">
        <v>0</v>
      </c>
      <c r="Q3650" s="121" t="s">
        <v>2297</v>
      </c>
      <c r="R3650" s="57"/>
      <c r="S3650" s="8">
        <v>25768</v>
      </c>
      <c r="T3650" s="6"/>
      <c r="U3650" s="6">
        <v>8143.5</v>
      </c>
      <c r="V3650" s="6">
        <f t="shared" si="470"/>
        <v>17624.5</v>
      </c>
      <c r="W3650" s="8">
        <f t="shared" si="467"/>
        <v>8143.5</v>
      </c>
      <c r="X3650" s="6"/>
      <c r="Y3650" s="7">
        <f t="shared" si="465"/>
        <v>0</v>
      </c>
      <c r="Z3650" s="7"/>
      <c r="AA3650" s="8">
        <f t="shared" si="471"/>
        <v>8143.5</v>
      </c>
      <c r="AB3650" s="6">
        <f t="shared" si="469"/>
        <v>0</v>
      </c>
      <c r="AC3650" s="6">
        <f t="shared" si="472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hidden="1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2298</v>
      </c>
      <c r="F3651" s="2" t="s">
        <v>2298</v>
      </c>
      <c r="G3651" s="2" t="s">
        <v>2298</v>
      </c>
      <c r="H3651" s="80" t="s">
        <v>1993</v>
      </c>
      <c r="I3651" s="57" t="s">
        <v>1994</v>
      </c>
      <c r="J3651" s="57" t="s">
        <v>1995</v>
      </c>
      <c r="K3651" s="57" t="s">
        <v>32</v>
      </c>
      <c r="L3651" s="2" t="s">
        <v>2298</v>
      </c>
      <c r="M3651" s="57"/>
      <c r="N3651" s="2" t="s">
        <v>40</v>
      </c>
      <c r="O3651" s="2" t="s">
        <v>80</v>
      </c>
      <c r="P3651" s="4">
        <v>0</v>
      </c>
      <c r="Q3651" s="121" t="s">
        <v>2299</v>
      </c>
      <c r="R3651" s="57"/>
      <c r="S3651" s="8">
        <v>593.24</v>
      </c>
      <c r="T3651" s="6"/>
      <c r="U3651" s="6">
        <v>0</v>
      </c>
      <c r="V3651" s="6">
        <f t="shared" si="470"/>
        <v>593.24</v>
      </c>
      <c r="W3651" s="8">
        <f t="shared" si="467"/>
        <v>0</v>
      </c>
      <c r="X3651" s="6"/>
      <c r="Y3651" s="7">
        <f t="shared" ref="Y3651:Y3714" si="473">IF(W3651-AC3651&lt;=0,0,IF(O3651="返现",MAX(W3651-AB3651-AC3651,0),MAX(W3651-AC3651,0)))</f>
        <v>0</v>
      </c>
      <c r="Z3651" s="7"/>
      <c r="AA3651" s="8">
        <f t="shared" si="471"/>
        <v>0</v>
      </c>
      <c r="AB3651" s="6">
        <f t="shared" si="469"/>
        <v>0</v>
      </c>
      <c r="AC3651" s="6">
        <f t="shared" si="472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hidden="1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2300</v>
      </c>
      <c r="F3652" s="2" t="s">
        <v>2300</v>
      </c>
      <c r="G3652" s="2" t="s">
        <v>2300</v>
      </c>
      <c r="H3652" s="80" t="s">
        <v>1993</v>
      </c>
      <c r="I3652" s="57" t="s">
        <v>1994</v>
      </c>
      <c r="J3652" s="57" t="s">
        <v>1995</v>
      </c>
      <c r="K3652" s="57" t="s">
        <v>32</v>
      </c>
      <c r="L3652" s="2" t="s">
        <v>2300</v>
      </c>
      <c r="M3652" s="57"/>
      <c r="N3652" s="2" t="s">
        <v>57</v>
      </c>
      <c r="O3652" s="2" t="s">
        <v>149</v>
      </c>
      <c r="P3652" s="4">
        <v>0.09</v>
      </c>
      <c r="Q3652" s="121" t="s">
        <v>2301</v>
      </c>
      <c r="R3652" s="57"/>
      <c r="S3652" s="8">
        <v>10.049999999999301</v>
      </c>
      <c r="T3652" s="6"/>
      <c r="U3652" s="6">
        <v>0</v>
      </c>
      <c r="V3652" s="6">
        <f t="shared" si="470"/>
        <v>10.049999999999301</v>
      </c>
      <c r="W3652" s="8">
        <f t="shared" si="467"/>
        <v>0</v>
      </c>
      <c r="X3652" s="6"/>
      <c r="Y3652" s="7">
        <f t="shared" si="473"/>
        <v>0</v>
      </c>
      <c r="Z3652" s="7"/>
      <c r="AA3652" s="6"/>
      <c r="AB3652" s="6">
        <f>W3652*P3652</f>
        <v>0</v>
      </c>
      <c r="AC3652" s="6">
        <f t="shared" si="472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hidden="1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2302</v>
      </c>
      <c r="F3653" s="2" t="s">
        <v>2302</v>
      </c>
      <c r="G3653" s="2" t="s">
        <v>2302</v>
      </c>
      <c r="H3653" s="80" t="s">
        <v>1993</v>
      </c>
      <c r="I3653" s="57" t="s">
        <v>1994</v>
      </c>
      <c r="J3653" s="57" t="s">
        <v>1995</v>
      </c>
      <c r="K3653" s="57" t="s">
        <v>32</v>
      </c>
      <c r="L3653" s="2" t="s">
        <v>2303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2304</v>
      </c>
      <c r="R3653" s="57"/>
      <c r="S3653" s="8">
        <v>9.8799999998882395</v>
      </c>
      <c r="T3653" s="6"/>
      <c r="U3653" s="6">
        <v>0</v>
      </c>
      <c r="V3653" s="6">
        <f t="shared" si="470"/>
        <v>9.8799999998882395</v>
      </c>
      <c r="W3653" s="8">
        <f t="shared" si="467"/>
        <v>0</v>
      </c>
      <c r="X3653" s="6"/>
      <c r="Y3653" s="7">
        <f t="shared" si="473"/>
        <v>0</v>
      </c>
      <c r="Z3653" s="7"/>
      <c r="AA3653" s="6"/>
      <c r="AB3653" s="6">
        <f>W3653*P3653</f>
        <v>0</v>
      </c>
      <c r="AC3653" s="6">
        <f t="shared" si="472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hidden="1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2305</v>
      </c>
      <c r="F3654" s="2" t="s">
        <v>2305</v>
      </c>
      <c r="G3654" s="2" t="s">
        <v>2305</v>
      </c>
      <c r="H3654" s="80" t="s">
        <v>1993</v>
      </c>
      <c r="I3654" s="57" t="s">
        <v>1994</v>
      </c>
      <c r="J3654" s="57" t="s">
        <v>1995</v>
      </c>
      <c r="K3654" s="57" t="s">
        <v>32</v>
      </c>
      <c r="L3654" s="2" t="s">
        <v>2306</v>
      </c>
      <c r="M3654" s="57"/>
      <c r="N3654" s="2" t="s">
        <v>40</v>
      </c>
      <c r="O3654" s="2" t="s">
        <v>80</v>
      </c>
      <c r="P3654" s="4">
        <v>0</v>
      </c>
      <c r="Q3654" s="121" t="s">
        <v>2307</v>
      </c>
      <c r="R3654" s="57"/>
      <c r="S3654" s="8">
        <v>8368</v>
      </c>
      <c r="T3654" s="6"/>
      <c r="U3654" s="8">
        <v>8368</v>
      </c>
      <c r="V3654" s="6">
        <f t="shared" si="470"/>
        <v>0</v>
      </c>
      <c r="W3654" s="8">
        <f t="shared" si="467"/>
        <v>8368</v>
      </c>
      <c r="X3654" s="6"/>
      <c r="Y3654" s="7">
        <f t="shared" si="473"/>
        <v>0</v>
      </c>
      <c r="Z3654" s="7"/>
      <c r="AA3654" s="8">
        <f t="shared" ref="AA3654:AA3712" si="474">W3654+X3654</f>
        <v>8368</v>
      </c>
      <c r="AB3654" s="6">
        <f t="shared" ref="AB3654:AB3717" si="475">U3654-W3654</f>
        <v>0</v>
      </c>
      <c r="AC3654" s="6">
        <f t="shared" si="472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hidden="1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1993</v>
      </c>
      <c r="I3655" s="57" t="s">
        <v>1994</v>
      </c>
      <c r="J3655" s="57" t="s">
        <v>1995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2308</v>
      </c>
      <c r="R3655" s="57"/>
      <c r="S3655" s="8">
        <v>-3.7000000000116402</v>
      </c>
      <c r="T3655" s="6"/>
      <c r="U3655" s="6">
        <v>0</v>
      </c>
      <c r="V3655" s="6">
        <f t="shared" si="470"/>
        <v>-3.7000000000116402</v>
      </c>
      <c r="W3655" s="8">
        <f t="shared" si="467"/>
        <v>0</v>
      </c>
      <c r="X3655" s="6"/>
      <c r="Y3655" s="7">
        <f t="shared" si="473"/>
        <v>0</v>
      </c>
      <c r="Z3655" s="7"/>
      <c r="AA3655" s="8">
        <f t="shared" si="474"/>
        <v>0</v>
      </c>
      <c r="AB3655" s="6">
        <f t="shared" si="475"/>
        <v>0</v>
      </c>
      <c r="AC3655" s="6">
        <f t="shared" si="472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hidden="1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1736</v>
      </c>
      <c r="F3656" s="2" t="s">
        <v>1736</v>
      </c>
      <c r="G3656" s="2" t="s">
        <v>1736</v>
      </c>
      <c r="H3656" s="80" t="s">
        <v>1993</v>
      </c>
      <c r="I3656" s="57" t="s">
        <v>1994</v>
      </c>
      <c r="J3656" s="57" t="s">
        <v>1995</v>
      </c>
      <c r="K3656" s="57" t="s">
        <v>32</v>
      </c>
      <c r="L3656" s="2" t="s">
        <v>1736</v>
      </c>
      <c r="M3656" s="57"/>
      <c r="N3656" s="2" t="s">
        <v>57</v>
      </c>
      <c r="O3656" s="2" t="s">
        <v>41</v>
      </c>
      <c r="P3656" s="4">
        <v>0.11</v>
      </c>
      <c r="Q3656" s="121" t="s">
        <v>2312</v>
      </c>
      <c r="R3656" s="57"/>
      <c r="S3656" s="8">
        <v>9.65</v>
      </c>
      <c r="T3656" s="6"/>
      <c r="U3656" s="6">
        <v>0</v>
      </c>
      <c r="V3656" s="6">
        <f t="shared" si="470"/>
        <v>9.65</v>
      </c>
      <c r="W3656" s="8">
        <f t="shared" si="467"/>
        <v>0</v>
      </c>
      <c r="X3656" s="6"/>
      <c r="Y3656" s="7">
        <f t="shared" si="473"/>
        <v>0</v>
      </c>
      <c r="Z3656" s="7"/>
      <c r="AA3656" s="8">
        <f t="shared" si="474"/>
        <v>0</v>
      </c>
      <c r="AB3656" s="6">
        <f t="shared" si="475"/>
        <v>0</v>
      </c>
      <c r="AC3656" s="6">
        <f t="shared" si="472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hidden="1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1767</v>
      </c>
      <c r="F3657" s="2" t="s">
        <v>1767</v>
      </c>
      <c r="G3657" s="2" t="s">
        <v>1767</v>
      </c>
      <c r="H3657" s="80" t="s">
        <v>1993</v>
      </c>
      <c r="I3657" s="57" t="s">
        <v>1994</v>
      </c>
      <c r="J3657" s="57" t="s">
        <v>1995</v>
      </c>
      <c r="K3657" s="57" t="s">
        <v>32</v>
      </c>
      <c r="L3657" s="2" t="s">
        <v>1767</v>
      </c>
      <c r="M3657" s="57"/>
      <c r="N3657" s="2" t="s">
        <v>57</v>
      </c>
      <c r="O3657" s="2" t="s">
        <v>80</v>
      </c>
      <c r="P3657" s="4">
        <v>0</v>
      </c>
      <c r="Q3657" s="121" t="s">
        <v>2313</v>
      </c>
      <c r="R3657" s="57"/>
      <c r="S3657" s="8">
        <v>-1.00000000002183E-2</v>
      </c>
      <c r="T3657" s="6"/>
      <c r="U3657" s="6">
        <v>0</v>
      </c>
      <c r="V3657" s="6">
        <f t="shared" si="470"/>
        <v>-1.00000000002183E-2</v>
      </c>
      <c r="W3657" s="8">
        <f t="shared" si="467"/>
        <v>0</v>
      </c>
      <c r="X3657" s="6"/>
      <c r="Y3657" s="7">
        <f t="shared" si="473"/>
        <v>0</v>
      </c>
      <c r="Z3657" s="7"/>
      <c r="AA3657" s="8">
        <f t="shared" si="474"/>
        <v>0</v>
      </c>
      <c r="AB3657" s="6">
        <f t="shared" si="475"/>
        <v>0</v>
      </c>
      <c r="AC3657" s="6">
        <f t="shared" si="472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hidden="1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1767</v>
      </c>
      <c r="F3658" s="2" t="s">
        <v>1767</v>
      </c>
      <c r="G3658" s="2" t="s">
        <v>1767</v>
      </c>
      <c r="H3658" s="80" t="s">
        <v>1993</v>
      </c>
      <c r="I3658" s="57" t="s">
        <v>1994</v>
      </c>
      <c r="J3658" s="57" t="s">
        <v>1995</v>
      </c>
      <c r="K3658" s="57" t="s">
        <v>32</v>
      </c>
      <c r="L3658" s="2" t="s">
        <v>1767</v>
      </c>
      <c r="M3658" s="57"/>
      <c r="N3658" s="2" t="s">
        <v>40</v>
      </c>
      <c r="O3658" s="2" t="s">
        <v>80</v>
      </c>
      <c r="P3658" s="4">
        <v>0</v>
      </c>
      <c r="Q3658" s="121" t="s">
        <v>2314</v>
      </c>
      <c r="R3658" s="57"/>
      <c r="S3658" s="8">
        <v>46188.53</v>
      </c>
      <c r="T3658" s="6"/>
      <c r="U3658" s="6">
        <v>29991.5</v>
      </c>
      <c r="V3658" s="6">
        <f t="shared" si="470"/>
        <v>16197.029999999999</v>
      </c>
      <c r="W3658" s="8">
        <f t="shared" si="467"/>
        <v>29991.5</v>
      </c>
      <c r="X3658" s="6"/>
      <c r="Y3658" s="7">
        <f t="shared" si="473"/>
        <v>0</v>
      </c>
      <c r="Z3658" s="7"/>
      <c r="AA3658" s="8">
        <f t="shared" si="474"/>
        <v>29991.5</v>
      </c>
      <c r="AB3658" s="6">
        <f t="shared" si="475"/>
        <v>0</v>
      </c>
      <c r="AC3658" s="6">
        <f t="shared" si="472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hidden="1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1743</v>
      </c>
      <c r="F3659" s="2" t="s">
        <v>1743</v>
      </c>
      <c r="G3659" s="2" t="s">
        <v>1743</v>
      </c>
      <c r="H3659" s="80" t="s">
        <v>1993</v>
      </c>
      <c r="I3659" s="57" t="s">
        <v>1994</v>
      </c>
      <c r="J3659" s="57" t="s">
        <v>1995</v>
      </c>
      <c r="K3659" s="57" t="s">
        <v>32</v>
      </c>
      <c r="L3659" s="2" t="s">
        <v>1743</v>
      </c>
      <c r="M3659" s="57"/>
      <c r="N3659" s="2" t="s">
        <v>57</v>
      </c>
      <c r="O3659" s="2" t="s">
        <v>41</v>
      </c>
      <c r="P3659" s="4">
        <v>0.08</v>
      </c>
      <c r="Q3659" s="121" t="s">
        <v>2316</v>
      </c>
      <c r="R3659" s="57"/>
      <c r="S3659" s="8">
        <v>108000</v>
      </c>
      <c r="T3659" s="6"/>
      <c r="U3659" s="6">
        <v>0</v>
      </c>
      <c r="V3659" s="6">
        <f t="shared" si="470"/>
        <v>108000</v>
      </c>
      <c r="W3659" s="8">
        <f t="shared" si="467"/>
        <v>0</v>
      </c>
      <c r="X3659" s="6"/>
      <c r="Y3659" s="7">
        <f t="shared" si="473"/>
        <v>0</v>
      </c>
      <c r="Z3659" s="7"/>
      <c r="AA3659" s="8">
        <f t="shared" si="474"/>
        <v>0</v>
      </c>
      <c r="AB3659" s="6">
        <f t="shared" si="475"/>
        <v>0</v>
      </c>
      <c r="AC3659" s="6">
        <f t="shared" si="472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hidden="1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1743</v>
      </c>
      <c r="F3660" s="2" t="s">
        <v>1743</v>
      </c>
      <c r="G3660" s="2" t="s">
        <v>1743</v>
      </c>
      <c r="H3660" s="80" t="s">
        <v>1993</v>
      </c>
      <c r="I3660" s="57" t="s">
        <v>1994</v>
      </c>
      <c r="J3660" s="57" t="s">
        <v>1995</v>
      </c>
      <c r="K3660" s="57" t="s">
        <v>32</v>
      </c>
      <c r="L3660" s="2" t="s">
        <v>1743</v>
      </c>
      <c r="M3660" s="57"/>
      <c r="N3660" s="2" t="s">
        <v>331</v>
      </c>
      <c r="O3660" s="2" t="s">
        <v>41</v>
      </c>
      <c r="P3660" s="4">
        <v>0.08</v>
      </c>
      <c r="Q3660" s="121" t="s">
        <v>2316</v>
      </c>
      <c r="R3660" s="57"/>
      <c r="S3660" s="8">
        <v>-77222.460000000006</v>
      </c>
      <c r="T3660" s="6"/>
      <c r="U3660" s="6">
        <v>0</v>
      </c>
      <c r="V3660" s="6">
        <f t="shared" si="470"/>
        <v>-77222.460000000006</v>
      </c>
      <c r="W3660" s="8">
        <f t="shared" si="467"/>
        <v>0</v>
      </c>
      <c r="X3660" s="6"/>
      <c r="Y3660" s="7">
        <f t="shared" si="473"/>
        <v>0</v>
      </c>
      <c r="Z3660" s="7"/>
      <c r="AA3660" s="8">
        <f t="shared" si="474"/>
        <v>0</v>
      </c>
      <c r="AB3660" s="6">
        <f t="shared" si="475"/>
        <v>0</v>
      </c>
      <c r="AC3660" s="6">
        <f t="shared" si="472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hidden="1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1993</v>
      </c>
      <c r="I3661" s="57" t="s">
        <v>1994</v>
      </c>
      <c r="J3661" s="57" t="s">
        <v>1995</v>
      </c>
      <c r="K3661" s="57" t="s">
        <v>32</v>
      </c>
      <c r="L3661" s="2" t="s">
        <v>2318</v>
      </c>
      <c r="M3661" s="57"/>
      <c r="N3661" s="2" t="s">
        <v>40</v>
      </c>
      <c r="O3661" s="2" t="s">
        <v>72</v>
      </c>
      <c r="P3661" s="4">
        <v>0.98</v>
      </c>
      <c r="Q3661" s="121" t="s">
        <v>2319</v>
      </c>
      <c r="R3661" s="57"/>
      <c r="S3661" s="8">
        <v>3015.2</v>
      </c>
      <c r="T3661" s="6"/>
      <c r="U3661" s="6">
        <v>0</v>
      </c>
      <c r="V3661" s="6">
        <f t="shared" si="470"/>
        <v>3015.2</v>
      </c>
      <c r="W3661" s="8">
        <f t="shared" si="467"/>
        <v>0</v>
      </c>
      <c r="X3661" s="6"/>
      <c r="Y3661" s="7">
        <f t="shared" si="473"/>
        <v>0</v>
      </c>
      <c r="Z3661" s="7"/>
      <c r="AA3661" s="8">
        <f t="shared" si="474"/>
        <v>0</v>
      </c>
      <c r="AB3661" s="6">
        <f t="shared" si="475"/>
        <v>0</v>
      </c>
      <c r="AC3661" s="6">
        <f t="shared" si="472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hidden="1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2320</v>
      </c>
      <c r="F3662" s="2" t="s">
        <v>2321</v>
      </c>
      <c r="G3662" s="2" t="s">
        <v>2320</v>
      </c>
      <c r="H3662" s="80" t="s">
        <v>1993</v>
      </c>
      <c r="I3662" s="57" t="s">
        <v>1994</v>
      </c>
      <c r="J3662" s="57" t="s">
        <v>1995</v>
      </c>
      <c r="K3662" s="57" t="s">
        <v>32</v>
      </c>
      <c r="L3662" s="2" t="s">
        <v>2320</v>
      </c>
      <c r="M3662" s="57"/>
      <c r="N3662" s="2" t="s">
        <v>40</v>
      </c>
      <c r="O3662" s="2" t="s">
        <v>72</v>
      </c>
      <c r="P3662" s="4">
        <v>0.96</v>
      </c>
      <c r="Q3662" s="121" t="s">
        <v>2322</v>
      </c>
      <c r="R3662" s="57"/>
      <c r="S3662" s="8">
        <v>84721.33</v>
      </c>
      <c r="T3662" s="6"/>
      <c r="U3662" s="6">
        <v>0</v>
      </c>
      <c r="V3662" s="6">
        <f t="shared" si="470"/>
        <v>84721.33</v>
      </c>
      <c r="W3662" s="8">
        <f t="shared" si="467"/>
        <v>0</v>
      </c>
      <c r="X3662" s="6"/>
      <c r="Y3662" s="7">
        <f t="shared" si="473"/>
        <v>0</v>
      </c>
      <c r="Z3662" s="7"/>
      <c r="AA3662" s="8">
        <f t="shared" si="474"/>
        <v>0</v>
      </c>
      <c r="AB3662" s="6">
        <f t="shared" si="475"/>
        <v>0</v>
      </c>
      <c r="AC3662" s="6">
        <f t="shared" si="472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hidden="1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2326</v>
      </c>
      <c r="F3663" s="2" t="s">
        <v>2326</v>
      </c>
      <c r="G3663" s="2" t="s">
        <v>2326</v>
      </c>
      <c r="H3663" s="80" t="s">
        <v>1993</v>
      </c>
      <c r="I3663" s="57" t="s">
        <v>1994</v>
      </c>
      <c r="J3663" s="57" t="s">
        <v>1995</v>
      </c>
      <c r="K3663" s="57" t="s">
        <v>32</v>
      </c>
      <c r="L3663" s="2" t="s">
        <v>2326</v>
      </c>
      <c r="M3663" s="57"/>
      <c r="N3663" s="2" t="s">
        <v>57</v>
      </c>
      <c r="O3663" s="2" t="s">
        <v>41</v>
      </c>
      <c r="P3663" s="4">
        <v>0.04</v>
      </c>
      <c r="Q3663" s="121" t="s">
        <v>2327</v>
      </c>
      <c r="R3663" s="58"/>
      <c r="S3663" s="8">
        <v>-62267.65</v>
      </c>
      <c r="T3663" s="8"/>
      <c r="U3663" s="8">
        <v>0</v>
      </c>
      <c r="V3663" s="8">
        <f t="shared" si="470"/>
        <v>-62267.65</v>
      </c>
      <c r="W3663" s="8">
        <f t="shared" ref="W3663:W3726" si="476">IF(O3663="返货",U3663/(1+P3663),IF(O3663="返现",U3663,IF(O3663="折扣",U3663*P3663,IF(O3663="无",U3663))))</f>
        <v>0</v>
      </c>
      <c r="X3663" s="6"/>
      <c r="Y3663" s="7">
        <f t="shared" si="473"/>
        <v>0</v>
      </c>
      <c r="Z3663" s="7"/>
      <c r="AA3663" s="8">
        <f t="shared" si="474"/>
        <v>0</v>
      </c>
      <c r="AB3663" s="8">
        <f t="shared" si="475"/>
        <v>0</v>
      </c>
      <c r="AC3663" s="8">
        <f t="shared" si="472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hidden="1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2326</v>
      </c>
      <c r="F3664" s="2" t="s">
        <v>2328</v>
      </c>
      <c r="G3664" s="2" t="s">
        <v>2326</v>
      </c>
      <c r="H3664" s="80" t="s">
        <v>1993</v>
      </c>
      <c r="I3664" s="57" t="s">
        <v>1994</v>
      </c>
      <c r="J3664" s="57" t="s">
        <v>1995</v>
      </c>
      <c r="K3664" s="57" t="s">
        <v>32</v>
      </c>
      <c r="L3664" s="2" t="s">
        <v>2326</v>
      </c>
      <c r="M3664" s="57"/>
      <c r="N3664" s="2" t="s">
        <v>40</v>
      </c>
      <c r="O3664" s="2" t="s">
        <v>41</v>
      </c>
      <c r="P3664" s="4">
        <v>0.04</v>
      </c>
      <c r="Q3664" s="121" t="s">
        <v>2327</v>
      </c>
      <c r="R3664" s="58"/>
      <c r="S3664" s="8">
        <v>61677.73</v>
      </c>
      <c r="T3664" s="8"/>
      <c r="U3664" s="8">
        <v>318.39999999999998</v>
      </c>
      <c r="V3664" s="8">
        <f t="shared" si="470"/>
        <v>61359.33</v>
      </c>
      <c r="W3664" s="8">
        <f t="shared" si="476"/>
        <v>306.15384615384613</v>
      </c>
      <c r="X3664" s="6"/>
      <c r="Y3664" s="7">
        <f t="shared" si="473"/>
        <v>0</v>
      </c>
      <c r="Z3664" s="7"/>
      <c r="AA3664" s="8">
        <f t="shared" si="474"/>
        <v>306.15384615384613</v>
      </c>
      <c r="AB3664" s="8">
        <f t="shared" si="475"/>
        <v>12.246153846153845</v>
      </c>
      <c r="AC3664" s="8">
        <f t="shared" si="472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hidden="1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2329</v>
      </c>
      <c r="F3665" s="2" t="s">
        <v>2329</v>
      </c>
      <c r="G3665" s="2" t="s">
        <v>2329</v>
      </c>
      <c r="H3665" s="80" t="s">
        <v>1993</v>
      </c>
      <c r="I3665" s="57" t="s">
        <v>1994</v>
      </c>
      <c r="J3665" s="57" t="s">
        <v>1995</v>
      </c>
      <c r="K3665" s="57" t="s">
        <v>32</v>
      </c>
      <c r="L3665" s="2" t="s">
        <v>2324</v>
      </c>
      <c r="M3665" s="57"/>
      <c r="N3665" s="2" t="s">
        <v>57</v>
      </c>
      <c r="O3665" s="2" t="s">
        <v>72</v>
      </c>
      <c r="P3665" s="4">
        <v>0.92</v>
      </c>
      <c r="Q3665" s="121" t="s">
        <v>2325</v>
      </c>
      <c r="R3665" s="57"/>
      <c r="S3665" s="8">
        <v>482.29</v>
      </c>
      <c r="T3665" s="6"/>
      <c r="U3665" s="6">
        <v>0</v>
      </c>
      <c r="V3665" s="6">
        <f t="shared" si="470"/>
        <v>482.29</v>
      </c>
      <c r="W3665" s="8">
        <f t="shared" si="476"/>
        <v>0</v>
      </c>
      <c r="X3665" s="6"/>
      <c r="Y3665" s="7">
        <f t="shared" si="473"/>
        <v>0</v>
      </c>
      <c r="Z3665" s="7"/>
      <c r="AA3665" s="8">
        <f t="shared" si="474"/>
        <v>0</v>
      </c>
      <c r="AB3665" s="6">
        <f t="shared" si="475"/>
        <v>0</v>
      </c>
      <c r="AC3665" s="6">
        <f t="shared" si="472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hidden="1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1993</v>
      </c>
      <c r="I3666" s="57" t="s">
        <v>1994</v>
      </c>
      <c r="J3666" s="57" t="s">
        <v>1995</v>
      </c>
      <c r="K3666" s="57" t="s">
        <v>32</v>
      </c>
      <c r="L3666" s="2" t="s">
        <v>2326</v>
      </c>
      <c r="M3666" s="57"/>
      <c r="N3666" s="2" t="s">
        <v>40</v>
      </c>
      <c r="O3666" s="2" t="s">
        <v>72</v>
      </c>
      <c r="P3666" s="4">
        <v>0.96</v>
      </c>
      <c r="Q3666" s="121" t="s">
        <v>2330</v>
      </c>
      <c r="R3666" s="57"/>
      <c r="S3666" s="8">
        <v>21012.89</v>
      </c>
      <c r="T3666" s="6"/>
      <c r="U3666" s="6">
        <v>0</v>
      </c>
      <c r="V3666" s="6">
        <f t="shared" si="470"/>
        <v>21012.89</v>
      </c>
      <c r="W3666" s="8">
        <f t="shared" si="476"/>
        <v>0</v>
      </c>
      <c r="X3666" s="6"/>
      <c r="Y3666" s="7">
        <f t="shared" si="473"/>
        <v>0</v>
      </c>
      <c r="Z3666" s="7"/>
      <c r="AA3666" s="8">
        <f t="shared" si="474"/>
        <v>0</v>
      </c>
      <c r="AB3666" s="6">
        <f t="shared" si="475"/>
        <v>0</v>
      </c>
      <c r="AC3666" s="6">
        <f t="shared" si="472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hidden="1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2334</v>
      </c>
      <c r="G3667" s="2" t="s">
        <v>838</v>
      </c>
      <c r="H3667" s="80" t="s">
        <v>1993</v>
      </c>
      <c r="I3667" s="57" t="s">
        <v>1994</v>
      </c>
      <c r="J3667" s="57" t="s">
        <v>1995</v>
      </c>
      <c r="K3667" s="57" t="s">
        <v>32</v>
      </c>
      <c r="L3667" s="2" t="s">
        <v>2335</v>
      </c>
      <c r="M3667" s="57"/>
      <c r="N3667" s="2" t="s">
        <v>40</v>
      </c>
      <c r="O3667" s="2" t="s">
        <v>41</v>
      </c>
      <c r="P3667" s="4">
        <v>0.04</v>
      </c>
      <c r="Q3667" s="121" t="s">
        <v>2336</v>
      </c>
      <c r="R3667" s="57"/>
      <c r="S3667" s="8">
        <v>20021.52</v>
      </c>
      <c r="T3667" s="6"/>
      <c r="U3667" s="6">
        <v>0</v>
      </c>
      <c r="V3667" s="6">
        <f t="shared" si="470"/>
        <v>20021.52</v>
      </c>
      <c r="W3667" s="8">
        <f t="shared" si="476"/>
        <v>0</v>
      </c>
      <c r="X3667" s="6"/>
      <c r="Y3667" s="7">
        <f t="shared" si="473"/>
        <v>0</v>
      </c>
      <c r="Z3667" s="7"/>
      <c r="AA3667" s="8">
        <f t="shared" si="474"/>
        <v>0</v>
      </c>
      <c r="AB3667" s="6">
        <f t="shared" si="475"/>
        <v>0</v>
      </c>
      <c r="AC3667" s="6">
        <f t="shared" si="472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hidden="1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2341</v>
      </c>
      <c r="F3668" s="2" t="s">
        <v>2342</v>
      </c>
      <c r="G3668" s="2" t="s">
        <v>2341</v>
      </c>
      <c r="H3668" s="80" t="s">
        <v>1993</v>
      </c>
      <c r="I3668" s="57" t="s">
        <v>1994</v>
      </c>
      <c r="J3668" s="57" t="s">
        <v>1995</v>
      </c>
      <c r="K3668" s="57" t="s">
        <v>32</v>
      </c>
      <c r="L3668" s="2" t="s">
        <v>2343</v>
      </c>
      <c r="M3668" s="57"/>
      <c r="N3668" s="2" t="s">
        <v>40</v>
      </c>
      <c r="O3668" s="2" t="s">
        <v>41</v>
      </c>
      <c r="P3668" s="4">
        <v>0.02</v>
      </c>
      <c r="Q3668" s="121" t="s">
        <v>2344</v>
      </c>
      <c r="R3668" s="57"/>
      <c r="S3668" s="8">
        <v>434.58</v>
      </c>
      <c r="T3668" s="6"/>
      <c r="U3668" s="6">
        <v>0</v>
      </c>
      <c r="V3668" s="6">
        <f t="shared" si="470"/>
        <v>434.58</v>
      </c>
      <c r="W3668" s="8">
        <f t="shared" si="476"/>
        <v>0</v>
      </c>
      <c r="X3668" s="6"/>
      <c r="Y3668" s="7">
        <f t="shared" si="473"/>
        <v>0</v>
      </c>
      <c r="Z3668" s="7"/>
      <c r="AA3668" s="8">
        <f t="shared" si="474"/>
        <v>0</v>
      </c>
      <c r="AB3668" s="6">
        <f t="shared" si="475"/>
        <v>0</v>
      </c>
      <c r="AC3668" s="6">
        <f t="shared" si="472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hidden="1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1993</v>
      </c>
      <c r="I3669" s="57" t="s">
        <v>1994</v>
      </c>
      <c r="J3669" s="57" t="s">
        <v>1995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2345</v>
      </c>
      <c r="R3669" s="57"/>
      <c r="S3669" s="8">
        <v>41760.1</v>
      </c>
      <c r="T3669" s="6"/>
      <c r="U3669" s="6">
        <v>27187.1</v>
      </c>
      <c r="V3669" s="6">
        <f t="shared" si="470"/>
        <v>14573</v>
      </c>
      <c r="W3669" s="8">
        <f t="shared" si="476"/>
        <v>27187.1</v>
      </c>
      <c r="X3669" s="6"/>
      <c r="Y3669" s="7">
        <f t="shared" si="473"/>
        <v>0</v>
      </c>
      <c r="Z3669" s="7"/>
      <c r="AA3669" s="8">
        <f t="shared" si="474"/>
        <v>27187.1</v>
      </c>
      <c r="AB3669" s="6">
        <f t="shared" si="475"/>
        <v>0</v>
      </c>
      <c r="AC3669" s="6">
        <f t="shared" si="472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hidden="1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1993</v>
      </c>
      <c r="I3670" s="57" t="s">
        <v>1994</v>
      </c>
      <c r="J3670" s="57" t="s">
        <v>1995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2345</v>
      </c>
      <c r="R3670" s="57"/>
      <c r="S3670" s="8">
        <v>0</v>
      </c>
      <c r="T3670" s="6"/>
      <c r="U3670" s="6">
        <v>0</v>
      </c>
      <c r="V3670" s="6">
        <f t="shared" si="470"/>
        <v>0</v>
      </c>
      <c r="W3670" s="8">
        <f t="shared" si="476"/>
        <v>0</v>
      </c>
      <c r="X3670" s="6"/>
      <c r="Y3670" s="7">
        <f t="shared" si="473"/>
        <v>0</v>
      </c>
      <c r="Z3670" s="7"/>
      <c r="AA3670" s="8">
        <f t="shared" si="474"/>
        <v>0</v>
      </c>
      <c r="AB3670" s="6">
        <f t="shared" si="475"/>
        <v>0</v>
      </c>
      <c r="AC3670" s="6">
        <f t="shared" si="472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hidden="1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2348</v>
      </c>
      <c r="F3671" s="2" t="s">
        <v>2348</v>
      </c>
      <c r="G3671" s="2" t="s">
        <v>2348</v>
      </c>
      <c r="H3671" s="80" t="s">
        <v>1993</v>
      </c>
      <c r="I3671" s="57" t="s">
        <v>1994</v>
      </c>
      <c r="J3671" s="57" t="s">
        <v>1995</v>
      </c>
      <c r="K3671" s="57" t="s">
        <v>32</v>
      </c>
      <c r="L3671" s="2" t="s">
        <v>2349</v>
      </c>
      <c r="M3671" s="57"/>
      <c r="N3671" s="2" t="s">
        <v>331</v>
      </c>
      <c r="O3671" s="2" t="s">
        <v>41</v>
      </c>
      <c r="P3671" s="4">
        <v>0.04</v>
      </c>
      <c r="Q3671" s="121" t="s">
        <v>2350</v>
      </c>
      <c r="R3671" s="57"/>
      <c r="S3671" s="8">
        <v>-12440.75</v>
      </c>
      <c r="T3671" s="6"/>
      <c r="U3671" s="6">
        <v>24233.77</v>
      </c>
      <c r="V3671" s="6">
        <f t="shared" si="470"/>
        <v>-36674.520000000004</v>
      </c>
      <c r="W3671" s="8">
        <f t="shared" si="476"/>
        <v>23301.701923076922</v>
      </c>
      <c r="X3671" s="6"/>
      <c r="Y3671" s="7">
        <f t="shared" si="473"/>
        <v>0</v>
      </c>
      <c r="Z3671" s="7"/>
      <c r="AA3671" s="8">
        <f t="shared" si="474"/>
        <v>23301.701923076922</v>
      </c>
      <c r="AB3671" s="6">
        <f t="shared" si="475"/>
        <v>932.06807692307848</v>
      </c>
      <c r="AC3671" s="6">
        <f t="shared" si="472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hidden="1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2352</v>
      </c>
      <c r="F3672" s="2" t="s">
        <v>2352</v>
      </c>
      <c r="G3672" s="2" t="s">
        <v>2352</v>
      </c>
      <c r="H3672" s="80" t="s">
        <v>1993</v>
      </c>
      <c r="I3672" s="57" t="s">
        <v>1994</v>
      </c>
      <c r="J3672" s="57" t="s">
        <v>1995</v>
      </c>
      <c r="K3672" s="57" t="s">
        <v>32</v>
      </c>
      <c r="L3672" s="2" t="s">
        <v>2352</v>
      </c>
      <c r="M3672" s="57"/>
      <c r="N3672" s="2" t="s">
        <v>40</v>
      </c>
      <c r="O3672" s="2" t="s">
        <v>72</v>
      </c>
      <c r="P3672" s="4">
        <v>0.98</v>
      </c>
      <c r="Q3672" s="121" t="s">
        <v>2353</v>
      </c>
      <c r="R3672" s="57"/>
      <c r="S3672" s="8">
        <v>440.79999999998802</v>
      </c>
      <c r="T3672" s="6"/>
      <c r="U3672" s="6">
        <v>0</v>
      </c>
      <c r="V3672" s="6">
        <f t="shared" si="470"/>
        <v>440.79999999998802</v>
      </c>
      <c r="W3672" s="8">
        <f t="shared" si="476"/>
        <v>0</v>
      </c>
      <c r="X3672" s="6"/>
      <c r="Y3672" s="7">
        <f t="shared" si="473"/>
        <v>0</v>
      </c>
      <c r="Z3672" s="7"/>
      <c r="AA3672" s="8">
        <f t="shared" si="474"/>
        <v>0</v>
      </c>
      <c r="AB3672" s="6">
        <f t="shared" si="475"/>
        <v>0</v>
      </c>
      <c r="AC3672" s="6">
        <f t="shared" si="472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hidden="1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2354</v>
      </c>
      <c r="F3673" s="2" t="s">
        <v>2354</v>
      </c>
      <c r="G3673" s="2" t="s">
        <v>2354</v>
      </c>
      <c r="H3673" s="80" t="s">
        <v>1993</v>
      </c>
      <c r="I3673" s="57" t="s">
        <v>1994</v>
      </c>
      <c r="J3673" s="57" t="s">
        <v>1995</v>
      </c>
      <c r="K3673" s="57" t="s">
        <v>32</v>
      </c>
      <c r="L3673" s="2" t="s">
        <v>2354</v>
      </c>
      <c r="M3673" s="57"/>
      <c r="N3673" s="2" t="s">
        <v>57</v>
      </c>
      <c r="O3673" s="2" t="s">
        <v>41</v>
      </c>
      <c r="P3673" s="4">
        <v>0.04</v>
      </c>
      <c r="Q3673" s="121" t="s">
        <v>2355</v>
      </c>
      <c r="R3673" s="57"/>
      <c r="S3673" s="8">
        <v>9.9999999993087806E-3</v>
      </c>
      <c r="T3673" s="6"/>
      <c r="U3673" s="6">
        <v>0</v>
      </c>
      <c r="V3673" s="6">
        <f t="shared" si="470"/>
        <v>9.9999999993087806E-3</v>
      </c>
      <c r="W3673" s="8">
        <f t="shared" si="476"/>
        <v>0</v>
      </c>
      <c r="X3673" s="6"/>
      <c r="Y3673" s="7">
        <f t="shared" si="473"/>
        <v>0</v>
      </c>
      <c r="Z3673" s="7"/>
      <c r="AA3673" s="8">
        <f t="shared" si="474"/>
        <v>0</v>
      </c>
      <c r="AB3673" s="6">
        <f t="shared" si="475"/>
        <v>0</v>
      </c>
      <c r="AC3673" s="6">
        <f t="shared" si="472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hidden="1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1993</v>
      </c>
      <c r="I3674" s="57" t="s">
        <v>1994</v>
      </c>
      <c r="J3674" s="57" t="s">
        <v>1995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0"/>
        <v>4033.89</v>
      </c>
      <c r="W3674" s="8">
        <f t="shared" si="476"/>
        <v>0</v>
      </c>
      <c r="X3674" s="6"/>
      <c r="Y3674" s="7">
        <f t="shared" si="473"/>
        <v>0</v>
      </c>
      <c r="Z3674" s="7"/>
      <c r="AA3674" s="8">
        <f t="shared" si="474"/>
        <v>0</v>
      </c>
      <c r="AB3674" s="6">
        <f t="shared" si="475"/>
        <v>0</v>
      </c>
      <c r="AC3674" s="6">
        <f t="shared" si="472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hidden="1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2359</v>
      </c>
      <c r="F3675" s="2" t="s">
        <v>2359</v>
      </c>
      <c r="G3675" s="2" t="s">
        <v>2359</v>
      </c>
      <c r="H3675" s="80" t="s">
        <v>1993</v>
      </c>
      <c r="I3675" s="57" t="s">
        <v>1994</v>
      </c>
      <c r="J3675" s="57" t="s">
        <v>1995</v>
      </c>
      <c r="K3675" s="57" t="s">
        <v>32</v>
      </c>
      <c r="L3675" s="2" t="s">
        <v>2359</v>
      </c>
      <c r="M3675" s="57"/>
      <c r="N3675" s="2" t="s">
        <v>331</v>
      </c>
      <c r="O3675" s="2" t="s">
        <v>80</v>
      </c>
      <c r="P3675" s="4">
        <v>0</v>
      </c>
      <c r="Q3675" s="121" t="s">
        <v>2360</v>
      </c>
      <c r="R3675" s="57"/>
      <c r="S3675" s="8">
        <v>-420</v>
      </c>
      <c r="T3675" s="6"/>
      <c r="U3675" s="6">
        <v>0</v>
      </c>
      <c r="V3675" s="6">
        <f t="shared" si="470"/>
        <v>-420</v>
      </c>
      <c r="W3675" s="8">
        <f t="shared" si="476"/>
        <v>0</v>
      </c>
      <c r="X3675" s="6"/>
      <c r="Y3675" s="7">
        <f t="shared" si="473"/>
        <v>0</v>
      </c>
      <c r="Z3675" s="7"/>
      <c r="AA3675" s="8">
        <f t="shared" si="474"/>
        <v>0</v>
      </c>
      <c r="AB3675" s="6">
        <f t="shared" si="475"/>
        <v>0</v>
      </c>
      <c r="AC3675" s="6">
        <f t="shared" si="472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hidden="1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2364</v>
      </c>
      <c r="F3676" s="2" t="s">
        <v>2364</v>
      </c>
      <c r="G3676" s="2" t="s">
        <v>2364</v>
      </c>
      <c r="H3676" s="80" t="s">
        <v>1993</v>
      </c>
      <c r="I3676" s="57" t="s">
        <v>1994</v>
      </c>
      <c r="J3676" s="57" t="s">
        <v>1995</v>
      </c>
      <c r="K3676" s="57" t="s">
        <v>32</v>
      </c>
      <c r="L3676" s="2" t="s">
        <v>2365</v>
      </c>
      <c r="M3676" s="57"/>
      <c r="N3676" s="2" t="s">
        <v>40</v>
      </c>
      <c r="O3676" s="2" t="s">
        <v>80</v>
      </c>
      <c r="P3676" s="4">
        <v>0</v>
      </c>
      <c r="Q3676" s="121" t="s">
        <v>2366</v>
      </c>
      <c r="R3676" s="57"/>
      <c r="S3676" s="8">
        <v>43732.9</v>
      </c>
      <c r="T3676" s="6"/>
      <c r="U3676" s="6">
        <v>0</v>
      </c>
      <c r="V3676" s="6">
        <f t="shared" si="470"/>
        <v>43732.9</v>
      </c>
      <c r="W3676" s="8">
        <f t="shared" si="476"/>
        <v>0</v>
      </c>
      <c r="X3676" s="6"/>
      <c r="Y3676" s="7">
        <f t="shared" si="473"/>
        <v>0</v>
      </c>
      <c r="Z3676" s="7"/>
      <c r="AA3676" s="8">
        <f t="shared" si="474"/>
        <v>0</v>
      </c>
      <c r="AB3676" s="6">
        <f t="shared" si="475"/>
        <v>0</v>
      </c>
      <c r="AC3676" s="6">
        <f t="shared" si="472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hidden="1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1993</v>
      </c>
      <c r="I3677" s="57" t="s">
        <v>1994</v>
      </c>
      <c r="J3677" s="57" t="s">
        <v>1995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2367</v>
      </c>
      <c r="R3677" s="57"/>
      <c r="S3677" s="8">
        <v>31200</v>
      </c>
      <c r="T3677" s="6"/>
      <c r="U3677" s="6">
        <v>0</v>
      </c>
      <c r="V3677" s="6">
        <f t="shared" si="470"/>
        <v>31200</v>
      </c>
      <c r="W3677" s="8">
        <f t="shared" si="476"/>
        <v>0</v>
      </c>
      <c r="X3677" s="6"/>
      <c r="Y3677" s="7">
        <f t="shared" si="473"/>
        <v>0</v>
      </c>
      <c r="Z3677" s="7"/>
      <c r="AA3677" s="8">
        <f t="shared" si="474"/>
        <v>0</v>
      </c>
      <c r="AB3677" s="6">
        <f t="shared" si="475"/>
        <v>0</v>
      </c>
      <c r="AC3677" s="6">
        <f t="shared" si="472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hidden="1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1993</v>
      </c>
      <c r="I3678" s="57" t="s">
        <v>1994</v>
      </c>
      <c r="J3678" s="57" t="s">
        <v>1995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2367</v>
      </c>
      <c r="R3678" s="57"/>
      <c r="S3678" s="8">
        <v>-503.3</v>
      </c>
      <c r="T3678" s="6"/>
      <c r="U3678" s="6">
        <v>0</v>
      </c>
      <c r="V3678" s="6">
        <f t="shared" si="470"/>
        <v>-503.3</v>
      </c>
      <c r="W3678" s="8">
        <f t="shared" si="476"/>
        <v>0</v>
      </c>
      <c r="X3678" s="6"/>
      <c r="Y3678" s="7">
        <f t="shared" si="473"/>
        <v>0</v>
      </c>
      <c r="Z3678" s="7"/>
      <c r="AA3678" s="8">
        <f t="shared" si="474"/>
        <v>0</v>
      </c>
      <c r="AB3678" s="6">
        <f t="shared" si="475"/>
        <v>0</v>
      </c>
      <c r="AC3678" s="6">
        <f t="shared" si="472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hidden="1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2368</v>
      </c>
      <c r="F3679" s="2" t="s">
        <v>2369</v>
      </c>
      <c r="G3679" s="2" t="s">
        <v>2368</v>
      </c>
      <c r="H3679" s="80" t="s">
        <v>1993</v>
      </c>
      <c r="I3679" s="57" t="s">
        <v>1994</v>
      </c>
      <c r="J3679" s="57" t="s">
        <v>1995</v>
      </c>
      <c r="K3679" s="57" t="s">
        <v>32</v>
      </c>
      <c r="L3679" s="2" t="s">
        <v>2368</v>
      </c>
      <c r="M3679" s="57"/>
      <c r="N3679" s="2" t="s">
        <v>40</v>
      </c>
      <c r="O3679" s="2" t="s">
        <v>41</v>
      </c>
      <c r="P3679" s="4">
        <v>0.02</v>
      </c>
      <c r="Q3679" s="121" t="s">
        <v>2370</v>
      </c>
      <c r="R3679" s="57"/>
      <c r="S3679" s="8">
        <v>18770.099999999999</v>
      </c>
      <c r="T3679" s="6"/>
      <c r="U3679" s="6">
        <v>0</v>
      </c>
      <c r="V3679" s="6">
        <f t="shared" si="470"/>
        <v>18770.099999999999</v>
      </c>
      <c r="W3679" s="8">
        <f t="shared" si="476"/>
        <v>0</v>
      </c>
      <c r="X3679" s="6"/>
      <c r="Y3679" s="7">
        <f t="shared" si="473"/>
        <v>0</v>
      </c>
      <c r="Z3679" s="7"/>
      <c r="AA3679" s="8">
        <f t="shared" si="474"/>
        <v>0</v>
      </c>
      <c r="AB3679" s="6">
        <f t="shared" si="475"/>
        <v>0</v>
      </c>
      <c r="AC3679" s="6">
        <f t="shared" si="472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hidden="1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2375</v>
      </c>
      <c r="F3680" s="2" t="s">
        <v>2375</v>
      </c>
      <c r="G3680" s="2" t="s">
        <v>2375</v>
      </c>
      <c r="H3680" s="80" t="s">
        <v>1993</v>
      </c>
      <c r="I3680" s="57" t="s">
        <v>1994</v>
      </c>
      <c r="J3680" s="57" t="s">
        <v>1995</v>
      </c>
      <c r="K3680" s="57" t="s">
        <v>32</v>
      </c>
      <c r="L3680" s="2" t="s">
        <v>2375</v>
      </c>
      <c r="M3680" s="57"/>
      <c r="N3680" s="2" t="s">
        <v>57</v>
      </c>
      <c r="O3680" s="2" t="s">
        <v>80</v>
      </c>
      <c r="P3680" s="4">
        <v>0</v>
      </c>
      <c r="Q3680" s="121" t="s">
        <v>2376</v>
      </c>
      <c r="R3680" s="57"/>
      <c r="S3680" s="8">
        <v>15.6999999999998</v>
      </c>
      <c r="T3680" s="6"/>
      <c r="U3680" s="6">
        <v>0</v>
      </c>
      <c r="V3680" s="6">
        <f t="shared" si="470"/>
        <v>15.6999999999998</v>
      </c>
      <c r="W3680" s="8">
        <f t="shared" si="476"/>
        <v>0</v>
      </c>
      <c r="X3680" s="6"/>
      <c r="Y3680" s="7">
        <f t="shared" si="473"/>
        <v>0</v>
      </c>
      <c r="Z3680" s="7"/>
      <c r="AA3680" s="8">
        <f t="shared" si="474"/>
        <v>0</v>
      </c>
      <c r="AB3680" s="6">
        <f t="shared" si="475"/>
        <v>0</v>
      </c>
      <c r="AC3680" s="6">
        <f t="shared" si="472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hidden="1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2381</v>
      </c>
      <c r="F3681" s="2" t="s">
        <v>2381</v>
      </c>
      <c r="G3681" s="2" t="s">
        <v>2381</v>
      </c>
      <c r="H3681" s="80" t="s">
        <v>1993</v>
      </c>
      <c r="I3681" s="57" t="s">
        <v>1994</v>
      </c>
      <c r="J3681" s="57" t="s">
        <v>1995</v>
      </c>
      <c r="K3681" s="57" t="s">
        <v>32</v>
      </c>
      <c r="L3681" s="2" t="s">
        <v>2381</v>
      </c>
      <c r="M3681" s="57"/>
      <c r="N3681" s="2" t="s">
        <v>57</v>
      </c>
      <c r="O3681" s="2" t="s">
        <v>80</v>
      </c>
      <c r="P3681" s="4">
        <v>0</v>
      </c>
      <c r="Q3681" s="121" t="s">
        <v>2382</v>
      </c>
      <c r="R3681" s="57"/>
      <c r="S3681" s="8">
        <v>67.989999999999995</v>
      </c>
      <c r="T3681" s="6"/>
      <c r="U3681" s="6">
        <v>0</v>
      </c>
      <c r="V3681" s="6">
        <f t="shared" si="470"/>
        <v>67.989999999999995</v>
      </c>
      <c r="W3681" s="8">
        <f t="shared" si="476"/>
        <v>0</v>
      </c>
      <c r="X3681" s="6"/>
      <c r="Y3681" s="7">
        <f t="shared" si="473"/>
        <v>0</v>
      </c>
      <c r="Z3681" s="7"/>
      <c r="AA3681" s="8">
        <f t="shared" si="474"/>
        <v>0</v>
      </c>
      <c r="AB3681" s="6">
        <f t="shared" si="475"/>
        <v>0</v>
      </c>
      <c r="AC3681" s="6">
        <f t="shared" si="472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hidden="1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2383</v>
      </c>
      <c r="F3682" s="2" t="s">
        <v>2383</v>
      </c>
      <c r="G3682" s="2" t="s">
        <v>2383</v>
      </c>
      <c r="H3682" s="80" t="s">
        <v>1993</v>
      </c>
      <c r="I3682" s="57" t="s">
        <v>1994</v>
      </c>
      <c r="J3682" s="57" t="s">
        <v>1995</v>
      </c>
      <c r="K3682" s="57" t="s">
        <v>32</v>
      </c>
      <c r="L3682" s="2" t="s">
        <v>2383</v>
      </c>
      <c r="M3682" s="57"/>
      <c r="N3682" s="2" t="s">
        <v>57</v>
      </c>
      <c r="O3682" s="2" t="s">
        <v>41</v>
      </c>
      <c r="P3682" s="4">
        <v>0.1</v>
      </c>
      <c r="Q3682" s="121" t="s">
        <v>2384</v>
      </c>
      <c r="R3682" s="57"/>
      <c r="S3682" s="8">
        <v>1475.2</v>
      </c>
      <c r="T3682" s="6"/>
      <c r="U3682" s="6">
        <v>0</v>
      </c>
      <c r="V3682" s="6">
        <f t="shared" si="470"/>
        <v>1475.2</v>
      </c>
      <c r="W3682" s="8">
        <f t="shared" si="476"/>
        <v>0</v>
      </c>
      <c r="X3682" s="6"/>
      <c r="Y3682" s="7">
        <f t="shared" si="473"/>
        <v>0</v>
      </c>
      <c r="Z3682" s="7"/>
      <c r="AA3682" s="8">
        <f t="shared" si="474"/>
        <v>0</v>
      </c>
      <c r="AB3682" s="6">
        <f t="shared" si="475"/>
        <v>0</v>
      </c>
      <c r="AC3682" s="6">
        <f t="shared" si="472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hidden="1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2385</v>
      </c>
      <c r="F3683" s="2" t="s">
        <v>2385</v>
      </c>
      <c r="G3683" s="2" t="s">
        <v>2385</v>
      </c>
      <c r="H3683" s="80" t="s">
        <v>1993</v>
      </c>
      <c r="I3683" s="57" t="s">
        <v>1994</v>
      </c>
      <c r="J3683" s="57" t="s">
        <v>1995</v>
      </c>
      <c r="K3683" s="57" t="s">
        <v>32</v>
      </c>
      <c r="L3683" s="2" t="s">
        <v>2390</v>
      </c>
      <c r="M3683" s="57"/>
      <c r="N3683" s="2" t="s">
        <v>40</v>
      </c>
      <c r="O3683" s="2" t="s">
        <v>41</v>
      </c>
      <c r="P3683" s="4">
        <v>0.02</v>
      </c>
      <c r="Q3683" s="121" t="s">
        <v>2391</v>
      </c>
      <c r="R3683" s="57"/>
      <c r="S3683" s="8">
        <v>15488.6</v>
      </c>
      <c r="T3683" s="6"/>
      <c r="U3683" s="6">
        <v>0</v>
      </c>
      <c r="V3683" s="6">
        <f t="shared" si="470"/>
        <v>15488.6</v>
      </c>
      <c r="W3683" s="8">
        <f t="shared" si="476"/>
        <v>0</v>
      </c>
      <c r="X3683" s="6"/>
      <c r="Y3683" s="7">
        <f t="shared" si="473"/>
        <v>0</v>
      </c>
      <c r="Z3683" s="7"/>
      <c r="AA3683" s="8">
        <f t="shared" si="474"/>
        <v>0</v>
      </c>
      <c r="AB3683" s="6">
        <f t="shared" si="475"/>
        <v>0</v>
      </c>
      <c r="AC3683" s="6">
        <f t="shared" si="472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hidden="1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1993</v>
      </c>
      <c r="I3684" s="57" t="s">
        <v>1994</v>
      </c>
      <c r="J3684" s="57" t="s">
        <v>1995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2394</v>
      </c>
      <c r="R3684" s="57"/>
      <c r="S3684" s="8">
        <v>10400</v>
      </c>
      <c r="T3684" s="6"/>
      <c r="U3684" s="6">
        <v>0</v>
      </c>
      <c r="V3684" s="6">
        <f t="shared" si="470"/>
        <v>10400</v>
      </c>
      <c r="W3684" s="8">
        <f t="shared" si="476"/>
        <v>0</v>
      </c>
      <c r="X3684" s="6"/>
      <c r="Y3684" s="7">
        <f t="shared" si="473"/>
        <v>0</v>
      </c>
      <c r="Z3684" s="7"/>
      <c r="AA3684" s="8">
        <f t="shared" si="474"/>
        <v>0</v>
      </c>
      <c r="AB3684" s="6">
        <f t="shared" si="475"/>
        <v>0</v>
      </c>
      <c r="AC3684" s="6">
        <f t="shared" si="472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hidden="1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2395</v>
      </c>
      <c r="F3685" s="2" t="s">
        <v>2395</v>
      </c>
      <c r="G3685" s="2" t="s">
        <v>2395</v>
      </c>
      <c r="H3685" s="80" t="s">
        <v>1993</v>
      </c>
      <c r="I3685" s="57" t="s">
        <v>1994</v>
      </c>
      <c r="J3685" s="57" t="s">
        <v>1995</v>
      </c>
      <c r="K3685" s="57" t="s">
        <v>32</v>
      </c>
      <c r="L3685" s="2" t="s">
        <v>2395</v>
      </c>
      <c r="M3685" s="57"/>
      <c r="N3685" s="2" t="s">
        <v>57</v>
      </c>
      <c r="O3685" s="2" t="s">
        <v>80</v>
      </c>
      <c r="P3685" s="4">
        <v>0</v>
      </c>
      <c r="Q3685" s="121" t="s">
        <v>2396</v>
      </c>
      <c r="R3685" s="57"/>
      <c r="S3685" s="8">
        <v>6672.85</v>
      </c>
      <c r="T3685" s="6"/>
      <c r="U3685" s="6">
        <v>0</v>
      </c>
      <c r="V3685" s="6">
        <f t="shared" si="470"/>
        <v>6672.85</v>
      </c>
      <c r="W3685" s="8">
        <f t="shared" si="476"/>
        <v>0</v>
      </c>
      <c r="X3685" s="6"/>
      <c r="Y3685" s="7">
        <f t="shared" si="473"/>
        <v>0</v>
      </c>
      <c r="Z3685" s="7"/>
      <c r="AA3685" s="8">
        <f t="shared" si="474"/>
        <v>0</v>
      </c>
      <c r="AB3685" s="6">
        <f t="shared" si="475"/>
        <v>0</v>
      </c>
      <c r="AC3685" s="6">
        <f t="shared" si="472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hidden="1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2398</v>
      </c>
      <c r="F3686" s="2" t="s">
        <v>2399</v>
      </c>
      <c r="G3686" s="2" t="s">
        <v>2398</v>
      </c>
      <c r="H3686" s="80" t="s">
        <v>1993</v>
      </c>
      <c r="I3686" s="57" t="s">
        <v>1994</v>
      </c>
      <c r="J3686" s="57" t="s">
        <v>1995</v>
      </c>
      <c r="K3686" s="57" t="s">
        <v>32</v>
      </c>
      <c r="L3686" s="2" t="s">
        <v>2398</v>
      </c>
      <c r="M3686" s="57"/>
      <c r="N3686" s="2" t="s">
        <v>40</v>
      </c>
      <c r="O3686" s="2" t="s">
        <v>41</v>
      </c>
      <c r="P3686" s="4">
        <v>0.02</v>
      </c>
      <c r="Q3686" s="121" t="s">
        <v>2400</v>
      </c>
      <c r="R3686" s="57"/>
      <c r="S3686" s="8">
        <v>6472.76</v>
      </c>
      <c r="T3686" s="6"/>
      <c r="U3686" s="6">
        <v>1576.5</v>
      </c>
      <c r="V3686" s="6">
        <f t="shared" si="470"/>
        <v>4896.26</v>
      </c>
      <c r="W3686" s="8">
        <f t="shared" si="476"/>
        <v>1545.5882352941176</v>
      </c>
      <c r="X3686" s="6"/>
      <c r="Y3686" s="7">
        <f t="shared" si="473"/>
        <v>0</v>
      </c>
      <c r="Z3686" s="7"/>
      <c r="AA3686" s="8">
        <f t="shared" si="474"/>
        <v>1545.5882352941176</v>
      </c>
      <c r="AB3686" s="6">
        <f t="shared" si="475"/>
        <v>30.911764705882433</v>
      </c>
      <c r="AC3686" s="6">
        <f t="shared" si="472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hidden="1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2398</v>
      </c>
      <c r="F3687" s="2" t="s">
        <v>2399</v>
      </c>
      <c r="G3687" s="2" t="s">
        <v>2398</v>
      </c>
      <c r="H3687" s="80" t="s">
        <v>1993</v>
      </c>
      <c r="I3687" s="57" t="s">
        <v>1994</v>
      </c>
      <c r="J3687" s="57" t="s">
        <v>1995</v>
      </c>
      <c r="K3687" s="57" t="s">
        <v>32</v>
      </c>
      <c r="L3687" s="2" t="s">
        <v>2398</v>
      </c>
      <c r="M3687" s="57"/>
      <c r="N3687" s="2" t="s">
        <v>40</v>
      </c>
      <c r="O3687" s="2" t="s">
        <v>80</v>
      </c>
      <c r="P3687" s="4">
        <v>0</v>
      </c>
      <c r="Q3687" s="121" t="s">
        <v>2400</v>
      </c>
      <c r="R3687" s="57"/>
      <c r="S3687" s="8">
        <v>13578.09</v>
      </c>
      <c r="T3687" s="6"/>
      <c r="U3687" s="6">
        <v>0</v>
      </c>
      <c r="V3687" s="6">
        <f t="shared" si="470"/>
        <v>13578.09</v>
      </c>
      <c r="W3687" s="8">
        <f t="shared" si="476"/>
        <v>0</v>
      </c>
      <c r="X3687" s="6"/>
      <c r="Y3687" s="7">
        <f t="shared" si="473"/>
        <v>0</v>
      </c>
      <c r="Z3687" s="7"/>
      <c r="AA3687" s="8">
        <f t="shared" si="474"/>
        <v>0</v>
      </c>
      <c r="AB3687" s="6">
        <f t="shared" si="475"/>
        <v>0</v>
      </c>
      <c r="AC3687" s="6">
        <f t="shared" si="472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hidden="1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1993</v>
      </c>
      <c r="I3688" s="57" t="s">
        <v>1994</v>
      </c>
      <c r="J3688" s="57" t="s">
        <v>1995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2405</v>
      </c>
      <c r="R3688" s="57"/>
      <c r="S3688" s="8">
        <v>0</v>
      </c>
      <c r="T3688" s="6"/>
      <c r="U3688" s="6">
        <v>13960.444790000001</v>
      </c>
      <c r="V3688" s="6">
        <f t="shared" si="470"/>
        <v>-13960.444790000001</v>
      </c>
      <c r="W3688" s="8">
        <f t="shared" si="476"/>
        <v>13960.444790000001</v>
      </c>
      <c r="X3688" s="6"/>
      <c r="Y3688" s="7">
        <f t="shared" si="473"/>
        <v>0</v>
      </c>
      <c r="Z3688" s="7"/>
      <c r="AA3688" s="8">
        <f t="shared" si="474"/>
        <v>13960.444790000001</v>
      </c>
      <c r="AB3688" s="6">
        <f t="shared" si="475"/>
        <v>0</v>
      </c>
      <c r="AC3688" s="6">
        <f t="shared" si="472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hidden="1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1993</v>
      </c>
      <c r="I3689" s="57" t="s">
        <v>1994</v>
      </c>
      <c r="J3689" s="57" t="s">
        <v>1995</v>
      </c>
      <c r="K3689" s="57" t="s">
        <v>32</v>
      </c>
      <c r="L3689" s="2" t="s">
        <v>2407</v>
      </c>
      <c r="M3689" s="57"/>
      <c r="N3689" s="2" t="s">
        <v>40</v>
      </c>
      <c r="O3689" s="2" t="s">
        <v>80</v>
      </c>
      <c r="P3689" s="4">
        <v>0</v>
      </c>
      <c r="Q3689" s="121" t="s">
        <v>2408</v>
      </c>
      <c r="R3689" s="57"/>
      <c r="S3689" s="8">
        <v>32788.6</v>
      </c>
      <c r="T3689" s="6"/>
      <c r="U3689" s="6">
        <v>1122</v>
      </c>
      <c r="V3689" s="6">
        <f t="shared" si="470"/>
        <v>31666.6</v>
      </c>
      <c r="W3689" s="8">
        <f t="shared" si="476"/>
        <v>1122</v>
      </c>
      <c r="X3689" s="6"/>
      <c r="Y3689" s="7">
        <f t="shared" si="473"/>
        <v>0</v>
      </c>
      <c r="Z3689" s="7"/>
      <c r="AA3689" s="8">
        <f t="shared" si="474"/>
        <v>1122</v>
      </c>
      <c r="AB3689" s="6">
        <f t="shared" si="475"/>
        <v>0</v>
      </c>
      <c r="AC3689" s="6">
        <f t="shared" si="472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hidden="1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2413</v>
      </c>
      <c r="F3690" s="2" t="s">
        <v>2413</v>
      </c>
      <c r="G3690" s="2" t="s">
        <v>2413</v>
      </c>
      <c r="H3690" s="80" t="s">
        <v>1993</v>
      </c>
      <c r="I3690" s="57" t="s">
        <v>1994</v>
      </c>
      <c r="J3690" s="57" t="s">
        <v>1995</v>
      </c>
      <c r="K3690" s="57" t="s">
        <v>32</v>
      </c>
      <c r="L3690" s="2" t="s">
        <v>2413</v>
      </c>
      <c r="M3690" s="57"/>
      <c r="N3690" s="2" t="s">
        <v>40</v>
      </c>
      <c r="O3690" s="2" t="s">
        <v>80</v>
      </c>
      <c r="P3690" s="4">
        <v>0</v>
      </c>
      <c r="Q3690" s="121" t="s">
        <v>2414</v>
      </c>
      <c r="R3690" s="57"/>
      <c r="S3690" s="8">
        <v>4983.3</v>
      </c>
      <c r="T3690" s="6"/>
      <c r="U3690" s="6">
        <v>4488.1000000000004</v>
      </c>
      <c r="V3690" s="6">
        <f t="shared" si="470"/>
        <v>495.19999999999982</v>
      </c>
      <c r="W3690" s="8">
        <f t="shared" si="476"/>
        <v>4488.1000000000004</v>
      </c>
      <c r="X3690" s="6"/>
      <c r="Y3690" s="7">
        <f t="shared" si="473"/>
        <v>0</v>
      </c>
      <c r="Z3690" s="7"/>
      <c r="AA3690" s="8">
        <f t="shared" si="474"/>
        <v>4488.1000000000004</v>
      </c>
      <c r="AB3690" s="6">
        <f t="shared" si="475"/>
        <v>0</v>
      </c>
      <c r="AC3690" s="6">
        <f t="shared" si="472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hidden="1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2415</v>
      </c>
      <c r="F3691" s="2" t="s">
        <v>2415</v>
      </c>
      <c r="G3691" s="2" t="s">
        <v>2415</v>
      </c>
      <c r="H3691" s="80" t="s">
        <v>1993</v>
      </c>
      <c r="I3691" s="57" t="s">
        <v>1994</v>
      </c>
      <c r="J3691" s="57" t="s">
        <v>1995</v>
      </c>
      <c r="K3691" s="57" t="s">
        <v>32</v>
      </c>
      <c r="L3691" s="2" t="s">
        <v>2416</v>
      </c>
      <c r="M3691" s="57"/>
      <c r="N3691" s="2" t="s">
        <v>57</v>
      </c>
      <c r="O3691" s="2" t="s">
        <v>41</v>
      </c>
      <c r="P3691" s="4">
        <v>0.04</v>
      </c>
      <c r="Q3691" s="121" t="s">
        <v>2417</v>
      </c>
      <c r="R3691" s="57"/>
      <c r="S3691" s="8">
        <v>464.3</v>
      </c>
      <c r="T3691" s="6"/>
      <c r="U3691" s="6">
        <v>0</v>
      </c>
      <c r="V3691" s="6">
        <f t="shared" si="470"/>
        <v>464.3</v>
      </c>
      <c r="W3691" s="8">
        <f t="shared" si="476"/>
        <v>0</v>
      </c>
      <c r="X3691" s="6"/>
      <c r="Y3691" s="7">
        <f t="shared" si="473"/>
        <v>0</v>
      </c>
      <c r="Z3691" s="7"/>
      <c r="AA3691" s="8">
        <f t="shared" si="474"/>
        <v>0</v>
      </c>
      <c r="AB3691" s="6">
        <f t="shared" si="475"/>
        <v>0</v>
      </c>
      <c r="AC3691" s="6">
        <f t="shared" si="472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hidden="1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2415</v>
      </c>
      <c r="F3692" s="2" t="s">
        <v>2415</v>
      </c>
      <c r="G3692" s="2" t="s">
        <v>2415</v>
      </c>
      <c r="H3692" s="80" t="s">
        <v>1993</v>
      </c>
      <c r="I3692" s="57" t="s">
        <v>1994</v>
      </c>
      <c r="J3692" s="57" t="s">
        <v>1995</v>
      </c>
      <c r="K3692" s="57" t="s">
        <v>32</v>
      </c>
      <c r="L3692" s="2" t="s">
        <v>2416</v>
      </c>
      <c r="M3692" s="57"/>
      <c r="N3692" s="2" t="s">
        <v>40</v>
      </c>
      <c r="O3692" s="2" t="s">
        <v>41</v>
      </c>
      <c r="P3692" s="4">
        <v>0.02</v>
      </c>
      <c r="Q3692" s="121" t="s">
        <v>2418</v>
      </c>
      <c r="R3692" s="57"/>
      <c r="S3692" s="8">
        <v>-26.8000000000001</v>
      </c>
      <c r="T3692" s="6"/>
      <c r="U3692" s="6">
        <v>0</v>
      </c>
      <c r="V3692" s="6">
        <f t="shared" si="470"/>
        <v>-26.8000000000001</v>
      </c>
      <c r="W3692" s="8">
        <f t="shared" si="476"/>
        <v>0</v>
      </c>
      <c r="X3692" s="6"/>
      <c r="Y3692" s="7">
        <f t="shared" si="473"/>
        <v>0</v>
      </c>
      <c r="Z3692" s="7"/>
      <c r="AA3692" s="8">
        <f t="shared" si="474"/>
        <v>0</v>
      </c>
      <c r="AB3692" s="6">
        <f t="shared" si="475"/>
        <v>0</v>
      </c>
      <c r="AC3692" s="6">
        <f t="shared" si="472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hidden="1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1993</v>
      </c>
      <c r="I3693" s="57" t="s">
        <v>1994</v>
      </c>
      <c r="J3693" s="57" t="s">
        <v>1995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2419</v>
      </c>
      <c r="R3693" s="57"/>
      <c r="S3693" s="8">
        <v>76926.7</v>
      </c>
      <c r="T3693" s="6"/>
      <c r="U3693" s="6">
        <v>9713</v>
      </c>
      <c r="V3693" s="6">
        <f t="shared" si="470"/>
        <v>67213.7</v>
      </c>
      <c r="W3693" s="8">
        <f t="shared" si="476"/>
        <v>9713</v>
      </c>
      <c r="X3693" s="6"/>
      <c r="Y3693" s="7">
        <f t="shared" si="473"/>
        <v>0</v>
      </c>
      <c r="Z3693" s="7"/>
      <c r="AA3693" s="8">
        <f t="shared" si="474"/>
        <v>9713</v>
      </c>
      <c r="AB3693" s="6">
        <f t="shared" si="475"/>
        <v>0</v>
      </c>
      <c r="AC3693" s="6">
        <f t="shared" si="472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hidden="1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2422</v>
      </c>
      <c r="F3694" s="2" t="s">
        <v>2422</v>
      </c>
      <c r="G3694" s="2" t="s">
        <v>2422</v>
      </c>
      <c r="H3694" s="80" t="s">
        <v>1993</v>
      </c>
      <c r="I3694" s="57" t="s">
        <v>1994</v>
      </c>
      <c r="J3694" s="57" t="s">
        <v>1995</v>
      </c>
      <c r="K3694" s="57" t="s">
        <v>32</v>
      </c>
      <c r="L3694" s="2" t="s">
        <v>2422</v>
      </c>
      <c r="M3694" s="57"/>
      <c r="N3694" s="2" t="s">
        <v>40</v>
      </c>
      <c r="O3694" s="2" t="s">
        <v>80</v>
      </c>
      <c r="P3694" s="4">
        <v>0</v>
      </c>
      <c r="Q3694" s="121" t="s">
        <v>2423</v>
      </c>
      <c r="R3694" s="57"/>
      <c r="S3694" s="8">
        <v>-1.1000000000000201</v>
      </c>
      <c r="T3694" s="6"/>
      <c r="U3694" s="6">
        <v>0</v>
      </c>
      <c r="V3694" s="6">
        <f t="shared" ref="V3694:V3757" si="477">S3694+T3694-U3694</f>
        <v>-1.1000000000000201</v>
      </c>
      <c r="W3694" s="8">
        <f t="shared" si="476"/>
        <v>0</v>
      </c>
      <c r="X3694" s="6"/>
      <c r="Y3694" s="7">
        <f t="shared" si="473"/>
        <v>0</v>
      </c>
      <c r="Z3694" s="7"/>
      <c r="AA3694" s="8">
        <f t="shared" si="474"/>
        <v>0</v>
      </c>
      <c r="AB3694" s="6">
        <f t="shared" si="475"/>
        <v>0</v>
      </c>
      <c r="AC3694" s="6">
        <f t="shared" si="472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hidden="1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2424</v>
      </c>
      <c r="F3695" s="2" t="s">
        <v>2424</v>
      </c>
      <c r="G3695" s="2" t="s">
        <v>2424</v>
      </c>
      <c r="H3695" s="80" t="s">
        <v>1993</v>
      </c>
      <c r="I3695" s="57" t="s">
        <v>1994</v>
      </c>
      <c r="J3695" s="57" t="s">
        <v>1995</v>
      </c>
      <c r="K3695" s="57" t="s">
        <v>32</v>
      </c>
      <c r="L3695" s="2" t="s">
        <v>2425</v>
      </c>
      <c r="M3695" s="57"/>
      <c r="N3695" s="2" t="s">
        <v>40</v>
      </c>
      <c r="O3695" s="2" t="s">
        <v>41</v>
      </c>
      <c r="P3695" s="4">
        <v>0.02</v>
      </c>
      <c r="Q3695" s="121" t="s">
        <v>2426</v>
      </c>
      <c r="R3695" s="57"/>
      <c r="S3695" s="8">
        <v>32251.5</v>
      </c>
      <c r="T3695" s="6"/>
      <c r="U3695" s="6">
        <v>0</v>
      </c>
      <c r="V3695" s="6">
        <f t="shared" si="477"/>
        <v>32251.5</v>
      </c>
      <c r="W3695" s="8">
        <f t="shared" si="476"/>
        <v>0</v>
      </c>
      <c r="X3695" s="6"/>
      <c r="Y3695" s="7">
        <f t="shared" si="473"/>
        <v>0</v>
      </c>
      <c r="Z3695" s="7"/>
      <c r="AA3695" s="8">
        <f t="shared" si="474"/>
        <v>0</v>
      </c>
      <c r="AB3695" s="6">
        <f t="shared" si="475"/>
        <v>0</v>
      </c>
      <c r="AC3695" s="6">
        <f t="shared" si="472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hidden="1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2428</v>
      </c>
      <c r="G3696" s="2" t="s">
        <v>1921</v>
      </c>
      <c r="H3696" s="80" t="s">
        <v>1993</v>
      </c>
      <c r="I3696" s="57" t="s">
        <v>1994</v>
      </c>
      <c r="J3696" s="57" t="s">
        <v>1995</v>
      </c>
      <c r="K3696" s="57" t="s">
        <v>32</v>
      </c>
      <c r="L3696" s="2" t="s">
        <v>2429</v>
      </c>
      <c r="M3696" s="57"/>
      <c r="N3696" s="2" t="s">
        <v>57</v>
      </c>
      <c r="O3696" s="2" t="s">
        <v>41</v>
      </c>
      <c r="P3696" s="4">
        <v>0.15</v>
      </c>
      <c r="Q3696" s="121" t="s">
        <v>2430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6"/>
        <v>0</v>
      </c>
      <c r="X3696" s="6"/>
      <c r="Y3696" s="7">
        <f t="shared" si="473"/>
        <v>0</v>
      </c>
      <c r="Z3696" s="7"/>
      <c r="AA3696" s="8">
        <f t="shared" si="474"/>
        <v>0</v>
      </c>
      <c r="AB3696" s="6">
        <f t="shared" si="475"/>
        <v>0</v>
      </c>
      <c r="AC3696" s="6">
        <f t="shared" si="472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hidden="1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1993</v>
      </c>
      <c r="I3697" s="57" t="s">
        <v>1994</v>
      </c>
      <c r="J3697" s="57" t="s">
        <v>1995</v>
      </c>
      <c r="K3697" s="57" t="s">
        <v>32</v>
      </c>
      <c r="L3697" s="2" t="s">
        <v>2435</v>
      </c>
      <c r="M3697" s="57"/>
      <c r="N3697" s="2" t="s">
        <v>40</v>
      </c>
      <c r="O3697" s="2" t="s">
        <v>41</v>
      </c>
      <c r="P3697" s="4">
        <v>0.02</v>
      </c>
      <c r="Q3697" s="121" t="s">
        <v>2436</v>
      </c>
      <c r="R3697" s="57"/>
      <c r="S3697" s="8">
        <v>0.60000000000013598</v>
      </c>
      <c r="T3697" s="6"/>
      <c r="U3697" s="6">
        <v>0</v>
      </c>
      <c r="V3697" s="6">
        <f t="shared" si="477"/>
        <v>0.60000000000013598</v>
      </c>
      <c r="W3697" s="8">
        <f t="shared" si="476"/>
        <v>0</v>
      </c>
      <c r="X3697" s="6"/>
      <c r="Y3697" s="7">
        <f t="shared" si="473"/>
        <v>0</v>
      </c>
      <c r="Z3697" s="7"/>
      <c r="AA3697" s="8">
        <f t="shared" si="474"/>
        <v>0</v>
      </c>
      <c r="AB3697" s="6">
        <f t="shared" si="475"/>
        <v>0</v>
      </c>
      <c r="AC3697" s="6">
        <f t="shared" si="472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hidden="1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1993</v>
      </c>
      <c r="I3698" s="57" t="s">
        <v>1994</v>
      </c>
      <c r="J3698" s="57" t="s">
        <v>1995</v>
      </c>
      <c r="K3698" s="57" t="s">
        <v>32</v>
      </c>
      <c r="L3698" s="2" t="s">
        <v>2437</v>
      </c>
      <c r="M3698" s="57"/>
      <c r="N3698" s="2" t="s">
        <v>40</v>
      </c>
      <c r="O3698" s="2" t="s">
        <v>41</v>
      </c>
      <c r="P3698" s="4">
        <v>0.02</v>
      </c>
      <c r="Q3698" s="121" t="s">
        <v>2438</v>
      </c>
      <c r="R3698" s="57"/>
      <c r="S3698" s="8">
        <v>0.60000000000036402</v>
      </c>
      <c r="T3698" s="6"/>
      <c r="U3698" s="6">
        <v>0</v>
      </c>
      <c r="V3698" s="6">
        <f t="shared" si="477"/>
        <v>0.60000000000036402</v>
      </c>
      <c r="W3698" s="8">
        <f t="shared" si="476"/>
        <v>0</v>
      </c>
      <c r="X3698" s="6"/>
      <c r="Y3698" s="7">
        <f t="shared" si="473"/>
        <v>0</v>
      </c>
      <c r="Z3698" s="7"/>
      <c r="AA3698" s="8">
        <f t="shared" si="474"/>
        <v>0</v>
      </c>
      <c r="AB3698" s="6">
        <f t="shared" si="475"/>
        <v>0</v>
      </c>
      <c r="AC3698" s="6">
        <f t="shared" si="472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hidden="1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2443</v>
      </c>
      <c r="G3699" s="2" t="s">
        <v>641</v>
      </c>
      <c r="H3699" s="80" t="s">
        <v>1993</v>
      </c>
      <c r="I3699" s="57" t="s">
        <v>1994</v>
      </c>
      <c r="J3699" s="57" t="s">
        <v>1995</v>
      </c>
      <c r="K3699" s="57" t="s">
        <v>32</v>
      </c>
      <c r="L3699" s="2" t="s">
        <v>2444</v>
      </c>
      <c r="M3699" s="57"/>
      <c r="N3699" s="2" t="s">
        <v>40</v>
      </c>
      <c r="O3699" s="2" t="s">
        <v>41</v>
      </c>
      <c r="P3699" s="4">
        <v>0.04</v>
      </c>
      <c r="Q3699" s="121" t="s">
        <v>2445</v>
      </c>
      <c r="R3699" s="57"/>
      <c r="S3699" s="8">
        <v>360.6</v>
      </c>
      <c r="T3699" s="6"/>
      <c r="U3699" s="6">
        <v>0</v>
      </c>
      <c r="V3699" s="6">
        <f t="shared" si="477"/>
        <v>360.6</v>
      </c>
      <c r="W3699" s="8">
        <f t="shared" si="476"/>
        <v>0</v>
      </c>
      <c r="X3699" s="6"/>
      <c r="Y3699" s="7">
        <f t="shared" si="473"/>
        <v>0</v>
      </c>
      <c r="Z3699" s="7"/>
      <c r="AA3699" s="8">
        <f t="shared" si="474"/>
        <v>0</v>
      </c>
      <c r="AB3699" s="6">
        <f t="shared" si="475"/>
        <v>0</v>
      </c>
      <c r="AC3699" s="6">
        <f t="shared" si="472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hidden="1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1993</v>
      </c>
      <c r="I3700" s="57" t="s">
        <v>1994</v>
      </c>
      <c r="J3700" s="57" t="s">
        <v>1995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2446</v>
      </c>
      <c r="R3700" s="57"/>
      <c r="S3700" s="8">
        <v>483.22</v>
      </c>
      <c r="T3700" s="6"/>
      <c r="U3700" s="6">
        <v>0</v>
      </c>
      <c r="V3700" s="6">
        <f t="shared" si="477"/>
        <v>483.22</v>
      </c>
      <c r="W3700" s="8">
        <f t="shared" si="476"/>
        <v>0</v>
      </c>
      <c r="X3700" s="6"/>
      <c r="Y3700" s="7">
        <f t="shared" si="473"/>
        <v>0</v>
      </c>
      <c r="Z3700" s="7"/>
      <c r="AA3700" s="8">
        <f t="shared" si="474"/>
        <v>0</v>
      </c>
      <c r="AB3700" s="6">
        <f t="shared" si="475"/>
        <v>0</v>
      </c>
      <c r="AC3700" s="6">
        <f t="shared" si="472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hidden="1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2450</v>
      </c>
      <c r="F3701" s="2" t="s">
        <v>2450</v>
      </c>
      <c r="G3701" s="2" t="s">
        <v>2450</v>
      </c>
      <c r="H3701" s="80" t="s">
        <v>1993</v>
      </c>
      <c r="I3701" s="57" t="s">
        <v>1994</v>
      </c>
      <c r="J3701" s="57" t="s">
        <v>1995</v>
      </c>
      <c r="K3701" s="57" t="s">
        <v>32</v>
      </c>
      <c r="L3701" s="2" t="s">
        <v>2450</v>
      </c>
      <c r="M3701" s="57"/>
      <c r="N3701" s="2" t="s">
        <v>40</v>
      </c>
      <c r="O3701" s="2" t="s">
        <v>80</v>
      </c>
      <c r="P3701" s="4">
        <v>0</v>
      </c>
      <c r="Q3701" s="121" t="s">
        <v>2451</v>
      </c>
      <c r="R3701" s="57"/>
      <c r="S3701" s="8">
        <v>286115.5</v>
      </c>
      <c r="T3701" s="6"/>
      <c r="U3701" s="6">
        <v>60907.1</v>
      </c>
      <c r="V3701" s="6">
        <f t="shared" si="477"/>
        <v>225208.4</v>
      </c>
      <c r="W3701" s="8">
        <f t="shared" si="476"/>
        <v>60907.1</v>
      </c>
      <c r="X3701" s="6"/>
      <c r="Y3701" s="7">
        <f t="shared" si="473"/>
        <v>0</v>
      </c>
      <c r="Z3701" s="7"/>
      <c r="AA3701" s="8">
        <f t="shared" si="474"/>
        <v>60907.1</v>
      </c>
      <c r="AB3701" s="6">
        <f t="shared" si="475"/>
        <v>0</v>
      </c>
      <c r="AC3701" s="6">
        <f t="shared" si="472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hidden="1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2460</v>
      </c>
      <c r="F3702" s="2" t="s">
        <v>2460</v>
      </c>
      <c r="G3702" s="2" t="s">
        <v>2460</v>
      </c>
      <c r="H3702" s="80" t="s">
        <v>1993</v>
      </c>
      <c r="I3702" s="57" t="s">
        <v>1994</v>
      </c>
      <c r="J3702" s="57" t="s">
        <v>1995</v>
      </c>
      <c r="K3702" s="57" t="s">
        <v>32</v>
      </c>
      <c r="L3702" s="2" t="s">
        <v>2460</v>
      </c>
      <c r="M3702" s="57"/>
      <c r="N3702" s="2" t="s">
        <v>57</v>
      </c>
      <c r="O3702" s="2" t="s">
        <v>41</v>
      </c>
      <c r="P3702" s="4">
        <v>0.08</v>
      </c>
      <c r="Q3702" s="121" t="s">
        <v>2461</v>
      </c>
      <c r="R3702" s="57"/>
      <c r="S3702" s="8">
        <v>61.709999999999098</v>
      </c>
      <c r="T3702" s="6"/>
      <c r="U3702" s="6">
        <v>0</v>
      </c>
      <c r="V3702" s="6">
        <f t="shared" si="477"/>
        <v>61.709999999999098</v>
      </c>
      <c r="W3702" s="8">
        <f t="shared" si="476"/>
        <v>0</v>
      </c>
      <c r="X3702" s="6"/>
      <c r="Y3702" s="7">
        <f t="shared" si="473"/>
        <v>0</v>
      </c>
      <c r="Z3702" s="7"/>
      <c r="AA3702" s="8">
        <f t="shared" si="474"/>
        <v>0</v>
      </c>
      <c r="AB3702" s="6">
        <f t="shared" si="475"/>
        <v>0</v>
      </c>
      <c r="AC3702" s="6">
        <f t="shared" si="472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hidden="1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2462</v>
      </c>
      <c r="F3703" s="2" t="s">
        <v>2462</v>
      </c>
      <c r="G3703" s="2" t="s">
        <v>2462</v>
      </c>
      <c r="H3703" s="80" t="s">
        <v>1993</v>
      </c>
      <c r="I3703" s="57" t="s">
        <v>1994</v>
      </c>
      <c r="J3703" s="57" t="s">
        <v>1995</v>
      </c>
      <c r="K3703" s="57" t="s">
        <v>32</v>
      </c>
      <c r="L3703" s="2" t="s">
        <v>2462</v>
      </c>
      <c r="M3703" s="57"/>
      <c r="N3703" s="2" t="s">
        <v>57</v>
      </c>
      <c r="O3703" s="2" t="s">
        <v>41</v>
      </c>
      <c r="P3703" s="4">
        <v>0.08</v>
      </c>
      <c r="Q3703" s="121" t="s">
        <v>2463</v>
      </c>
      <c r="R3703" s="57"/>
      <c r="S3703" s="8">
        <v>6.9999999992433004E-2</v>
      </c>
      <c r="T3703" s="6"/>
      <c r="U3703" s="6">
        <v>0</v>
      </c>
      <c r="V3703" s="6">
        <f t="shared" si="477"/>
        <v>6.9999999992433004E-2</v>
      </c>
      <c r="W3703" s="8">
        <f t="shared" si="476"/>
        <v>0</v>
      </c>
      <c r="X3703" s="6"/>
      <c r="Y3703" s="7">
        <f t="shared" si="473"/>
        <v>0</v>
      </c>
      <c r="Z3703" s="7"/>
      <c r="AA3703" s="8">
        <f t="shared" si="474"/>
        <v>0</v>
      </c>
      <c r="AB3703" s="6">
        <f t="shared" si="475"/>
        <v>0</v>
      </c>
      <c r="AC3703" s="6">
        <f t="shared" si="472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hidden="1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2464</v>
      </c>
      <c r="G3704" s="2" t="s">
        <v>1049</v>
      </c>
      <c r="H3704" s="80" t="s">
        <v>1993</v>
      </c>
      <c r="I3704" s="57" t="s">
        <v>1994</v>
      </c>
      <c r="J3704" s="57" t="s">
        <v>1995</v>
      </c>
      <c r="K3704" s="57" t="s">
        <v>32</v>
      </c>
      <c r="L3704" s="2" t="s">
        <v>2465</v>
      </c>
      <c r="M3704" s="57"/>
      <c r="N3704" s="2" t="s">
        <v>40</v>
      </c>
      <c r="O3704" s="2" t="s">
        <v>41</v>
      </c>
      <c r="P3704" s="4">
        <v>0.03</v>
      </c>
      <c r="Q3704" s="121" t="s">
        <v>2466</v>
      </c>
      <c r="R3704" s="57"/>
      <c r="S3704" s="8">
        <v>2.5599999999976699</v>
      </c>
      <c r="T3704" s="6"/>
      <c r="U3704" s="6">
        <v>0</v>
      </c>
      <c r="V3704" s="6">
        <f t="shared" si="477"/>
        <v>2.5599999999976699</v>
      </c>
      <c r="W3704" s="8">
        <f t="shared" si="476"/>
        <v>0</v>
      </c>
      <c r="X3704" s="6"/>
      <c r="Y3704" s="7">
        <f t="shared" si="473"/>
        <v>0</v>
      </c>
      <c r="Z3704" s="7"/>
      <c r="AA3704" s="8">
        <f t="shared" si="474"/>
        <v>0</v>
      </c>
      <c r="AB3704" s="6">
        <f t="shared" si="475"/>
        <v>0</v>
      </c>
      <c r="AC3704" s="6">
        <f t="shared" si="472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hidden="1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2467</v>
      </c>
      <c r="F3705" s="2" t="s">
        <v>2467</v>
      </c>
      <c r="G3705" s="2" t="s">
        <v>2467</v>
      </c>
      <c r="H3705" s="80" t="s">
        <v>1993</v>
      </c>
      <c r="I3705" s="57" t="s">
        <v>1994</v>
      </c>
      <c r="J3705" s="57" t="s">
        <v>1995</v>
      </c>
      <c r="K3705" s="57" t="s">
        <v>32</v>
      </c>
      <c r="L3705" s="2" t="s">
        <v>2468</v>
      </c>
      <c r="M3705" s="57"/>
      <c r="N3705" s="2" t="s">
        <v>40</v>
      </c>
      <c r="O3705" s="2" t="s">
        <v>41</v>
      </c>
      <c r="P3705" s="4">
        <v>0.02</v>
      </c>
      <c r="Q3705" s="121" t="s">
        <v>2469</v>
      </c>
      <c r="R3705" s="57"/>
      <c r="S3705" s="8">
        <v>14907.6</v>
      </c>
      <c r="T3705" s="6"/>
      <c r="U3705" s="6">
        <v>14605.6</v>
      </c>
      <c r="V3705" s="6">
        <f t="shared" si="477"/>
        <v>302</v>
      </c>
      <c r="W3705" s="8">
        <f t="shared" si="476"/>
        <v>14319.215686274511</v>
      </c>
      <c r="X3705" s="6"/>
      <c r="Y3705" s="7">
        <f t="shared" si="473"/>
        <v>0</v>
      </c>
      <c r="Z3705" s="7"/>
      <c r="AA3705" s="8">
        <f t="shared" si="474"/>
        <v>14319.215686274511</v>
      </c>
      <c r="AB3705" s="6">
        <f t="shared" si="475"/>
        <v>286.38431372548985</v>
      </c>
      <c r="AC3705" s="6">
        <f t="shared" si="472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hidden="1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2472</v>
      </c>
      <c r="F3706" s="2" t="s">
        <v>2472</v>
      </c>
      <c r="G3706" s="2" t="s">
        <v>2472</v>
      </c>
      <c r="H3706" s="80" t="s">
        <v>1993</v>
      </c>
      <c r="I3706" s="57" t="s">
        <v>1994</v>
      </c>
      <c r="J3706" s="57" t="s">
        <v>1995</v>
      </c>
      <c r="K3706" s="57" t="s">
        <v>32</v>
      </c>
      <c r="L3706" s="2" t="s">
        <v>2472</v>
      </c>
      <c r="M3706" s="57"/>
      <c r="N3706" s="2" t="s">
        <v>57</v>
      </c>
      <c r="O3706" s="2" t="s">
        <v>41</v>
      </c>
      <c r="P3706" s="4">
        <v>0.04</v>
      </c>
      <c r="Q3706" s="121" t="s">
        <v>2473</v>
      </c>
      <c r="R3706" s="57"/>
      <c r="S3706" s="8">
        <v>5518.78</v>
      </c>
      <c r="T3706" s="6"/>
      <c r="U3706" s="6">
        <v>0</v>
      </c>
      <c r="V3706" s="6">
        <f t="shared" si="477"/>
        <v>5518.78</v>
      </c>
      <c r="W3706" s="8">
        <f t="shared" si="476"/>
        <v>0</v>
      </c>
      <c r="X3706" s="6"/>
      <c r="Y3706" s="7">
        <f t="shared" si="473"/>
        <v>0</v>
      </c>
      <c r="Z3706" s="7"/>
      <c r="AA3706" s="8">
        <f t="shared" si="474"/>
        <v>0</v>
      </c>
      <c r="AB3706" s="6">
        <f t="shared" si="475"/>
        <v>0</v>
      </c>
      <c r="AC3706" s="6">
        <f t="shared" si="472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hidden="1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2474</v>
      </c>
      <c r="F3707" s="2" t="s">
        <v>2474</v>
      </c>
      <c r="G3707" s="2" t="s">
        <v>2474</v>
      </c>
      <c r="H3707" s="80" t="s">
        <v>1993</v>
      </c>
      <c r="I3707" s="57" t="s">
        <v>1994</v>
      </c>
      <c r="J3707" s="57" t="s">
        <v>1995</v>
      </c>
      <c r="K3707" s="57" t="s">
        <v>32</v>
      </c>
      <c r="L3707" s="2" t="s">
        <v>2474</v>
      </c>
      <c r="M3707" s="57"/>
      <c r="N3707" s="2" t="s">
        <v>40</v>
      </c>
      <c r="O3707" s="2" t="s">
        <v>41</v>
      </c>
      <c r="P3707" s="4">
        <v>0.02</v>
      </c>
      <c r="Q3707" s="121" t="s">
        <v>2475</v>
      </c>
      <c r="R3707" s="57"/>
      <c r="S3707" s="8">
        <v>461.29999999999899</v>
      </c>
      <c r="T3707" s="6"/>
      <c r="U3707" s="6">
        <v>0</v>
      </c>
      <c r="V3707" s="6">
        <f t="shared" si="477"/>
        <v>461.29999999999899</v>
      </c>
      <c r="W3707" s="8">
        <f t="shared" si="476"/>
        <v>0</v>
      </c>
      <c r="X3707" s="6"/>
      <c r="Y3707" s="7">
        <f t="shared" si="473"/>
        <v>0</v>
      </c>
      <c r="Z3707" s="7"/>
      <c r="AA3707" s="8">
        <f t="shared" si="474"/>
        <v>0</v>
      </c>
      <c r="AB3707" s="6">
        <f t="shared" si="475"/>
        <v>0</v>
      </c>
      <c r="AC3707" s="6">
        <f t="shared" ref="AC3707:AC3770" si="478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hidden="1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1993</v>
      </c>
      <c r="I3708" s="57" t="s">
        <v>1994</v>
      </c>
      <c r="J3708" s="57" t="s">
        <v>1995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2476</v>
      </c>
      <c r="R3708" s="57"/>
      <c r="S3708" s="8">
        <v>472</v>
      </c>
      <c r="T3708" s="6"/>
      <c r="U3708" s="6">
        <v>0</v>
      </c>
      <c r="V3708" s="6">
        <f t="shared" si="477"/>
        <v>472</v>
      </c>
      <c r="W3708" s="8">
        <f t="shared" si="476"/>
        <v>0</v>
      </c>
      <c r="X3708" s="6"/>
      <c r="Y3708" s="7">
        <f t="shared" si="473"/>
        <v>0</v>
      </c>
      <c r="Z3708" s="7"/>
      <c r="AA3708" s="8">
        <f t="shared" si="474"/>
        <v>0</v>
      </c>
      <c r="AB3708" s="6">
        <f t="shared" si="475"/>
        <v>0</v>
      </c>
      <c r="AC3708" s="6">
        <f t="shared" si="478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hidden="1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2479</v>
      </c>
      <c r="F3709" s="2" t="s">
        <v>2479</v>
      </c>
      <c r="G3709" s="2" t="s">
        <v>2479</v>
      </c>
      <c r="H3709" s="80" t="s">
        <v>1993</v>
      </c>
      <c r="I3709" s="57" t="s">
        <v>1994</v>
      </c>
      <c r="J3709" s="57" t="s">
        <v>1995</v>
      </c>
      <c r="K3709" s="57" t="s">
        <v>32</v>
      </c>
      <c r="L3709" s="2" t="s">
        <v>2479</v>
      </c>
      <c r="M3709" s="57"/>
      <c r="N3709" s="2" t="s">
        <v>40</v>
      </c>
      <c r="O3709" s="2" t="s">
        <v>41</v>
      </c>
      <c r="P3709" s="4">
        <v>0.02</v>
      </c>
      <c r="Q3709" s="121" t="s">
        <v>2480</v>
      </c>
      <c r="R3709" s="57"/>
      <c r="S3709" s="8">
        <v>0.40000000000145502</v>
      </c>
      <c r="T3709" s="6"/>
      <c r="U3709" s="6">
        <v>0</v>
      </c>
      <c r="V3709" s="6">
        <f t="shared" si="477"/>
        <v>0.40000000000145502</v>
      </c>
      <c r="W3709" s="8">
        <f t="shared" si="476"/>
        <v>0</v>
      </c>
      <c r="X3709" s="6"/>
      <c r="Y3709" s="7">
        <f t="shared" si="473"/>
        <v>0</v>
      </c>
      <c r="Z3709" s="7"/>
      <c r="AA3709" s="8">
        <f t="shared" si="474"/>
        <v>0</v>
      </c>
      <c r="AB3709" s="6">
        <f t="shared" si="475"/>
        <v>0</v>
      </c>
      <c r="AC3709" s="6">
        <f t="shared" si="478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hidden="1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1794</v>
      </c>
      <c r="F3710" s="2" t="s">
        <v>1794</v>
      </c>
      <c r="G3710" s="2" t="s">
        <v>1794</v>
      </c>
      <c r="H3710" s="80" t="s">
        <v>1993</v>
      </c>
      <c r="I3710" s="57" t="s">
        <v>1994</v>
      </c>
      <c r="J3710" s="57" t="s">
        <v>1995</v>
      </c>
      <c r="K3710" s="57" t="s">
        <v>32</v>
      </c>
      <c r="L3710" s="2" t="s">
        <v>1795</v>
      </c>
      <c r="M3710" s="57"/>
      <c r="N3710" s="2" t="s">
        <v>57</v>
      </c>
      <c r="O3710" s="57" t="s">
        <v>80</v>
      </c>
      <c r="P3710" s="3">
        <v>0</v>
      </c>
      <c r="Q3710" s="121" t="s">
        <v>2239</v>
      </c>
      <c r="R3710" s="57"/>
      <c r="S3710" s="8">
        <v>0</v>
      </c>
      <c r="T3710" s="6"/>
      <c r="U3710" s="6">
        <v>64779.96299</v>
      </c>
      <c r="V3710" s="6">
        <f t="shared" si="477"/>
        <v>-64779.96299</v>
      </c>
      <c r="W3710" s="8">
        <f t="shared" si="476"/>
        <v>64779.96299</v>
      </c>
      <c r="X3710" s="6"/>
      <c r="Y3710" s="7">
        <f t="shared" si="473"/>
        <v>0</v>
      </c>
      <c r="Z3710" s="7"/>
      <c r="AA3710" s="8">
        <f t="shared" si="474"/>
        <v>64779.96299</v>
      </c>
      <c r="AB3710" s="6">
        <f t="shared" si="475"/>
        <v>0</v>
      </c>
      <c r="AC3710" s="6">
        <f t="shared" si="478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hidden="1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1794</v>
      </c>
      <c r="F3711" s="2" t="s">
        <v>1794</v>
      </c>
      <c r="G3711" s="2" t="s">
        <v>1794</v>
      </c>
      <c r="H3711" s="80" t="s">
        <v>1993</v>
      </c>
      <c r="I3711" s="57" t="s">
        <v>1994</v>
      </c>
      <c r="J3711" s="57" t="s">
        <v>1995</v>
      </c>
      <c r="K3711" s="57" t="s">
        <v>32</v>
      </c>
      <c r="L3711" s="2" t="s">
        <v>1795</v>
      </c>
      <c r="M3711" s="57"/>
      <c r="N3711" s="2" t="s">
        <v>331</v>
      </c>
      <c r="O3711" s="57" t="s">
        <v>80</v>
      </c>
      <c r="P3711" s="3">
        <v>0</v>
      </c>
      <c r="Q3711" s="121" t="s">
        <v>2239</v>
      </c>
      <c r="R3711" s="57"/>
      <c r="S3711" s="8">
        <v>0</v>
      </c>
      <c r="T3711" s="6"/>
      <c r="U3711" s="6">
        <v>47188.09</v>
      </c>
      <c r="V3711" s="6">
        <f t="shared" si="477"/>
        <v>-47188.09</v>
      </c>
      <c r="W3711" s="8">
        <f t="shared" si="476"/>
        <v>47188.09</v>
      </c>
      <c r="X3711" s="6"/>
      <c r="Y3711" s="7">
        <f t="shared" si="473"/>
        <v>0</v>
      </c>
      <c r="Z3711" s="7"/>
      <c r="AA3711" s="8">
        <f t="shared" si="474"/>
        <v>47188.09</v>
      </c>
      <c r="AB3711" s="6">
        <f t="shared" si="475"/>
        <v>0</v>
      </c>
      <c r="AC3711" s="6">
        <f t="shared" si="478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hidden="1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1794</v>
      </c>
      <c r="F3712" s="2" t="s">
        <v>1794</v>
      </c>
      <c r="G3712" s="2" t="s">
        <v>1794</v>
      </c>
      <c r="H3712" s="80" t="s">
        <v>1993</v>
      </c>
      <c r="I3712" s="57" t="s">
        <v>1994</v>
      </c>
      <c r="J3712" s="57" t="s">
        <v>1995</v>
      </c>
      <c r="K3712" s="57" t="s">
        <v>32</v>
      </c>
      <c r="L3712" s="2" t="s">
        <v>2238</v>
      </c>
      <c r="M3712" s="57"/>
      <c r="N3712" s="2" t="s">
        <v>40</v>
      </c>
      <c r="O3712" s="2" t="s">
        <v>41</v>
      </c>
      <c r="P3712" s="4">
        <v>0.01</v>
      </c>
      <c r="Q3712" s="121" t="s">
        <v>2239</v>
      </c>
      <c r="R3712" s="57"/>
      <c r="S3712" s="8">
        <v>-225510.55000000005</v>
      </c>
      <c r="T3712" s="6"/>
      <c r="U3712" s="8">
        <v>-225510.55000000005</v>
      </c>
      <c r="V3712" s="6">
        <f t="shared" si="477"/>
        <v>0</v>
      </c>
      <c r="W3712" s="8">
        <f t="shared" si="476"/>
        <v>-223277.77227722778</v>
      </c>
      <c r="X3712" s="6"/>
      <c r="Y3712" s="7">
        <f t="shared" si="473"/>
        <v>2232.777722772269</v>
      </c>
      <c r="Z3712" s="7"/>
      <c r="AA3712" s="8">
        <f t="shared" si="474"/>
        <v>-223277.77227722778</v>
      </c>
      <c r="AB3712" s="6">
        <f t="shared" si="475"/>
        <v>-2232.777722772269</v>
      </c>
      <c r="AC3712" s="6">
        <f t="shared" si="478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hidden="1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2483</v>
      </c>
      <c r="F3713" s="2" t="s">
        <v>2483</v>
      </c>
      <c r="G3713" s="2" t="s">
        <v>2483</v>
      </c>
      <c r="H3713" s="80" t="s">
        <v>1993</v>
      </c>
      <c r="I3713" s="57" t="s">
        <v>1994</v>
      </c>
      <c r="J3713" s="57" t="s">
        <v>1995</v>
      </c>
      <c r="K3713" s="57" t="s">
        <v>32</v>
      </c>
      <c r="L3713" s="2" t="s">
        <v>2483</v>
      </c>
      <c r="M3713" s="57"/>
      <c r="N3713" s="2" t="s">
        <v>40</v>
      </c>
      <c r="O3713" s="2" t="s">
        <v>41</v>
      </c>
      <c r="P3713" s="4">
        <v>0.02</v>
      </c>
      <c r="Q3713" s="121" t="s">
        <v>2484</v>
      </c>
      <c r="R3713" s="57"/>
      <c r="S3713" s="8">
        <v>29740.7</v>
      </c>
      <c r="T3713" s="6"/>
      <c r="U3713" s="6">
        <v>0</v>
      </c>
      <c r="V3713" s="6">
        <f t="shared" si="477"/>
        <v>29740.7</v>
      </c>
      <c r="W3713" s="8">
        <f t="shared" si="476"/>
        <v>0</v>
      </c>
      <c r="X3713" s="6"/>
      <c r="Y3713" s="7">
        <f t="shared" si="473"/>
        <v>0</v>
      </c>
      <c r="Z3713" s="7"/>
      <c r="AA3713" s="6"/>
      <c r="AB3713" s="6">
        <f t="shared" si="475"/>
        <v>0</v>
      </c>
      <c r="AC3713" s="6">
        <f t="shared" si="478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hidden="1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2489</v>
      </c>
      <c r="F3714" s="2" t="s">
        <v>2489</v>
      </c>
      <c r="G3714" s="2" t="s">
        <v>2489</v>
      </c>
      <c r="H3714" s="80" t="s">
        <v>1993</v>
      </c>
      <c r="I3714" s="57" t="s">
        <v>1994</v>
      </c>
      <c r="J3714" s="57" t="s">
        <v>1995</v>
      </c>
      <c r="K3714" s="57" t="s">
        <v>32</v>
      </c>
      <c r="L3714" s="2" t="s">
        <v>2489</v>
      </c>
      <c r="M3714" s="57"/>
      <c r="N3714" s="2" t="s">
        <v>40</v>
      </c>
      <c r="O3714" s="2" t="s">
        <v>41</v>
      </c>
      <c r="P3714" s="4">
        <v>0.02</v>
      </c>
      <c r="Q3714" s="121" t="s">
        <v>2490</v>
      </c>
      <c r="R3714" s="57"/>
      <c r="S3714" s="8">
        <v>-173400</v>
      </c>
      <c r="T3714" s="6"/>
      <c r="U3714" s="8">
        <v>-173400</v>
      </c>
      <c r="V3714" s="6">
        <f t="shared" si="477"/>
        <v>0</v>
      </c>
      <c r="W3714" s="8">
        <f t="shared" si="476"/>
        <v>-170000</v>
      </c>
      <c r="X3714" s="6"/>
      <c r="Y3714" s="7">
        <f t="shared" si="473"/>
        <v>3400</v>
      </c>
      <c r="Z3714" s="7"/>
      <c r="AA3714" s="8">
        <f t="shared" ref="AA3714:AA3718" si="479">W3714+X3714</f>
        <v>-170000</v>
      </c>
      <c r="AB3714" s="6">
        <f t="shared" si="475"/>
        <v>-3400</v>
      </c>
      <c r="AC3714" s="6">
        <f t="shared" si="478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hidden="1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2489</v>
      </c>
      <c r="F3715" s="2" t="s">
        <v>2489</v>
      </c>
      <c r="G3715" s="2" t="s">
        <v>2489</v>
      </c>
      <c r="H3715" s="80" t="s">
        <v>1993</v>
      </c>
      <c r="I3715" s="57" t="s">
        <v>1994</v>
      </c>
      <c r="J3715" s="57" t="s">
        <v>1995</v>
      </c>
      <c r="K3715" s="57" t="s">
        <v>32</v>
      </c>
      <c r="L3715" s="2" t="s">
        <v>2489</v>
      </c>
      <c r="M3715" s="57"/>
      <c r="N3715" s="2" t="s">
        <v>40</v>
      </c>
      <c r="O3715" s="2" t="s">
        <v>80</v>
      </c>
      <c r="P3715" s="4">
        <v>0</v>
      </c>
      <c r="Q3715" s="121" t="s">
        <v>2490</v>
      </c>
      <c r="R3715" s="57"/>
      <c r="S3715" s="8">
        <v>60000</v>
      </c>
      <c r="T3715" s="6"/>
      <c r="U3715" s="6">
        <v>51085.899999999994</v>
      </c>
      <c r="V3715" s="6">
        <f t="shared" si="477"/>
        <v>8914.1000000000058</v>
      </c>
      <c r="W3715" s="8">
        <f t="shared" si="476"/>
        <v>51085.899999999994</v>
      </c>
      <c r="X3715" s="6"/>
      <c r="Y3715" s="7">
        <f t="shared" ref="Y3715:Y3778" si="480">IF(W3715-AC3715&lt;=0,0,IF(O3715="返现",MAX(W3715-AB3715-AC3715,0),MAX(W3715-AC3715,0)))</f>
        <v>0</v>
      </c>
      <c r="Z3715" s="7"/>
      <c r="AA3715" s="8">
        <f t="shared" si="479"/>
        <v>51085.899999999994</v>
      </c>
      <c r="AB3715" s="6">
        <f t="shared" si="475"/>
        <v>0</v>
      </c>
      <c r="AC3715" s="6">
        <f t="shared" si="478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hidden="1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2491</v>
      </c>
      <c r="F3716" s="2" t="s">
        <v>2491</v>
      </c>
      <c r="G3716" s="2" t="s">
        <v>2491</v>
      </c>
      <c r="H3716" s="80" t="s">
        <v>1993</v>
      </c>
      <c r="I3716" s="57" t="s">
        <v>1994</v>
      </c>
      <c r="J3716" s="57" t="s">
        <v>1995</v>
      </c>
      <c r="K3716" s="57" t="s">
        <v>32</v>
      </c>
      <c r="L3716" s="2" t="s">
        <v>2491</v>
      </c>
      <c r="M3716" s="57"/>
      <c r="N3716" s="2" t="s">
        <v>40</v>
      </c>
      <c r="O3716" s="2" t="s">
        <v>41</v>
      </c>
      <c r="P3716" s="4">
        <v>0.02</v>
      </c>
      <c r="Q3716" s="121" t="s">
        <v>2492</v>
      </c>
      <c r="R3716" s="57"/>
      <c r="S3716" s="8">
        <v>0</v>
      </c>
      <c r="T3716" s="6"/>
      <c r="U3716" s="6">
        <v>0</v>
      </c>
      <c r="V3716" s="6">
        <f t="shared" si="477"/>
        <v>0</v>
      </c>
      <c r="W3716" s="8">
        <f t="shared" si="476"/>
        <v>0</v>
      </c>
      <c r="X3716" s="6"/>
      <c r="Y3716" s="7">
        <f t="shared" si="480"/>
        <v>0</v>
      </c>
      <c r="Z3716" s="7"/>
      <c r="AA3716" s="8">
        <f t="shared" si="479"/>
        <v>0</v>
      </c>
      <c r="AB3716" s="6">
        <f t="shared" si="475"/>
        <v>0</v>
      </c>
      <c r="AC3716" s="6">
        <f t="shared" si="478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hidden="1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1770</v>
      </c>
      <c r="F3717" s="2" t="s">
        <v>1955</v>
      </c>
      <c r="G3717" s="2" t="s">
        <v>1770</v>
      </c>
      <c r="H3717" s="80" t="s">
        <v>1993</v>
      </c>
      <c r="I3717" s="57" t="s">
        <v>1994</v>
      </c>
      <c r="J3717" s="57" t="s">
        <v>1995</v>
      </c>
      <c r="K3717" s="57" t="s">
        <v>32</v>
      </c>
      <c r="L3717" s="2" t="s">
        <v>2493</v>
      </c>
      <c r="M3717" s="57"/>
      <c r="N3717" s="2" t="s">
        <v>57</v>
      </c>
      <c r="O3717" s="2" t="s">
        <v>41</v>
      </c>
      <c r="P3717" s="4">
        <v>0.17</v>
      </c>
      <c r="Q3717" s="121" t="s">
        <v>2494</v>
      </c>
      <c r="R3717" s="57"/>
      <c r="S3717" s="8">
        <v>6.4</v>
      </c>
      <c r="T3717" s="6"/>
      <c r="U3717" s="6">
        <v>0</v>
      </c>
      <c r="V3717" s="6">
        <f t="shared" si="477"/>
        <v>6.4</v>
      </c>
      <c r="W3717" s="8">
        <f t="shared" si="476"/>
        <v>0</v>
      </c>
      <c r="X3717" s="6"/>
      <c r="Y3717" s="7">
        <f t="shared" si="480"/>
        <v>0</v>
      </c>
      <c r="Z3717" s="7"/>
      <c r="AA3717" s="8">
        <f t="shared" si="479"/>
        <v>0</v>
      </c>
      <c r="AB3717" s="6">
        <f t="shared" si="475"/>
        <v>0</v>
      </c>
      <c r="AC3717" s="6">
        <f t="shared" si="478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hidden="1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2495</v>
      </c>
      <c r="F3718" s="2" t="s">
        <v>2496</v>
      </c>
      <c r="G3718" s="2" t="s">
        <v>2495</v>
      </c>
      <c r="H3718" s="80" t="s">
        <v>1993</v>
      </c>
      <c r="I3718" s="57" t="s">
        <v>1994</v>
      </c>
      <c r="J3718" s="57" t="s">
        <v>1995</v>
      </c>
      <c r="K3718" s="57" t="s">
        <v>32</v>
      </c>
      <c r="L3718" s="2" t="s">
        <v>2495</v>
      </c>
      <c r="M3718" s="57"/>
      <c r="N3718" s="2" t="s">
        <v>57</v>
      </c>
      <c r="O3718" s="2" t="s">
        <v>80</v>
      </c>
      <c r="P3718" s="4">
        <v>0</v>
      </c>
      <c r="Q3718" s="121" t="s">
        <v>2497</v>
      </c>
      <c r="R3718" s="57"/>
      <c r="S3718" s="8">
        <v>-9.9999999947613105E-3</v>
      </c>
      <c r="T3718" s="6"/>
      <c r="U3718" s="6">
        <v>0</v>
      </c>
      <c r="V3718" s="6">
        <f t="shared" si="477"/>
        <v>-9.9999999947613105E-3</v>
      </c>
      <c r="W3718" s="8">
        <f t="shared" si="476"/>
        <v>0</v>
      </c>
      <c r="X3718" s="6"/>
      <c r="Y3718" s="7">
        <f t="shared" si="480"/>
        <v>0</v>
      </c>
      <c r="Z3718" s="7"/>
      <c r="AA3718" s="8">
        <f t="shared" si="479"/>
        <v>0</v>
      </c>
      <c r="AB3718" s="6">
        <f t="shared" ref="AB3718:AB3781" si="481">U3718-W3718</f>
        <v>0</v>
      </c>
      <c r="AC3718" s="6">
        <f t="shared" si="478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hidden="1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2499</v>
      </c>
      <c r="F3719" s="2" t="s">
        <v>2499</v>
      </c>
      <c r="G3719" s="2" t="s">
        <v>2499</v>
      </c>
      <c r="H3719" s="80" t="s">
        <v>1993</v>
      </c>
      <c r="I3719" s="57" t="s">
        <v>1994</v>
      </c>
      <c r="J3719" s="57" t="s">
        <v>1995</v>
      </c>
      <c r="K3719" s="57" t="s">
        <v>32</v>
      </c>
      <c r="L3719" s="2" t="s">
        <v>2499</v>
      </c>
      <c r="M3719" s="57"/>
      <c r="N3719" s="2" t="s">
        <v>40</v>
      </c>
      <c r="O3719" s="2" t="s">
        <v>41</v>
      </c>
      <c r="P3719" s="4">
        <v>0.04</v>
      </c>
      <c r="Q3719" s="121" t="s">
        <v>2500</v>
      </c>
      <c r="R3719" s="57"/>
      <c r="S3719" s="8">
        <v>-5.7999999999883602</v>
      </c>
      <c r="T3719" s="6"/>
      <c r="U3719" s="8">
        <v>-5.7999999999883602</v>
      </c>
      <c r="V3719" s="6">
        <f t="shared" si="477"/>
        <v>0</v>
      </c>
      <c r="W3719" s="8">
        <f t="shared" si="476"/>
        <v>-5.5769230769118847</v>
      </c>
      <c r="X3719" s="6"/>
      <c r="Y3719" s="7">
        <f t="shared" si="480"/>
        <v>0.22307692307647553</v>
      </c>
      <c r="Z3719" s="7"/>
      <c r="AA3719" s="6"/>
      <c r="AB3719" s="6">
        <f t="shared" si="481"/>
        <v>-0.22307692307647553</v>
      </c>
      <c r="AC3719" s="6">
        <f t="shared" si="478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hidden="1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2501</v>
      </c>
      <c r="F3720" s="2" t="s">
        <v>2501</v>
      </c>
      <c r="G3720" s="2" t="s">
        <v>2501</v>
      </c>
      <c r="H3720" s="80" t="s">
        <v>1993</v>
      </c>
      <c r="I3720" s="57" t="s">
        <v>1994</v>
      </c>
      <c r="J3720" s="57" t="s">
        <v>1995</v>
      </c>
      <c r="K3720" s="57" t="s">
        <v>32</v>
      </c>
      <c r="L3720" s="2" t="s">
        <v>2502</v>
      </c>
      <c r="M3720" s="57"/>
      <c r="N3720" s="2" t="s">
        <v>40</v>
      </c>
      <c r="O3720" s="2" t="s">
        <v>80</v>
      </c>
      <c r="P3720" s="4">
        <v>0</v>
      </c>
      <c r="Q3720" s="121" t="s">
        <v>2503</v>
      </c>
      <c r="R3720" s="57"/>
      <c r="S3720" s="8">
        <v>6423.9</v>
      </c>
      <c r="T3720" s="6"/>
      <c r="U3720" s="6">
        <v>5926.5</v>
      </c>
      <c r="V3720" s="6">
        <f t="shared" si="477"/>
        <v>497.39999999999964</v>
      </c>
      <c r="W3720" s="8">
        <f t="shared" si="476"/>
        <v>5926.5</v>
      </c>
      <c r="X3720" s="6"/>
      <c r="Y3720" s="7">
        <f t="shared" si="480"/>
        <v>0</v>
      </c>
      <c r="Z3720" s="7"/>
      <c r="AA3720" s="8">
        <f t="shared" ref="AA3720:AA3728" si="482">W3720+X3720</f>
        <v>5926.5</v>
      </c>
      <c r="AB3720" s="6">
        <f t="shared" si="481"/>
        <v>0</v>
      </c>
      <c r="AC3720" s="6">
        <f t="shared" si="478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hidden="1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2504</v>
      </c>
      <c r="F3721" s="2" t="s">
        <v>2504</v>
      </c>
      <c r="G3721" s="2" t="s">
        <v>2504</v>
      </c>
      <c r="H3721" s="80" t="s">
        <v>1993</v>
      </c>
      <c r="I3721" s="57" t="s">
        <v>1994</v>
      </c>
      <c r="J3721" s="57" t="s">
        <v>1995</v>
      </c>
      <c r="K3721" s="57" t="s">
        <v>32</v>
      </c>
      <c r="L3721" s="2" t="s">
        <v>2505</v>
      </c>
      <c r="M3721" s="57"/>
      <c r="N3721" s="2" t="s">
        <v>40</v>
      </c>
      <c r="O3721" s="2" t="s">
        <v>80</v>
      </c>
      <c r="P3721" s="4">
        <v>0</v>
      </c>
      <c r="Q3721" s="121" t="s">
        <v>2506</v>
      </c>
      <c r="R3721" s="57"/>
      <c r="S3721" s="8">
        <v>24</v>
      </c>
      <c r="T3721" s="6"/>
      <c r="U3721" s="6">
        <v>0</v>
      </c>
      <c r="V3721" s="6">
        <f t="shared" si="477"/>
        <v>24</v>
      </c>
      <c r="W3721" s="8">
        <f t="shared" si="476"/>
        <v>0</v>
      </c>
      <c r="X3721" s="6"/>
      <c r="Y3721" s="7">
        <f t="shared" si="480"/>
        <v>0</v>
      </c>
      <c r="Z3721" s="7"/>
      <c r="AA3721" s="8">
        <f t="shared" si="482"/>
        <v>0</v>
      </c>
      <c r="AB3721" s="6">
        <f t="shared" si="481"/>
        <v>0</v>
      </c>
      <c r="AC3721" s="6">
        <f t="shared" si="478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hidden="1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2507</v>
      </c>
      <c r="F3722" s="2" t="s">
        <v>2507</v>
      </c>
      <c r="G3722" s="2" t="s">
        <v>2507</v>
      </c>
      <c r="H3722" s="80" t="s">
        <v>1993</v>
      </c>
      <c r="I3722" s="57" t="s">
        <v>1994</v>
      </c>
      <c r="J3722" s="57" t="s">
        <v>1995</v>
      </c>
      <c r="K3722" s="57" t="s">
        <v>32</v>
      </c>
      <c r="L3722" s="2" t="s">
        <v>2508</v>
      </c>
      <c r="M3722" s="57"/>
      <c r="N3722" s="2" t="s">
        <v>40</v>
      </c>
      <c r="O3722" s="2" t="s">
        <v>80</v>
      </c>
      <c r="P3722" s="4">
        <v>0</v>
      </c>
      <c r="Q3722" s="121" t="s">
        <v>2509</v>
      </c>
      <c r="R3722" s="57"/>
      <c r="S3722" s="8">
        <v>7539.74</v>
      </c>
      <c r="T3722" s="6"/>
      <c r="U3722" s="6">
        <v>584</v>
      </c>
      <c r="V3722" s="6">
        <f t="shared" si="477"/>
        <v>6955.74</v>
      </c>
      <c r="W3722" s="8">
        <f t="shared" si="476"/>
        <v>584</v>
      </c>
      <c r="X3722" s="6"/>
      <c r="Y3722" s="7">
        <f t="shared" si="480"/>
        <v>0</v>
      </c>
      <c r="Z3722" s="7"/>
      <c r="AA3722" s="8">
        <f t="shared" si="482"/>
        <v>584</v>
      </c>
      <c r="AB3722" s="6">
        <f t="shared" si="481"/>
        <v>0</v>
      </c>
      <c r="AC3722" s="6">
        <f t="shared" si="478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hidden="1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2510</v>
      </c>
      <c r="F3723" s="2" t="s">
        <v>2510</v>
      </c>
      <c r="G3723" s="2" t="s">
        <v>2510</v>
      </c>
      <c r="H3723" s="80" t="s">
        <v>1993</v>
      </c>
      <c r="I3723" s="57" t="s">
        <v>1994</v>
      </c>
      <c r="J3723" s="57" t="s">
        <v>1995</v>
      </c>
      <c r="K3723" s="57" t="s">
        <v>32</v>
      </c>
      <c r="L3723" s="2" t="s">
        <v>2510</v>
      </c>
      <c r="M3723" s="57"/>
      <c r="N3723" s="2" t="s">
        <v>40</v>
      </c>
      <c r="O3723" s="2" t="s">
        <v>80</v>
      </c>
      <c r="P3723" s="4">
        <v>0</v>
      </c>
      <c r="Q3723" s="121" t="s">
        <v>2511</v>
      </c>
      <c r="R3723" s="57"/>
      <c r="S3723" s="8">
        <v>24109.4</v>
      </c>
      <c r="T3723" s="6"/>
      <c r="U3723" s="6">
        <v>0</v>
      </c>
      <c r="V3723" s="7">
        <f t="shared" si="477"/>
        <v>24109.4</v>
      </c>
      <c r="W3723" s="8">
        <f t="shared" si="476"/>
        <v>0</v>
      </c>
      <c r="X3723" s="6"/>
      <c r="Y3723" s="7">
        <f t="shared" si="480"/>
        <v>0</v>
      </c>
      <c r="Z3723" s="7"/>
      <c r="AA3723" s="8">
        <f t="shared" si="482"/>
        <v>0</v>
      </c>
      <c r="AB3723" s="6">
        <f t="shared" si="481"/>
        <v>0</v>
      </c>
      <c r="AC3723" s="6">
        <f t="shared" si="478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hidden="1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2512</v>
      </c>
      <c r="F3724" s="2" t="s">
        <v>2512</v>
      </c>
      <c r="G3724" s="2" t="s">
        <v>2512</v>
      </c>
      <c r="H3724" s="80" t="s">
        <v>1993</v>
      </c>
      <c r="I3724" s="57" t="s">
        <v>1994</v>
      </c>
      <c r="J3724" s="57" t="s">
        <v>1995</v>
      </c>
      <c r="K3724" s="57" t="s">
        <v>32</v>
      </c>
      <c r="L3724" s="2" t="s">
        <v>2512</v>
      </c>
      <c r="M3724" s="57"/>
      <c r="N3724" s="2" t="s">
        <v>40</v>
      </c>
      <c r="O3724" s="2" t="s">
        <v>41</v>
      </c>
      <c r="P3724" s="4">
        <v>0.04</v>
      </c>
      <c r="Q3724" s="121" t="s">
        <v>2513</v>
      </c>
      <c r="R3724" s="57"/>
      <c r="S3724" s="8">
        <v>486.70000000000101</v>
      </c>
      <c r="T3724" s="6"/>
      <c r="U3724" s="6">
        <v>0</v>
      </c>
      <c r="V3724" s="6">
        <f t="shared" si="477"/>
        <v>486.70000000000101</v>
      </c>
      <c r="W3724" s="8">
        <f t="shared" si="476"/>
        <v>0</v>
      </c>
      <c r="X3724" s="6"/>
      <c r="Y3724" s="7">
        <f t="shared" si="480"/>
        <v>0</v>
      </c>
      <c r="Z3724" s="7"/>
      <c r="AA3724" s="8">
        <f t="shared" si="482"/>
        <v>0</v>
      </c>
      <c r="AB3724" s="6">
        <f t="shared" si="481"/>
        <v>0</v>
      </c>
      <c r="AC3724" s="6">
        <f t="shared" si="478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hidden="1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2515</v>
      </c>
      <c r="F3725" s="2" t="s">
        <v>2515</v>
      </c>
      <c r="G3725" s="2" t="s">
        <v>2515</v>
      </c>
      <c r="H3725" s="80" t="s">
        <v>1993</v>
      </c>
      <c r="I3725" s="57" t="s">
        <v>1994</v>
      </c>
      <c r="J3725" s="57" t="s">
        <v>1995</v>
      </c>
      <c r="K3725" s="57" t="s">
        <v>32</v>
      </c>
      <c r="L3725" s="2" t="s">
        <v>2516</v>
      </c>
      <c r="M3725" s="57"/>
      <c r="N3725" s="2" t="s">
        <v>57</v>
      </c>
      <c r="O3725" s="2" t="s">
        <v>41</v>
      </c>
      <c r="P3725" s="4">
        <v>0.1</v>
      </c>
      <c r="Q3725" s="121" t="s">
        <v>2517</v>
      </c>
      <c r="R3725" s="57"/>
      <c r="S3725" s="8">
        <v>628.40999999999894</v>
      </c>
      <c r="T3725" s="6"/>
      <c r="U3725" s="6">
        <v>0</v>
      </c>
      <c r="V3725" s="6">
        <f t="shared" si="477"/>
        <v>628.40999999999894</v>
      </c>
      <c r="W3725" s="8">
        <f t="shared" si="476"/>
        <v>0</v>
      </c>
      <c r="X3725" s="6"/>
      <c r="Y3725" s="7">
        <f t="shared" si="480"/>
        <v>0</v>
      </c>
      <c r="Z3725" s="7"/>
      <c r="AA3725" s="8">
        <f t="shared" si="482"/>
        <v>0</v>
      </c>
      <c r="AB3725" s="6">
        <f t="shared" si="481"/>
        <v>0</v>
      </c>
      <c r="AC3725" s="6">
        <f t="shared" si="478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hidden="1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2518</v>
      </c>
      <c r="F3726" s="2" t="s">
        <v>2518</v>
      </c>
      <c r="G3726" s="2" t="s">
        <v>2518</v>
      </c>
      <c r="H3726" s="80" t="s">
        <v>1993</v>
      </c>
      <c r="I3726" s="57" t="s">
        <v>1994</v>
      </c>
      <c r="J3726" s="57" t="s">
        <v>1995</v>
      </c>
      <c r="K3726" s="57" t="s">
        <v>32</v>
      </c>
      <c r="L3726" s="2" t="s">
        <v>2518</v>
      </c>
      <c r="M3726" s="57"/>
      <c r="N3726" s="2" t="s">
        <v>40</v>
      </c>
      <c r="O3726" s="2" t="s">
        <v>80</v>
      </c>
      <c r="P3726" s="4">
        <v>0</v>
      </c>
      <c r="Q3726" s="121" t="s">
        <v>2519</v>
      </c>
      <c r="R3726" s="57"/>
      <c r="S3726" s="8">
        <v>9311.2000000000007</v>
      </c>
      <c r="T3726" s="6"/>
      <c r="U3726" s="6">
        <v>7708.08</v>
      </c>
      <c r="V3726" s="6">
        <f t="shared" si="477"/>
        <v>1603.1200000000008</v>
      </c>
      <c r="W3726" s="8">
        <f t="shared" si="476"/>
        <v>7708.08</v>
      </c>
      <c r="X3726" s="6"/>
      <c r="Y3726" s="7">
        <f t="shared" si="480"/>
        <v>0</v>
      </c>
      <c r="Z3726" s="7"/>
      <c r="AA3726" s="8">
        <f t="shared" si="482"/>
        <v>7708.08</v>
      </c>
      <c r="AB3726" s="6">
        <f t="shared" si="481"/>
        <v>0</v>
      </c>
      <c r="AC3726" s="6">
        <f t="shared" si="478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hidden="1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2530</v>
      </c>
      <c r="F3727" s="2" t="s">
        <v>2531</v>
      </c>
      <c r="G3727" s="2" t="s">
        <v>2530</v>
      </c>
      <c r="H3727" s="80" t="s">
        <v>1993</v>
      </c>
      <c r="I3727" s="57" t="s">
        <v>1994</v>
      </c>
      <c r="J3727" s="57" t="s">
        <v>1995</v>
      </c>
      <c r="K3727" s="57" t="s">
        <v>32</v>
      </c>
      <c r="L3727" s="2" t="s">
        <v>2533</v>
      </c>
      <c r="M3727" s="57"/>
      <c r="N3727" s="2" t="s">
        <v>57</v>
      </c>
      <c r="O3727" s="2" t="s">
        <v>41</v>
      </c>
      <c r="P3727" s="4">
        <v>0.06</v>
      </c>
      <c r="Q3727" s="121" t="s">
        <v>2534</v>
      </c>
      <c r="R3727" s="57"/>
      <c r="S3727" s="8">
        <v>9481.92</v>
      </c>
      <c r="T3727" s="6"/>
      <c r="U3727" s="6">
        <v>0</v>
      </c>
      <c r="V3727" s="6">
        <f t="shared" si="477"/>
        <v>9481.92</v>
      </c>
      <c r="W3727" s="8">
        <f t="shared" ref="W3727:W3790" si="483">IF(O3727="返货",U3727/(1+P3727),IF(O3727="返现",U3727,IF(O3727="折扣",U3727*P3727,IF(O3727="无",U3727))))</f>
        <v>0</v>
      </c>
      <c r="X3727" s="6"/>
      <c r="Y3727" s="7">
        <f t="shared" si="480"/>
        <v>0</v>
      </c>
      <c r="Z3727" s="7"/>
      <c r="AA3727" s="8">
        <f t="shared" si="482"/>
        <v>0</v>
      </c>
      <c r="AB3727" s="6">
        <f t="shared" si="481"/>
        <v>0</v>
      </c>
      <c r="AC3727" s="6">
        <f t="shared" si="478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hidden="1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2530</v>
      </c>
      <c r="F3728" s="2" t="s">
        <v>2531</v>
      </c>
      <c r="G3728" s="2" t="s">
        <v>2530</v>
      </c>
      <c r="H3728" s="80" t="s">
        <v>1993</v>
      </c>
      <c r="I3728" s="57" t="s">
        <v>1994</v>
      </c>
      <c r="J3728" s="57" t="s">
        <v>1995</v>
      </c>
      <c r="K3728" s="57" t="s">
        <v>32</v>
      </c>
      <c r="L3728" s="2" t="s">
        <v>2533</v>
      </c>
      <c r="M3728" s="57"/>
      <c r="N3728" s="2" t="s">
        <v>40</v>
      </c>
      <c r="O3728" s="2" t="s">
        <v>41</v>
      </c>
      <c r="P3728" s="4">
        <v>0.02</v>
      </c>
      <c r="Q3728" s="121" t="s">
        <v>2535</v>
      </c>
      <c r="R3728" s="57"/>
      <c r="S3728" s="8">
        <v>10200</v>
      </c>
      <c r="T3728" s="6"/>
      <c r="U3728" s="6">
        <v>0</v>
      </c>
      <c r="V3728" s="6">
        <f t="shared" si="477"/>
        <v>10200</v>
      </c>
      <c r="W3728" s="8">
        <f t="shared" si="483"/>
        <v>0</v>
      </c>
      <c r="X3728" s="6"/>
      <c r="Y3728" s="7">
        <f t="shared" si="480"/>
        <v>0</v>
      </c>
      <c r="Z3728" s="7"/>
      <c r="AA3728" s="8">
        <f t="shared" si="482"/>
        <v>0</v>
      </c>
      <c r="AB3728" s="6">
        <f t="shared" si="481"/>
        <v>0</v>
      </c>
      <c r="AC3728" s="6">
        <f t="shared" si="478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hidden="1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1993</v>
      </c>
      <c r="I3729" s="57" t="s">
        <v>1994</v>
      </c>
      <c r="J3729" s="57" t="s">
        <v>1995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2536</v>
      </c>
      <c r="R3729" s="57"/>
      <c r="S3729" s="8">
        <v>-13.5</v>
      </c>
      <c r="T3729" s="6"/>
      <c r="U3729" s="6">
        <v>0</v>
      </c>
      <c r="V3729" s="6">
        <f t="shared" si="477"/>
        <v>-13.5</v>
      </c>
      <c r="W3729" s="8">
        <f t="shared" si="483"/>
        <v>0</v>
      </c>
      <c r="X3729" s="6"/>
      <c r="Y3729" s="7">
        <f t="shared" si="480"/>
        <v>0</v>
      </c>
      <c r="Z3729" s="7"/>
      <c r="AA3729" s="6"/>
      <c r="AB3729" s="6">
        <f t="shared" si="481"/>
        <v>0</v>
      </c>
      <c r="AC3729" s="6">
        <f t="shared" si="478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hidden="1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2538</v>
      </c>
      <c r="F3730" s="2" t="s">
        <v>2538</v>
      </c>
      <c r="G3730" s="2" t="s">
        <v>2538</v>
      </c>
      <c r="H3730" s="80" t="s">
        <v>1993</v>
      </c>
      <c r="I3730" s="57" t="s">
        <v>1994</v>
      </c>
      <c r="J3730" s="57" t="s">
        <v>1995</v>
      </c>
      <c r="K3730" s="57" t="s">
        <v>32</v>
      </c>
      <c r="L3730" s="2" t="s">
        <v>2538</v>
      </c>
      <c r="M3730" s="57"/>
      <c r="N3730" s="2" t="s">
        <v>40</v>
      </c>
      <c r="O3730" s="2" t="s">
        <v>41</v>
      </c>
      <c r="P3730" s="4">
        <v>0.03</v>
      </c>
      <c r="Q3730" s="121" t="s">
        <v>2539</v>
      </c>
      <c r="R3730" s="57"/>
      <c r="S3730" s="8">
        <v>485.2</v>
      </c>
      <c r="T3730" s="6"/>
      <c r="U3730" s="6">
        <v>481.4</v>
      </c>
      <c r="V3730" s="6">
        <f t="shared" si="477"/>
        <v>3.8000000000000114</v>
      </c>
      <c r="W3730" s="8">
        <f t="shared" si="483"/>
        <v>467.378640776699</v>
      </c>
      <c r="X3730" s="6"/>
      <c r="Y3730" s="7">
        <f t="shared" si="480"/>
        <v>0</v>
      </c>
      <c r="Z3730" s="7"/>
      <c r="AA3730" s="8">
        <f t="shared" ref="AA3730:AA3733" si="484">W3730+X3730</f>
        <v>467.378640776699</v>
      </c>
      <c r="AB3730" s="6">
        <f t="shared" si="481"/>
        <v>14.021359223300976</v>
      </c>
      <c r="AC3730" s="6">
        <f t="shared" si="478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hidden="1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1993</v>
      </c>
      <c r="I3731" s="57" t="s">
        <v>1994</v>
      </c>
      <c r="J3731" s="57" t="s">
        <v>1995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2542</v>
      </c>
      <c r="R3731" s="57"/>
      <c r="S3731" s="8">
        <v>49990.1</v>
      </c>
      <c r="T3731" s="6"/>
      <c r="U3731" s="6">
        <v>0</v>
      </c>
      <c r="V3731" s="6">
        <f t="shared" si="477"/>
        <v>49990.1</v>
      </c>
      <c r="W3731" s="8">
        <f t="shared" si="483"/>
        <v>0</v>
      </c>
      <c r="X3731" s="6"/>
      <c r="Y3731" s="7">
        <f t="shared" si="480"/>
        <v>0</v>
      </c>
      <c r="Z3731" s="7"/>
      <c r="AA3731" s="8">
        <f t="shared" si="484"/>
        <v>0</v>
      </c>
      <c r="AB3731" s="6">
        <f t="shared" si="481"/>
        <v>0</v>
      </c>
      <c r="AC3731" s="6">
        <f t="shared" si="478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hidden="1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2543</v>
      </c>
      <c r="F3732" s="2" t="s">
        <v>2543</v>
      </c>
      <c r="G3732" s="2" t="s">
        <v>2543</v>
      </c>
      <c r="H3732" s="80" t="s">
        <v>1993</v>
      </c>
      <c r="I3732" s="57" t="s">
        <v>1994</v>
      </c>
      <c r="J3732" s="57" t="s">
        <v>1995</v>
      </c>
      <c r="K3732" s="57" t="s">
        <v>32</v>
      </c>
      <c r="L3732" s="2" t="s">
        <v>2543</v>
      </c>
      <c r="M3732" s="57"/>
      <c r="N3732" s="2" t="s">
        <v>40</v>
      </c>
      <c r="O3732" s="2" t="s">
        <v>41</v>
      </c>
      <c r="P3732" s="4">
        <v>0.03</v>
      </c>
      <c r="Q3732" s="121" t="s">
        <v>2544</v>
      </c>
      <c r="R3732" s="57"/>
      <c r="S3732" s="8">
        <v>495.8</v>
      </c>
      <c r="T3732" s="6"/>
      <c r="U3732" s="6">
        <v>0</v>
      </c>
      <c r="V3732" s="6">
        <f t="shared" si="477"/>
        <v>495.8</v>
      </c>
      <c r="W3732" s="8">
        <f t="shared" si="483"/>
        <v>0</v>
      </c>
      <c r="X3732" s="6"/>
      <c r="Y3732" s="7">
        <f t="shared" si="480"/>
        <v>0</v>
      </c>
      <c r="Z3732" s="7"/>
      <c r="AA3732" s="8">
        <f t="shared" si="484"/>
        <v>0</v>
      </c>
      <c r="AB3732" s="6">
        <f t="shared" si="481"/>
        <v>0</v>
      </c>
      <c r="AC3732" s="6">
        <f t="shared" si="478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hidden="1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1993</v>
      </c>
      <c r="I3733" s="57" t="s">
        <v>1994</v>
      </c>
      <c r="J3733" s="57" t="s">
        <v>1995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2545</v>
      </c>
      <c r="R3733" s="57"/>
      <c r="S3733" s="8">
        <v>3704.22</v>
      </c>
      <c r="T3733" s="6"/>
      <c r="U3733" s="6">
        <v>0</v>
      </c>
      <c r="V3733" s="6">
        <f t="shared" si="477"/>
        <v>3704.22</v>
      </c>
      <c r="W3733" s="8">
        <f t="shared" si="483"/>
        <v>0</v>
      </c>
      <c r="X3733" s="6"/>
      <c r="Y3733" s="7">
        <f t="shared" si="480"/>
        <v>0</v>
      </c>
      <c r="Z3733" s="7"/>
      <c r="AA3733" s="8">
        <f t="shared" si="484"/>
        <v>0</v>
      </c>
      <c r="AB3733" s="6">
        <f t="shared" si="481"/>
        <v>0</v>
      </c>
      <c r="AC3733" s="6">
        <f t="shared" si="478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hidden="1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1993</v>
      </c>
      <c r="I3734" s="57" t="s">
        <v>1994</v>
      </c>
      <c r="J3734" s="57" t="s">
        <v>1995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2549</v>
      </c>
      <c r="R3734" s="57"/>
      <c r="S3734" s="8">
        <v>-9.5999999999767205</v>
      </c>
      <c r="T3734" s="6"/>
      <c r="U3734" s="6">
        <v>0</v>
      </c>
      <c r="V3734" s="6">
        <f t="shared" si="477"/>
        <v>-9.5999999999767205</v>
      </c>
      <c r="W3734" s="8">
        <f t="shared" si="483"/>
        <v>0</v>
      </c>
      <c r="X3734" s="6"/>
      <c r="Y3734" s="7">
        <f t="shared" si="480"/>
        <v>0</v>
      </c>
      <c r="Z3734" s="7"/>
      <c r="AA3734" s="6"/>
      <c r="AB3734" s="6">
        <f t="shared" si="481"/>
        <v>0</v>
      </c>
      <c r="AC3734" s="6">
        <f t="shared" si="478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hidden="1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2550</v>
      </c>
      <c r="F3735" s="2" t="s">
        <v>2551</v>
      </c>
      <c r="G3735" s="2" t="s">
        <v>2550</v>
      </c>
      <c r="H3735" s="80" t="s">
        <v>1993</v>
      </c>
      <c r="I3735" s="57" t="s">
        <v>1994</v>
      </c>
      <c r="J3735" s="57" t="s">
        <v>1995</v>
      </c>
      <c r="K3735" s="57" t="s">
        <v>32</v>
      </c>
      <c r="L3735" s="2" t="s">
        <v>2550</v>
      </c>
      <c r="M3735" s="57"/>
      <c r="N3735" s="2" t="s">
        <v>57</v>
      </c>
      <c r="O3735" s="2" t="s">
        <v>41</v>
      </c>
      <c r="P3735" s="4">
        <v>0.2</v>
      </c>
      <c r="Q3735" s="121" t="s">
        <v>2552</v>
      </c>
      <c r="R3735" s="57"/>
      <c r="S3735" s="8">
        <v>2.93</v>
      </c>
      <c r="T3735" s="6"/>
      <c r="U3735" s="6">
        <v>0</v>
      </c>
      <c r="V3735" s="6">
        <f t="shared" si="477"/>
        <v>2.93</v>
      </c>
      <c r="W3735" s="8">
        <f t="shared" si="483"/>
        <v>0</v>
      </c>
      <c r="X3735" s="6"/>
      <c r="Y3735" s="7">
        <f t="shared" si="480"/>
        <v>0</v>
      </c>
      <c r="Z3735" s="7"/>
      <c r="AA3735" s="8">
        <f t="shared" ref="AA3735:AA3786" si="485">W3735+X3735</f>
        <v>0</v>
      </c>
      <c r="AB3735" s="6">
        <f t="shared" si="481"/>
        <v>0</v>
      </c>
      <c r="AC3735" s="6">
        <f t="shared" si="478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hidden="1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1993</v>
      </c>
      <c r="I3736" s="57" t="s">
        <v>1994</v>
      </c>
      <c r="J3736" s="57" t="s">
        <v>1995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2553</v>
      </c>
      <c r="R3736" s="57"/>
      <c r="S3736" s="8">
        <v>18551.400000000001</v>
      </c>
      <c r="T3736" s="6"/>
      <c r="U3736" s="6">
        <v>5970.8</v>
      </c>
      <c r="V3736" s="6">
        <f t="shared" si="477"/>
        <v>12580.600000000002</v>
      </c>
      <c r="W3736" s="8">
        <f t="shared" si="483"/>
        <v>5853.7254901960787</v>
      </c>
      <c r="X3736" s="6"/>
      <c r="Y3736" s="7">
        <f t="shared" si="480"/>
        <v>0</v>
      </c>
      <c r="Z3736" s="7"/>
      <c r="AA3736" s="8">
        <f t="shared" si="485"/>
        <v>5853.7254901960787</v>
      </c>
      <c r="AB3736" s="6">
        <f t="shared" si="481"/>
        <v>117.0745098039215</v>
      </c>
      <c r="AC3736" s="6">
        <f t="shared" si="478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hidden="1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1993</v>
      </c>
      <c r="I3737" s="57" t="s">
        <v>1994</v>
      </c>
      <c r="J3737" s="57" t="s">
        <v>1995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2553</v>
      </c>
      <c r="R3737" s="57"/>
      <c r="S3737" s="8">
        <v>7195</v>
      </c>
      <c r="T3737" s="6"/>
      <c r="U3737" s="6">
        <v>0</v>
      </c>
      <c r="V3737" s="6">
        <f t="shared" si="477"/>
        <v>7195</v>
      </c>
      <c r="W3737" s="8">
        <f t="shared" si="483"/>
        <v>0</v>
      </c>
      <c r="X3737" s="6"/>
      <c r="Y3737" s="7">
        <f t="shared" si="480"/>
        <v>0</v>
      </c>
      <c r="Z3737" s="7"/>
      <c r="AA3737" s="8">
        <f t="shared" si="485"/>
        <v>0</v>
      </c>
      <c r="AB3737" s="6">
        <f t="shared" si="481"/>
        <v>0</v>
      </c>
      <c r="AC3737" s="6">
        <f t="shared" si="478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hidden="1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2554</v>
      </c>
      <c r="F3738" s="2" t="s">
        <v>2554</v>
      </c>
      <c r="G3738" s="2" t="s">
        <v>2554</v>
      </c>
      <c r="H3738" s="80" t="s">
        <v>1993</v>
      </c>
      <c r="I3738" s="57" t="s">
        <v>1994</v>
      </c>
      <c r="J3738" s="57" t="s">
        <v>1995</v>
      </c>
      <c r="K3738" s="57" t="s">
        <v>32</v>
      </c>
      <c r="L3738" s="2" t="s">
        <v>2489</v>
      </c>
      <c r="M3738" s="57"/>
      <c r="N3738" s="2" t="s">
        <v>40</v>
      </c>
      <c r="O3738" s="2" t="s">
        <v>41</v>
      </c>
      <c r="P3738" s="4">
        <v>0.02</v>
      </c>
      <c r="Q3738" s="121" t="s">
        <v>2490</v>
      </c>
      <c r="R3738" s="57"/>
      <c r="S3738" s="8">
        <v>122314.1</v>
      </c>
      <c r="T3738" s="6"/>
      <c r="U3738" s="8">
        <v>122314.1</v>
      </c>
      <c r="V3738" s="6">
        <f t="shared" si="477"/>
        <v>0</v>
      </c>
      <c r="W3738" s="8">
        <f t="shared" si="483"/>
        <v>119915.7843137255</v>
      </c>
      <c r="X3738" s="6"/>
      <c r="Y3738" s="7">
        <f t="shared" si="480"/>
        <v>0</v>
      </c>
      <c r="Z3738" s="7"/>
      <c r="AA3738" s="8">
        <f t="shared" si="485"/>
        <v>119915.7843137255</v>
      </c>
      <c r="AB3738" s="6">
        <f t="shared" si="481"/>
        <v>2398.3156862745091</v>
      </c>
      <c r="AC3738" s="6">
        <f t="shared" si="478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hidden="1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2559</v>
      </c>
      <c r="F3739" s="2" t="s">
        <v>2559</v>
      </c>
      <c r="G3739" s="2" t="s">
        <v>2559</v>
      </c>
      <c r="H3739" s="80" t="s">
        <v>1993</v>
      </c>
      <c r="I3739" s="57" t="s">
        <v>1994</v>
      </c>
      <c r="J3739" s="57" t="s">
        <v>1995</v>
      </c>
      <c r="K3739" s="57" t="s">
        <v>32</v>
      </c>
      <c r="L3739" s="2" t="s">
        <v>2559</v>
      </c>
      <c r="M3739" s="57"/>
      <c r="N3739" s="2" t="s">
        <v>40</v>
      </c>
      <c r="O3739" s="2" t="s">
        <v>80</v>
      </c>
      <c r="P3739" s="4">
        <v>0</v>
      </c>
      <c r="Q3739" s="121" t="s">
        <v>2560</v>
      </c>
      <c r="R3739" s="57"/>
      <c r="S3739" s="8">
        <v>1166.5999999999999</v>
      </c>
      <c r="T3739" s="6"/>
      <c r="U3739" s="6">
        <v>0</v>
      </c>
      <c r="V3739" s="6">
        <f t="shared" si="477"/>
        <v>1166.5999999999999</v>
      </c>
      <c r="W3739" s="8">
        <f t="shared" si="483"/>
        <v>0</v>
      </c>
      <c r="X3739" s="6"/>
      <c r="Y3739" s="7">
        <f t="shared" si="480"/>
        <v>0</v>
      </c>
      <c r="Z3739" s="7"/>
      <c r="AA3739" s="8">
        <f t="shared" si="485"/>
        <v>0</v>
      </c>
      <c r="AB3739" s="6">
        <f t="shared" si="481"/>
        <v>0</v>
      </c>
      <c r="AC3739" s="6">
        <f t="shared" si="478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hidden="1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2561</v>
      </c>
      <c r="F3740" s="2" t="s">
        <v>2561</v>
      </c>
      <c r="G3740" s="2" t="s">
        <v>2561</v>
      </c>
      <c r="H3740" s="80" t="s">
        <v>1993</v>
      </c>
      <c r="I3740" s="57" t="s">
        <v>1994</v>
      </c>
      <c r="J3740" s="57" t="s">
        <v>1995</v>
      </c>
      <c r="K3740" s="57" t="s">
        <v>32</v>
      </c>
      <c r="L3740" s="2" t="s">
        <v>2561</v>
      </c>
      <c r="M3740" s="57"/>
      <c r="N3740" s="2" t="s">
        <v>40</v>
      </c>
      <c r="O3740" s="2" t="s">
        <v>41</v>
      </c>
      <c r="P3740" s="4">
        <v>0.04</v>
      </c>
      <c r="Q3740" s="121" t="s">
        <v>2562</v>
      </c>
      <c r="R3740" s="57"/>
      <c r="S3740" s="8">
        <v>4759</v>
      </c>
      <c r="T3740" s="6"/>
      <c r="U3740" s="6">
        <v>0</v>
      </c>
      <c r="V3740" s="6">
        <f t="shared" si="477"/>
        <v>4759</v>
      </c>
      <c r="W3740" s="8">
        <f t="shared" si="483"/>
        <v>0</v>
      </c>
      <c r="X3740" s="6"/>
      <c r="Y3740" s="7">
        <f t="shared" si="480"/>
        <v>0</v>
      </c>
      <c r="Z3740" s="7"/>
      <c r="AA3740" s="8">
        <f t="shared" si="485"/>
        <v>0</v>
      </c>
      <c r="AB3740" s="6">
        <f t="shared" si="481"/>
        <v>0</v>
      </c>
      <c r="AC3740" s="6">
        <f t="shared" si="478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hidden="1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2574</v>
      </c>
      <c r="F3741" s="2" t="s">
        <v>2574</v>
      </c>
      <c r="G3741" s="2" t="s">
        <v>2574</v>
      </c>
      <c r="H3741" s="80" t="s">
        <v>1993</v>
      </c>
      <c r="I3741" s="57" t="s">
        <v>1994</v>
      </c>
      <c r="J3741" s="57" t="s">
        <v>1995</v>
      </c>
      <c r="K3741" s="57" t="s">
        <v>32</v>
      </c>
      <c r="L3741" s="2" t="s">
        <v>2574</v>
      </c>
      <c r="M3741" s="57"/>
      <c r="N3741" s="2" t="s">
        <v>40</v>
      </c>
      <c r="O3741" s="2" t="s">
        <v>80</v>
      </c>
      <c r="P3741" s="4">
        <v>0</v>
      </c>
      <c r="Q3741" s="121" t="s">
        <v>2575</v>
      </c>
      <c r="R3741" s="57"/>
      <c r="S3741" s="8">
        <v>3139.3</v>
      </c>
      <c r="T3741" s="6"/>
      <c r="U3741" s="6">
        <v>0</v>
      </c>
      <c r="V3741" s="6">
        <f t="shared" si="477"/>
        <v>3139.3</v>
      </c>
      <c r="W3741" s="8">
        <f t="shared" si="483"/>
        <v>0</v>
      </c>
      <c r="X3741" s="6"/>
      <c r="Y3741" s="7">
        <f t="shared" si="480"/>
        <v>0</v>
      </c>
      <c r="Z3741" s="7"/>
      <c r="AA3741" s="8">
        <f t="shared" si="485"/>
        <v>0</v>
      </c>
      <c r="AB3741" s="6">
        <f t="shared" si="481"/>
        <v>0</v>
      </c>
      <c r="AC3741" s="6">
        <f t="shared" si="478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hidden="1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2587</v>
      </c>
      <c r="F3742" s="2" t="s">
        <v>2587</v>
      </c>
      <c r="G3742" s="2" t="s">
        <v>2587</v>
      </c>
      <c r="H3742" s="80" t="s">
        <v>1993</v>
      </c>
      <c r="I3742" s="57" t="s">
        <v>1994</v>
      </c>
      <c r="J3742" s="57" t="s">
        <v>1995</v>
      </c>
      <c r="K3742" s="57" t="s">
        <v>32</v>
      </c>
      <c r="L3742" s="2" t="s">
        <v>2588</v>
      </c>
      <c r="M3742" s="57"/>
      <c r="N3742" s="2" t="s">
        <v>40</v>
      </c>
      <c r="O3742" s="2" t="s">
        <v>41</v>
      </c>
      <c r="P3742" s="4">
        <v>0.03</v>
      </c>
      <c r="Q3742" s="121" t="s">
        <v>2589</v>
      </c>
      <c r="R3742" s="57"/>
      <c r="S3742" s="8">
        <v>467</v>
      </c>
      <c r="T3742" s="6"/>
      <c r="U3742" s="6">
        <v>466</v>
      </c>
      <c r="V3742" s="6">
        <f t="shared" si="477"/>
        <v>1</v>
      </c>
      <c r="W3742" s="8">
        <f t="shared" si="483"/>
        <v>452.42718446601941</v>
      </c>
      <c r="X3742" s="6"/>
      <c r="Y3742" s="7">
        <f t="shared" si="480"/>
        <v>0</v>
      </c>
      <c r="Z3742" s="7"/>
      <c r="AA3742" s="8">
        <f t="shared" si="485"/>
        <v>452.42718446601941</v>
      </c>
      <c r="AB3742" s="6">
        <f t="shared" si="481"/>
        <v>13.572815533980588</v>
      </c>
      <c r="AC3742" s="6">
        <f t="shared" si="478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hidden="1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1993</v>
      </c>
      <c r="I3743" s="57" t="s">
        <v>1994</v>
      </c>
      <c r="J3743" s="57" t="s">
        <v>1995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2590</v>
      </c>
      <c r="R3743" s="57"/>
      <c r="S3743" s="8">
        <v>6672.7</v>
      </c>
      <c r="T3743" s="6"/>
      <c r="U3743" s="6">
        <v>1732.3</v>
      </c>
      <c r="V3743" s="6">
        <f t="shared" si="477"/>
        <v>4940.3999999999996</v>
      </c>
      <c r="W3743" s="8">
        <f t="shared" si="483"/>
        <v>1732.3</v>
      </c>
      <c r="X3743" s="6"/>
      <c r="Y3743" s="7">
        <f t="shared" si="480"/>
        <v>0</v>
      </c>
      <c r="Z3743" s="7"/>
      <c r="AA3743" s="8">
        <f t="shared" si="485"/>
        <v>1732.3</v>
      </c>
      <c r="AB3743" s="6">
        <f t="shared" si="481"/>
        <v>0</v>
      </c>
      <c r="AC3743" s="6">
        <f t="shared" si="478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hidden="1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2594</v>
      </c>
      <c r="F3744" s="2" t="s">
        <v>2594</v>
      </c>
      <c r="G3744" s="2" t="s">
        <v>2594</v>
      </c>
      <c r="H3744" s="80" t="s">
        <v>1993</v>
      </c>
      <c r="I3744" s="57" t="s">
        <v>1994</v>
      </c>
      <c r="J3744" s="57" t="s">
        <v>1995</v>
      </c>
      <c r="K3744" s="57" t="s">
        <v>32</v>
      </c>
      <c r="L3744" s="2" t="s">
        <v>2585</v>
      </c>
      <c r="M3744" s="57"/>
      <c r="N3744" s="2" t="s">
        <v>40</v>
      </c>
      <c r="O3744" s="2" t="s">
        <v>41</v>
      </c>
      <c r="P3744" s="4">
        <v>0.02</v>
      </c>
      <c r="Q3744" s="121" t="s">
        <v>2586</v>
      </c>
      <c r="R3744" s="57"/>
      <c r="S3744" s="8">
        <v>24632.9</v>
      </c>
      <c r="T3744" s="6"/>
      <c r="U3744" s="6">
        <v>16220.1</v>
      </c>
      <c r="V3744" s="6">
        <f t="shared" si="477"/>
        <v>8412.8000000000011</v>
      </c>
      <c r="W3744" s="8">
        <f t="shared" si="483"/>
        <v>15902.058823529413</v>
      </c>
      <c r="X3744" s="6"/>
      <c r="Y3744" s="7">
        <f t="shared" si="480"/>
        <v>0</v>
      </c>
      <c r="Z3744" s="7"/>
      <c r="AA3744" s="8">
        <f t="shared" si="485"/>
        <v>15902.058823529413</v>
      </c>
      <c r="AB3744" s="6">
        <f t="shared" si="481"/>
        <v>318.04117647058774</v>
      </c>
      <c r="AC3744" s="6">
        <f t="shared" si="478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hidden="1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2594</v>
      </c>
      <c r="F3745" s="2" t="s">
        <v>2594</v>
      </c>
      <c r="G3745" s="2" t="s">
        <v>2594</v>
      </c>
      <c r="H3745" s="80" t="s">
        <v>1993</v>
      </c>
      <c r="I3745" s="57" t="s">
        <v>1994</v>
      </c>
      <c r="J3745" s="57" t="s">
        <v>1995</v>
      </c>
      <c r="K3745" s="57" t="s">
        <v>32</v>
      </c>
      <c r="L3745" s="2" t="s">
        <v>2594</v>
      </c>
      <c r="M3745" s="57"/>
      <c r="N3745" s="2" t="s">
        <v>40</v>
      </c>
      <c r="O3745" s="2" t="s">
        <v>41</v>
      </c>
      <c r="P3745" s="4">
        <v>0.02</v>
      </c>
      <c r="Q3745" s="121" t="s">
        <v>2596</v>
      </c>
      <c r="R3745" s="57"/>
      <c r="S3745" s="8">
        <v>500</v>
      </c>
      <c r="T3745" s="6"/>
      <c r="U3745" s="6">
        <v>0</v>
      </c>
      <c r="V3745" s="6">
        <f t="shared" si="477"/>
        <v>500</v>
      </c>
      <c r="W3745" s="8">
        <f t="shared" si="483"/>
        <v>0</v>
      </c>
      <c r="X3745" s="6"/>
      <c r="Y3745" s="7">
        <f t="shared" si="480"/>
        <v>0</v>
      </c>
      <c r="Z3745" s="7"/>
      <c r="AA3745" s="8">
        <f t="shared" si="485"/>
        <v>0</v>
      </c>
      <c r="AB3745" s="6">
        <f t="shared" si="481"/>
        <v>0</v>
      </c>
      <c r="AC3745" s="6">
        <f t="shared" si="478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hidden="1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1993</v>
      </c>
      <c r="I3746" s="57" t="s">
        <v>1994</v>
      </c>
      <c r="J3746" s="57" t="s">
        <v>1995</v>
      </c>
      <c r="K3746" s="57" t="s">
        <v>32</v>
      </c>
      <c r="L3746" s="2" t="s">
        <v>2597</v>
      </c>
      <c r="M3746" s="57"/>
      <c r="N3746" s="2" t="s">
        <v>40</v>
      </c>
      <c r="O3746" s="2" t="s">
        <v>41</v>
      </c>
      <c r="P3746" s="4">
        <v>0.02</v>
      </c>
      <c r="Q3746" s="121" t="s">
        <v>2598</v>
      </c>
      <c r="R3746" s="57"/>
      <c r="S3746" s="8">
        <v>24520.799999999999</v>
      </c>
      <c r="T3746" s="6"/>
      <c r="U3746" s="6">
        <v>4735</v>
      </c>
      <c r="V3746" s="6">
        <f t="shared" si="477"/>
        <v>19785.8</v>
      </c>
      <c r="W3746" s="8">
        <f t="shared" si="483"/>
        <v>4642.1568627450979</v>
      </c>
      <c r="X3746" s="6"/>
      <c r="Y3746" s="7">
        <f t="shared" si="480"/>
        <v>0</v>
      </c>
      <c r="Z3746" s="7"/>
      <c r="AA3746" s="8">
        <f t="shared" si="485"/>
        <v>4642.1568627450979</v>
      </c>
      <c r="AB3746" s="6">
        <f t="shared" si="481"/>
        <v>92.843137254902103</v>
      </c>
      <c r="AC3746" s="6">
        <f t="shared" si="478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hidden="1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2" t="s">
        <v>1149</v>
      </c>
      <c r="F3747" s="2" t="s">
        <v>1149</v>
      </c>
      <c r="G3747" s="2" t="s">
        <v>1149</v>
      </c>
      <c r="H3747" s="80" t="s">
        <v>1993</v>
      </c>
      <c r="I3747" s="57" t="s">
        <v>1994</v>
      </c>
      <c r="J3747" s="57" t="s">
        <v>1995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2599</v>
      </c>
      <c r="R3747" s="57"/>
      <c r="S3747" s="8">
        <v>-116583.12</v>
      </c>
      <c r="T3747" s="6"/>
      <c r="U3747" s="6">
        <v>12722.49228</v>
      </c>
      <c r="V3747" s="6">
        <f t="shared" si="477"/>
        <v>-129305.61228</v>
      </c>
      <c r="W3747" s="8">
        <f t="shared" si="483"/>
        <v>12722.49228</v>
      </c>
      <c r="X3747" s="6"/>
      <c r="Y3747" s="7">
        <f t="shared" si="480"/>
        <v>0</v>
      </c>
      <c r="Z3747" s="7"/>
      <c r="AA3747" s="8">
        <f t="shared" si="485"/>
        <v>12722.49228</v>
      </c>
      <c r="AB3747" s="6">
        <f t="shared" si="481"/>
        <v>0</v>
      </c>
      <c r="AC3747" s="6">
        <f t="shared" si="478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hidden="1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2602</v>
      </c>
      <c r="F3748" s="2" t="s">
        <v>2602</v>
      </c>
      <c r="G3748" s="2" t="s">
        <v>2602</v>
      </c>
      <c r="H3748" s="80" t="s">
        <v>1993</v>
      </c>
      <c r="I3748" s="57" t="s">
        <v>1994</v>
      </c>
      <c r="J3748" s="57" t="s">
        <v>1995</v>
      </c>
      <c r="K3748" s="57" t="s">
        <v>32</v>
      </c>
      <c r="L3748" s="2" t="s">
        <v>2603</v>
      </c>
      <c r="M3748" s="57"/>
      <c r="N3748" s="2" t="s">
        <v>40</v>
      </c>
      <c r="O3748" s="2" t="s">
        <v>80</v>
      </c>
      <c r="P3748" s="4">
        <v>0</v>
      </c>
      <c r="Q3748" s="121" t="s">
        <v>2604</v>
      </c>
      <c r="R3748" s="57"/>
      <c r="S3748" s="8">
        <v>54.699999999999903</v>
      </c>
      <c r="T3748" s="6"/>
      <c r="U3748" s="6">
        <v>0</v>
      </c>
      <c r="V3748" s="6">
        <f t="shared" si="477"/>
        <v>54.699999999999903</v>
      </c>
      <c r="W3748" s="8">
        <f t="shared" si="483"/>
        <v>0</v>
      </c>
      <c r="X3748" s="6"/>
      <c r="Y3748" s="7">
        <f t="shared" si="480"/>
        <v>0</v>
      </c>
      <c r="Z3748" s="7"/>
      <c r="AA3748" s="8">
        <f t="shared" si="485"/>
        <v>0</v>
      </c>
      <c r="AB3748" s="6">
        <f t="shared" si="481"/>
        <v>0</v>
      </c>
      <c r="AC3748" s="6">
        <f t="shared" si="478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hidden="1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2605</v>
      </c>
      <c r="F3749" s="2" t="s">
        <v>2605</v>
      </c>
      <c r="G3749" s="2" t="s">
        <v>2605</v>
      </c>
      <c r="H3749" s="80" t="s">
        <v>1993</v>
      </c>
      <c r="I3749" s="57" t="s">
        <v>1994</v>
      </c>
      <c r="J3749" s="57" t="s">
        <v>1995</v>
      </c>
      <c r="K3749" s="57" t="s">
        <v>32</v>
      </c>
      <c r="L3749" s="2" t="s">
        <v>2605</v>
      </c>
      <c r="M3749" s="57"/>
      <c r="N3749" s="2" t="s">
        <v>331</v>
      </c>
      <c r="O3749" s="2" t="s">
        <v>41</v>
      </c>
      <c r="P3749" s="4">
        <v>0.02</v>
      </c>
      <c r="Q3749" s="121" t="s">
        <v>2606</v>
      </c>
      <c r="R3749" s="57"/>
      <c r="S3749" s="8">
        <v>-536514.66</v>
      </c>
      <c r="T3749" s="6"/>
      <c r="U3749" s="6">
        <v>58303.45</v>
      </c>
      <c r="V3749" s="6">
        <f t="shared" si="477"/>
        <v>-594818.11</v>
      </c>
      <c r="W3749" s="8">
        <f t="shared" si="483"/>
        <v>57160.24509803921</v>
      </c>
      <c r="X3749" s="6"/>
      <c r="Y3749" s="7">
        <f t="shared" si="480"/>
        <v>0</v>
      </c>
      <c r="Z3749" s="7"/>
      <c r="AA3749" s="8">
        <f t="shared" si="485"/>
        <v>57160.24509803921</v>
      </c>
      <c r="AB3749" s="6">
        <f t="shared" si="481"/>
        <v>1143.2049019607875</v>
      </c>
      <c r="AC3749" s="6">
        <f t="shared" si="478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hidden="1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1993</v>
      </c>
      <c r="I3750" s="57" t="s">
        <v>1994</v>
      </c>
      <c r="J3750" s="57" t="s">
        <v>1995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2609</v>
      </c>
      <c r="R3750" s="57"/>
      <c r="S3750" s="8">
        <v>71639.259999999995</v>
      </c>
      <c r="T3750" s="6"/>
      <c r="U3750" s="6">
        <v>0</v>
      </c>
      <c r="V3750" s="6">
        <f t="shared" si="477"/>
        <v>71639.259999999995</v>
      </c>
      <c r="W3750" s="8">
        <f t="shared" si="483"/>
        <v>0</v>
      </c>
      <c r="X3750" s="6"/>
      <c r="Y3750" s="7">
        <f t="shared" si="480"/>
        <v>0</v>
      </c>
      <c r="Z3750" s="7"/>
      <c r="AA3750" s="8">
        <f t="shared" si="485"/>
        <v>0</v>
      </c>
      <c r="AB3750" s="6">
        <f t="shared" si="481"/>
        <v>0</v>
      </c>
      <c r="AC3750" s="6">
        <f t="shared" si="478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hidden="1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1993</v>
      </c>
      <c r="I3751" s="57" t="s">
        <v>1994</v>
      </c>
      <c r="J3751" s="57" t="s">
        <v>1995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2610</v>
      </c>
      <c r="R3751" s="57"/>
      <c r="S3751" s="8">
        <v>-98995.41</v>
      </c>
      <c r="T3751" s="6"/>
      <c r="U3751" s="6">
        <v>0</v>
      </c>
      <c r="V3751" s="6">
        <f t="shared" si="477"/>
        <v>-98995.41</v>
      </c>
      <c r="W3751" s="8">
        <f t="shared" si="483"/>
        <v>0</v>
      </c>
      <c r="X3751" s="6"/>
      <c r="Y3751" s="7">
        <f t="shared" si="480"/>
        <v>0</v>
      </c>
      <c r="Z3751" s="7"/>
      <c r="AA3751" s="8">
        <f t="shared" si="485"/>
        <v>0</v>
      </c>
      <c r="AB3751" s="6">
        <f t="shared" si="481"/>
        <v>0</v>
      </c>
      <c r="AC3751" s="6">
        <f t="shared" si="478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hidden="1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1993</v>
      </c>
      <c r="I3752" s="57" t="s">
        <v>1994</v>
      </c>
      <c r="J3752" s="57" t="s">
        <v>1995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2609</v>
      </c>
      <c r="R3752" s="57"/>
      <c r="S3752" s="8">
        <v>49926.6</v>
      </c>
      <c r="T3752" s="6"/>
      <c r="U3752" s="6">
        <v>0</v>
      </c>
      <c r="V3752" s="6">
        <f t="shared" si="477"/>
        <v>49926.6</v>
      </c>
      <c r="W3752" s="8">
        <f t="shared" si="483"/>
        <v>0</v>
      </c>
      <c r="X3752" s="6"/>
      <c r="Y3752" s="7">
        <f t="shared" si="480"/>
        <v>0</v>
      </c>
      <c r="Z3752" s="7"/>
      <c r="AA3752" s="8">
        <f t="shared" si="485"/>
        <v>0</v>
      </c>
      <c r="AB3752" s="6">
        <f t="shared" si="481"/>
        <v>0</v>
      </c>
      <c r="AC3752" s="6">
        <f t="shared" si="478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hidden="1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1993</v>
      </c>
      <c r="I3753" s="57" t="s">
        <v>1994</v>
      </c>
      <c r="J3753" s="57" t="s">
        <v>1995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2610</v>
      </c>
      <c r="R3753" s="57"/>
      <c r="S3753" s="8">
        <v>135026</v>
      </c>
      <c r="T3753" s="6"/>
      <c r="U3753" s="6">
        <v>0</v>
      </c>
      <c r="V3753" s="6">
        <f t="shared" si="477"/>
        <v>135026</v>
      </c>
      <c r="W3753" s="8">
        <f t="shared" si="483"/>
        <v>0</v>
      </c>
      <c r="X3753" s="6"/>
      <c r="Y3753" s="7">
        <f t="shared" si="480"/>
        <v>0</v>
      </c>
      <c r="Z3753" s="7"/>
      <c r="AA3753" s="8">
        <f t="shared" si="485"/>
        <v>0</v>
      </c>
      <c r="AB3753" s="6">
        <f t="shared" si="481"/>
        <v>0</v>
      </c>
      <c r="AC3753" s="6">
        <f t="shared" si="478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hidden="1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1993</v>
      </c>
      <c r="I3754" s="57" t="s">
        <v>1994</v>
      </c>
      <c r="J3754" s="57" t="s">
        <v>1995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2615</v>
      </c>
      <c r="R3754" s="57"/>
      <c r="S3754" s="8">
        <v>3.0000001002918001E-2</v>
      </c>
      <c r="T3754" s="6"/>
      <c r="U3754" s="6">
        <v>0</v>
      </c>
      <c r="V3754" s="6">
        <f t="shared" si="477"/>
        <v>3.0000001002918001E-2</v>
      </c>
      <c r="W3754" s="8">
        <f t="shared" si="483"/>
        <v>0</v>
      </c>
      <c r="X3754" s="6"/>
      <c r="Y3754" s="7">
        <f t="shared" si="480"/>
        <v>0</v>
      </c>
      <c r="Z3754" s="7"/>
      <c r="AA3754" s="8">
        <f t="shared" si="485"/>
        <v>0</v>
      </c>
      <c r="AB3754" s="6">
        <f t="shared" si="481"/>
        <v>0</v>
      </c>
      <c r="AC3754" s="6">
        <f t="shared" si="478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hidden="1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2616</v>
      </c>
      <c r="F3755" s="2" t="s">
        <v>2616</v>
      </c>
      <c r="G3755" s="2" t="s">
        <v>2616</v>
      </c>
      <c r="H3755" s="80" t="s">
        <v>1993</v>
      </c>
      <c r="I3755" s="57" t="s">
        <v>1994</v>
      </c>
      <c r="J3755" s="57" t="s">
        <v>1995</v>
      </c>
      <c r="K3755" s="57" t="s">
        <v>32</v>
      </c>
      <c r="L3755" s="2" t="s">
        <v>2617</v>
      </c>
      <c r="M3755" s="57"/>
      <c r="N3755" s="2" t="s">
        <v>40</v>
      </c>
      <c r="O3755" s="2" t="s">
        <v>41</v>
      </c>
      <c r="P3755" s="4">
        <v>0.02</v>
      </c>
      <c r="Q3755" s="121" t="s">
        <v>2618</v>
      </c>
      <c r="R3755" s="57"/>
      <c r="S3755" s="8">
        <v>5957.5</v>
      </c>
      <c r="T3755" s="6"/>
      <c r="U3755" s="6">
        <v>0</v>
      </c>
      <c r="V3755" s="6">
        <f t="shared" si="477"/>
        <v>5957.5</v>
      </c>
      <c r="W3755" s="8">
        <f t="shared" si="483"/>
        <v>0</v>
      </c>
      <c r="X3755" s="6"/>
      <c r="Y3755" s="7">
        <f t="shared" si="480"/>
        <v>0</v>
      </c>
      <c r="Z3755" s="7"/>
      <c r="AA3755" s="8">
        <f t="shared" si="485"/>
        <v>0</v>
      </c>
      <c r="AB3755" s="6">
        <f t="shared" si="481"/>
        <v>0</v>
      </c>
      <c r="AC3755" s="6">
        <f t="shared" si="478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hidden="1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2621</v>
      </c>
      <c r="F3756" s="2" t="s">
        <v>2621</v>
      </c>
      <c r="G3756" s="2" t="s">
        <v>2621</v>
      </c>
      <c r="H3756" s="80" t="s">
        <v>1993</v>
      </c>
      <c r="I3756" s="57" t="s">
        <v>1994</v>
      </c>
      <c r="J3756" s="57" t="s">
        <v>1995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2622</v>
      </c>
      <c r="R3756" s="57"/>
      <c r="S3756" s="8">
        <v>8603.76</v>
      </c>
      <c r="T3756" s="6"/>
      <c r="U3756" s="6">
        <v>0</v>
      </c>
      <c r="V3756" s="6">
        <f t="shared" si="477"/>
        <v>8603.76</v>
      </c>
      <c r="W3756" s="8">
        <f t="shared" si="483"/>
        <v>0</v>
      </c>
      <c r="X3756" s="6"/>
      <c r="Y3756" s="7">
        <f t="shared" si="480"/>
        <v>0</v>
      </c>
      <c r="Z3756" s="7"/>
      <c r="AA3756" s="8">
        <f t="shared" si="485"/>
        <v>0</v>
      </c>
      <c r="AB3756" s="6">
        <f t="shared" si="481"/>
        <v>0</v>
      </c>
      <c r="AC3756" s="6">
        <f t="shared" si="478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hidden="1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2623</v>
      </c>
      <c r="F3757" s="2" t="s">
        <v>2623</v>
      </c>
      <c r="G3757" s="2" t="s">
        <v>2623</v>
      </c>
      <c r="H3757" s="80" t="s">
        <v>1993</v>
      </c>
      <c r="I3757" s="57" t="s">
        <v>1994</v>
      </c>
      <c r="J3757" s="57" t="s">
        <v>1995</v>
      </c>
      <c r="K3757" s="57" t="s">
        <v>32</v>
      </c>
      <c r="L3757" s="2" t="s">
        <v>2623</v>
      </c>
      <c r="M3757" s="57"/>
      <c r="N3757" s="2" t="s">
        <v>57</v>
      </c>
      <c r="O3757" s="2" t="s">
        <v>80</v>
      </c>
      <c r="P3757" s="4">
        <v>0</v>
      </c>
      <c r="Q3757" s="121" t="s">
        <v>2624</v>
      </c>
      <c r="R3757" s="57"/>
      <c r="S3757" s="8">
        <v>9.9500000000007294</v>
      </c>
      <c r="T3757" s="6"/>
      <c r="U3757" s="6">
        <v>0</v>
      </c>
      <c r="V3757" s="6">
        <f t="shared" si="477"/>
        <v>9.9500000000007294</v>
      </c>
      <c r="W3757" s="8">
        <f t="shared" si="483"/>
        <v>0</v>
      </c>
      <c r="X3757" s="6"/>
      <c r="Y3757" s="7">
        <f t="shared" si="480"/>
        <v>0</v>
      </c>
      <c r="Z3757" s="7"/>
      <c r="AA3757" s="8">
        <f t="shared" si="485"/>
        <v>0</v>
      </c>
      <c r="AB3757" s="6">
        <f t="shared" si="481"/>
        <v>0</v>
      </c>
      <c r="AC3757" s="6">
        <f t="shared" si="478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hidden="1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1993</v>
      </c>
      <c r="I3758" s="57" t="s">
        <v>1994</v>
      </c>
      <c r="J3758" s="57" t="s">
        <v>1995</v>
      </c>
      <c r="K3758" s="57" t="s">
        <v>32</v>
      </c>
      <c r="L3758" s="2" t="s">
        <v>2627</v>
      </c>
      <c r="M3758" s="57"/>
      <c r="N3758" s="2" t="s">
        <v>57</v>
      </c>
      <c r="O3758" s="2" t="s">
        <v>41</v>
      </c>
      <c r="P3758" s="4">
        <v>0.06</v>
      </c>
      <c r="Q3758" s="121" t="s">
        <v>2628</v>
      </c>
      <c r="R3758" s="57"/>
      <c r="S3758" s="8">
        <v>5157.2</v>
      </c>
      <c r="T3758" s="6"/>
      <c r="U3758" s="6">
        <v>0</v>
      </c>
      <c r="V3758" s="6">
        <f t="shared" ref="V3758:V3821" si="486">S3758+T3758-U3758</f>
        <v>5157.2</v>
      </c>
      <c r="W3758" s="8">
        <f t="shared" si="483"/>
        <v>0</v>
      </c>
      <c r="X3758" s="6"/>
      <c r="Y3758" s="7">
        <f t="shared" si="480"/>
        <v>0</v>
      </c>
      <c r="Z3758" s="7"/>
      <c r="AA3758" s="8">
        <f t="shared" si="485"/>
        <v>0</v>
      </c>
      <c r="AB3758" s="6">
        <f t="shared" si="481"/>
        <v>0</v>
      </c>
      <c r="AC3758" s="6">
        <f t="shared" si="478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hidden="1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2629</v>
      </c>
      <c r="F3759" s="2" t="s">
        <v>2629</v>
      </c>
      <c r="G3759" s="2" t="s">
        <v>2629</v>
      </c>
      <c r="H3759" s="80" t="s">
        <v>1993</v>
      </c>
      <c r="I3759" s="57" t="s">
        <v>1994</v>
      </c>
      <c r="J3759" s="57" t="s">
        <v>1995</v>
      </c>
      <c r="K3759" s="57" t="s">
        <v>32</v>
      </c>
      <c r="L3759" s="2" t="s">
        <v>2629</v>
      </c>
      <c r="M3759" s="57"/>
      <c r="N3759" s="2" t="s">
        <v>57</v>
      </c>
      <c r="O3759" s="2" t="s">
        <v>41</v>
      </c>
      <c r="P3759" s="18">
        <v>0.01</v>
      </c>
      <c r="Q3759" s="121" t="s">
        <v>2630</v>
      </c>
      <c r="R3759" s="57"/>
      <c r="S3759" s="8">
        <v>-62196.43</v>
      </c>
      <c r="T3759" s="6"/>
      <c r="U3759" s="8">
        <v>-62196.43</v>
      </c>
      <c r="V3759" s="6">
        <f t="shared" si="486"/>
        <v>0</v>
      </c>
      <c r="W3759" s="8">
        <f t="shared" si="483"/>
        <v>-61580.623762376235</v>
      </c>
      <c r="X3759" s="6"/>
      <c r="Y3759" s="7">
        <f t="shared" si="480"/>
        <v>615.8062376237649</v>
      </c>
      <c r="Z3759" s="7"/>
      <c r="AA3759" s="8">
        <f t="shared" si="485"/>
        <v>-61580.623762376235</v>
      </c>
      <c r="AB3759" s="6">
        <f t="shared" si="481"/>
        <v>-615.8062376237649</v>
      </c>
      <c r="AC3759" s="6">
        <f t="shared" si="478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hidden="1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2629</v>
      </c>
      <c r="F3760" s="2" t="s">
        <v>2629</v>
      </c>
      <c r="G3760" s="2" t="s">
        <v>2629</v>
      </c>
      <c r="H3760" s="80" t="s">
        <v>1993</v>
      </c>
      <c r="I3760" s="57" t="s">
        <v>1994</v>
      </c>
      <c r="J3760" s="57" t="s">
        <v>1995</v>
      </c>
      <c r="K3760" s="57" t="s">
        <v>32</v>
      </c>
      <c r="L3760" s="2" t="s">
        <v>2629</v>
      </c>
      <c r="M3760" s="57"/>
      <c r="N3760" s="2" t="s">
        <v>57</v>
      </c>
      <c r="O3760" s="2" t="s">
        <v>41</v>
      </c>
      <c r="P3760" s="18">
        <v>0.01</v>
      </c>
      <c r="Q3760" s="121" t="s">
        <v>2630</v>
      </c>
      <c r="R3760" s="57"/>
      <c r="S3760" s="8">
        <v>20000</v>
      </c>
      <c r="T3760" s="6"/>
      <c r="U3760" s="8">
        <v>20000</v>
      </c>
      <c r="V3760" s="6">
        <f t="shared" si="486"/>
        <v>0</v>
      </c>
      <c r="W3760" s="8">
        <f t="shared" si="483"/>
        <v>19801.980198019803</v>
      </c>
      <c r="X3760" s="6"/>
      <c r="Y3760" s="7">
        <f t="shared" si="480"/>
        <v>0</v>
      </c>
      <c r="Z3760" s="7"/>
      <c r="AA3760" s="8">
        <f t="shared" si="485"/>
        <v>19801.980198019803</v>
      </c>
      <c r="AB3760" s="6">
        <f t="shared" si="481"/>
        <v>198.01980198019737</v>
      </c>
      <c r="AC3760" s="6">
        <f t="shared" si="478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hidden="1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2629</v>
      </c>
      <c r="F3761" s="2" t="s">
        <v>2629</v>
      </c>
      <c r="G3761" s="2" t="s">
        <v>2629</v>
      </c>
      <c r="H3761" s="80" t="s">
        <v>1993</v>
      </c>
      <c r="I3761" s="57" t="s">
        <v>1994</v>
      </c>
      <c r="J3761" s="57" t="s">
        <v>1995</v>
      </c>
      <c r="K3761" s="57" t="s">
        <v>32</v>
      </c>
      <c r="L3761" s="2" t="s">
        <v>2629</v>
      </c>
      <c r="M3761" s="57"/>
      <c r="N3761" s="2" t="s">
        <v>57</v>
      </c>
      <c r="O3761" s="2" t="s">
        <v>41</v>
      </c>
      <c r="P3761" s="18">
        <v>0.01</v>
      </c>
      <c r="Q3761" s="121" t="s">
        <v>2631</v>
      </c>
      <c r="R3761" s="57"/>
      <c r="S3761" s="8">
        <v>-282957.83</v>
      </c>
      <c r="T3761" s="6"/>
      <c r="U3761" s="6">
        <v>445787.35372999997</v>
      </c>
      <c r="V3761" s="6">
        <f t="shared" si="486"/>
        <v>-728745.18372999993</v>
      </c>
      <c r="W3761" s="8">
        <f t="shared" si="483"/>
        <v>441373.61755445541</v>
      </c>
      <c r="X3761" s="6"/>
      <c r="Y3761" s="7">
        <f t="shared" si="480"/>
        <v>0</v>
      </c>
      <c r="Z3761" s="7"/>
      <c r="AA3761" s="8">
        <f t="shared" si="485"/>
        <v>441373.61755445541</v>
      </c>
      <c r="AB3761" s="6">
        <f t="shared" si="481"/>
        <v>4413.73617554456</v>
      </c>
      <c r="AC3761" s="6">
        <f t="shared" si="478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hidden="1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2629</v>
      </c>
      <c r="F3762" s="2" t="s">
        <v>2629</v>
      </c>
      <c r="G3762" s="2" t="s">
        <v>2629</v>
      </c>
      <c r="H3762" s="80" t="s">
        <v>1993</v>
      </c>
      <c r="I3762" s="57" t="s">
        <v>1994</v>
      </c>
      <c r="J3762" s="57" t="s">
        <v>1995</v>
      </c>
      <c r="K3762" s="57" t="s">
        <v>32</v>
      </c>
      <c r="L3762" s="2" t="s">
        <v>2629</v>
      </c>
      <c r="M3762" s="57"/>
      <c r="N3762" s="2" t="s">
        <v>331</v>
      </c>
      <c r="O3762" s="2" t="s">
        <v>41</v>
      </c>
      <c r="P3762" s="18">
        <v>0.01</v>
      </c>
      <c r="Q3762" s="121" t="s">
        <v>2630</v>
      </c>
      <c r="R3762" s="57"/>
      <c r="S3762" s="8">
        <v>0</v>
      </c>
      <c r="T3762" s="6"/>
      <c r="U3762" s="6">
        <v>68514</v>
      </c>
      <c r="V3762" s="6">
        <f t="shared" si="486"/>
        <v>-68514</v>
      </c>
      <c r="W3762" s="8">
        <f t="shared" si="483"/>
        <v>67835.643564356433</v>
      </c>
      <c r="X3762" s="6"/>
      <c r="Y3762" s="7">
        <f t="shared" si="480"/>
        <v>0</v>
      </c>
      <c r="Z3762" s="7"/>
      <c r="AA3762" s="8">
        <f t="shared" si="485"/>
        <v>67835.643564356433</v>
      </c>
      <c r="AB3762" s="6">
        <f t="shared" si="481"/>
        <v>678.35643564356724</v>
      </c>
      <c r="AC3762" s="6">
        <f t="shared" si="478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hidden="1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1993</v>
      </c>
      <c r="I3763" s="57" t="s">
        <v>1994</v>
      </c>
      <c r="J3763" s="57" t="s">
        <v>1995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2632</v>
      </c>
      <c r="R3763" s="57"/>
      <c r="S3763" s="8">
        <v>-64775.13</v>
      </c>
      <c r="T3763" s="6"/>
      <c r="U3763" s="8">
        <v>-64775.13</v>
      </c>
      <c r="V3763" s="6">
        <f t="shared" si="486"/>
        <v>0</v>
      </c>
      <c r="W3763" s="8">
        <f t="shared" si="483"/>
        <v>-62283.778846153844</v>
      </c>
      <c r="X3763" s="6"/>
      <c r="Y3763" s="7">
        <f t="shared" si="480"/>
        <v>2491.3511538461535</v>
      </c>
      <c r="Z3763" s="7"/>
      <c r="AA3763" s="8">
        <f t="shared" si="485"/>
        <v>-62283.778846153844</v>
      </c>
      <c r="AB3763" s="6">
        <f t="shared" si="481"/>
        <v>-2491.3511538461535</v>
      </c>
      <c r="AC3763" s="6">
        <f t="shared" si="478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hidden="1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1993</v>
      </c>
      <c r="I3764" s="57" t="s">
        <v>1994</v>
      </c>
      <c r="J3764" s="57" t="s">
        <v>1995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2633</v>
      </c>
      <c r="R3764" s="57"/>
      <c r="S3764" s="8">
        <v>-218881.1</v>
      </c>
      <c r="T3764" s="6"/>
      <c r="U3764" s="8">
        <v>-218881.1</v>
      </c>
      <c r="V3764" s="6">
        <f t="shared" si="486"/>
        <v>0</v>
      </c>
      <c r="W3764" s="8">
        <f t="shared" si="483"/>
        <v>-210462.59615384616</v>
      </c>
      <c r="X3764" s="6"/>
      <c r="Y3764" s="7">
        <f t="shared" si="480"/>
        <v>8418.5038461538497</v>
      </c>
      <c r="Z3764" s="7"/>
      <c r="AA3764" s="8">
        <f t="shared" si="485"/>
        <v>-210462.59615384616</v>
      </c>
      <c r="AB3764" s="6">
        <f t="shared" si="481"/>
        <v>-8418.5038461538497</v>
      </c>
      <c r="AC3764" s="6">
        <f t="shared" si="478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hidden="1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1993</v>
      </c>
      <c r="I3765" s="57" t="s">
        <v>1994</v>
      </c>
      <c r="J3765" s="57" t="s">
        <v>1995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2634</v>
      </c>
      <c r="R3765" s="57"/>
      <c r="S3765" s="8">
        <v>13652.3</v>
      </c>
      <c r="T3765" s="6"/>
      <c r="U3765" s="6">
        <v>0</v>
      </c>
      <c r="V3765" s="6">
        <f t="shared" si="486"/>
        <v>13652.3</v>
      </c>
      <c r="W3765" s="8">
        <f t="shared" si="483"/>
        <v>0</v>
      </c>
      <c r="X3765" s="6"/>
      <c r="Y3765" s="7">
        <f t="shared" si="480"/>
        <v>0</v>
      </c>
      <c r="Z3765" s="7"/>
      <c r="AA3765" s="8">
        <f t="shared" si="485"/>
        <v>0</v>
      </c>
      <c r="AB3765" s="6">
        <f t="shared" si="481"/>
        <v>0</v>
      </c>
      <c r="AC3765" s="6">
        <f t="shared" si="478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hidden="1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1993</v>
      </c>
      <c r="I3766" s="57" t="s">
        <v>1994</v>
      </c>
      <c r="J3766" s="57" t="s">
        <v>1995</v>
      </c>
      <c r="K3766" s="57" t="s">
        <v>32</v>
      </c>
      <c r="L3766" s="2" t="s">
        <v>2637</v>
      </c>
      <c r="M3766" s="57"/>
      <c r="N3766" s="2" t="s">
        <v>40</v>
      </c>
      <c r="O3766" s="2" t="s">
        <v>41</v>
      </c>
      <c r="P3766" s="4">
        <v>0.02</v>
      </c>
      <c r="Q3766" s="121" t="s">
        <v>2638</v>
      </c>
      <c r="R3766" s="57"/>
      <c r="S3766" s="8">
        <v>8895.2999999999993</v>
      </c>
      <c r="T3766" s="6"/>
      <c r="U3766" s="6">
        <v>0</v>
      </c>
      <c r="V3766" s="6">
        <f t="shared" si="486"/>
        <v>8895.2999999999993</v>
      </c>
      <c r="W3766" s="8">
        <f t="shared" si="483"/>
        <v>0</v>
      </c>
      <c r="X3766" s="6"/>
      <c r="Y3766" s="7">
        <f t="shared" si="480"/>
        <v>0</v>
      </c>
      <c r="Z3766" s="7"/>
      <c r="AA3766" s="8">
        <f t="shared" si="485"/>
        <v>0</v>
      </c>
      <c r="AB3766" s="6">
        <f t="shared" si="481"/>
        <v>0</v>
      </c>
      <c r="AC3766" s="6">
        <f t="shared" si="478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hidden="1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1993</v>
      </c>
      <c r="I3767" s="57" t="s">
        <v>1994</v>
      </c>
      <c r="J3767" s="57" t="s">
        <v>1995</v>
      </c>
      <c r="K3767" s="57" t="s">
        <v>32</v>
      </c>
      <c r="L3767" s="2" t="s">
        <v>2639</v>
      </c>
      <c r="M3767" s="57"/>
      <c r="N3767" s="2" t="s">
        <v>40</v>
      </c>
      <c r="O3767" s="2" t="s">
        <v>41</v>
      </c>
      <c r="P3767" s="4">
        <v>0.02</v>
      </c>
      <c r="Q3767" s="121" t="s">
        <v>2640</v>
      </c>
      <c r="R3767" s="57"/>
      <c r="S3767" s="8">
        <v>19192.7</v>
      </c>
      <c r="T3767" s="6"/>
      <c r="U3767" s="6">
        <v>0</v>
      </c>
      <c r="V3767" s="6">
        <f t="shared" si="486"/>
        <v>19192.7</v>
      </c>
      <c r="W3767" s="8">
        <f t="shared" si="483"/>
        <v>0</v>
      </c>
      <c r="X3767" s="6"/>
      <c r="Y3767" s="7">
        <f t="shared" si="480"/>
        <v>0</v>
      </c>
      <c r="Z3767" s="7"/>
      <c r="AA3767" s="8">
        <f t="shared" si="485"/>
        <v>0</v>
      </c>
      <c r="AB3767" s="6">
        <f t="shared" si="481"/>
        <v>0</v>
      </c>
      <c r="AC3767" s="6">
        <f t="shared" si="478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hidden="1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1993</v>
      </c>
      <c r="I3768" s="57" t="s">
        <v>1994</v>
      </c>
      <c r="J3768" s="57" t="s">
        <v>1995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2643</v>
      </c>
      <c r="R3768" s="57"/>
      <c r="S3768" s="8">
        <v>0.16000000000349199</v>
      </c>
      <c r="T3768" s="6"/>
      <c r="U3768" s="6">
        <v>0</v>
      </c>
      <c r="V3768" s="6">
        <f t="shared" si="486"/>
        <v>0.16000000000349199</v>
      </c>
      <c r="W3768" s="8">
        <f t="shared" si="483"/>
        <v>0</v>
      </c>
      <c r="X3768" s="6"/>
      <c r="Y3768" s="7">
        <f t="shared" si="480"/>
        <v>0</v>
      </c>
      <c r="Z3768" s="7"/>
      <c r="AA3768" s="8">
        <f t="shared" si="485"/>
        <v>0</v>
      </c>
      <c r="AB3768" s="6">
        <f t="shared" si="481"/>
        <v>0</v>
      </c>
      <c r="AC3768" s="6">
        <f t="shared" si="478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hidden="1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2652</v>
      </c>
      <c r="F3769" s="2" t="s">
        <v>2653</v>
      </c>
      <c r="G3769" s="2" t="s">
        <v>2652</v>
      </c>
      <c r="H3769" s="80" t="s">
        <v>1993</v>
      </c>
      <c r="I3769" s="57" t="s">
        <v>1994</v>
      </c>
      <c r="J3769" s="57" t="s">
        <v>1995</v>
      </c>
      <c r="K3769" s="57" t="s">
        <v>32</v>
      </c>
      <c r="L3769" s="2" t="s">
        <v>2654</v>
      </c>
      <c r="M3769" s="57"/>
      <c r="N3769" s="2" t="s">
        <v>57</v>
      </c>
      <c r="O3769" s="2" t="s">
        <v>41</v>
      </c>
      <c r="P3769" s="4">
        <v>0.04</v>
      </c>
      <c r="Q3769" s="121" t="s">
        <v>2655</v>
      </c>
      <c r="R3769" s="57"/>
      <c r="S3769" s="8">
        <v>5753.57</v>
      </c>
      <c r="T3769" s="6"/>
      <c r="U3769" s="6">
        <v>0</v>
      </c>
      <c r="V3769" s="6">
        <f t="shared" si="486"/>
        <v>5753.57</v>
      </c>
      <c r="W3769" s="8">
        <f t="shared" si="483"/>
        <v>0</v>
      </c>
      <c r="X3769" s="6"/>
      <c r="Y3769" s="7">
        <f t="shared" si="480"/>
        <v>0</v>
      </c>
      <c r="Z3769" s="7"/>
      <c r="AA3769" s="8">
        <f t="shared" si="485"/>
        <v>0</v>
      </c>
      <c r="AB3769" s="6">
        <f t="shared" si="481"/>
        <v>0</v>
      </c>
      <c r="AC3769" s="6">
        <f t="shared" si="478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hidden="1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2659</v>
      </c>
      <c r="F3770" s="2" t="s">
        <v>2659</v>
      </c>
      <c r="G3770" s="2" t="s">
        <v>2659</v>
      </c>
      <c r="H3770" s="80" t="s">
        <v>1993</v>
      </c>
      <c r="I3770" s="57" t="s">
        <v>1994</v>
      </c>
      <c r="J3770" s="57" t="s">
        <v>1995</v>
      </c>
      <c r="K3770" s="57" t="s">
        <v>32</v>
      </c>
      <c r="L3770" s="2" t="s">
        <v>2660</v>
      </c>
      <c r="M3770" s="57"/>
      <c r="N3770" s="2" t="s">
        <v>40</v>
      </c>
      <c r="O3770" s="2" t="s">
        <v>41</v>
      </c>
      <c r="P3770" s="4">
        <v>0.03</v>
      </c>
      <c r="Q3770" s="121" t="s">
        <v>2661</v>
      </c>
      <c r="R3770" s="57"/>
      <c r="S3770" s="8">
        <v>489.4</v>
      </c>
      <c r="T3770" s="6"/>
      <c r="U3770" s="6">
        <v>0</v>
      </c>
      <c r="V3770" s="6">
        <f t="shared" si="486"/>
        <v>489.4</v>
      </c>
      <c r="W3770" s="8">
        <f t="shared" si="483"/>
        <v>0</v>
      </c>
      <c r="X3770" s="6"/>
      <c r="Y3770" s="7">
        <f t="shared" si="480"/>
        <v>0</v>
      </c>
      <c r="Z3770" s="7"/>
      <c r="AA3770" s="8">
        <f t="shared" si="485"/>
        <v>0</v>
      </c>
      <c r="AB3770" s="6">
        <f t="shared" si="481"/>
        <v>0</v>
      </c>
      <c r="AC3770" s="6">
        <f t="shared" si="478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hidden="1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1993</v>
      </c>
      <c r="I3771" s="57" t="s">
        <v>1994</v>
      </c>
      <c r="J3771" s="57" t="s">
        <v>1995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2665</v>
      </c>
      <c r="R3771" s="57"/>
      <c r="S3771" s="8">
        <v>-25958.67</v>
      </c>
      <c r="T3771" s="6"/>
      <c r="U3771" s="6">
        <v>11062.3</v>
      </c>
      <c r="V3771" s="6">
        <f t="shared" si="486"/>
        <v>-37020.97</v>
      </c>
      <c r="W3771" s="8">
        <f t="shared" si="483"/>
        <v>10845.392156862745</v>
      </c>
      <c r="X3771" s="6"/>
      <c r="Y3771" s="7">
        <f t="shared" si="480"/>
        <v>0</v>
      </c>
      <c r="Z3771" s="7"/>
      <c r="AA3771" s="8">
        <f t="shared" si="485"/>
        <v>10845.392156862745</v>
      </c>
      <c r="AB3771" s="6">
        <f t="shared" si="481"/>
        <v>216.90784313725453</v>
      </c>
      <c r="AC3771" s="6">
        <f t="shared" ref="AC3771:AC3834" si="487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hidden="1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1690</v>
      </c>
      <c r="F3772" s="2" t="s">
        <v>2668</v>
      </c>
      <c r="G3772" s="2" t="s">
        <v>1690</v>
      </c>
      <c r="H3772" s="80" t="s">
        <v>1993</v>
      </c>
      <c r="I3772" s="57" t="s">
        <v>1994</v>
      </c>
      <c r="J3772" s="57" t="s">
        <v>1995</v>
      </c>
      <c r="K3772" s="57" t="s">
        <v>32</v>
      </c>
      <c r="L3772" s="2" t="s">
        <v>1691</v>
      </c>
      <c r="M3772" s="57"/>
      <c r="N3772" s="2" t="s">
        <v>40</v>
      </c>
      <c r="O3772" s="2" t="s">
        <v>80</v>
      </c>
      <c r="P3772" s="4">
        <v>0</v>
      </c>
      <c r="Q3772" s="121" t="s">
        <v>2669</v>
      </c>
      <c r="R3772" s="57"/>
      <c r="S3772" s="8">
        <v>40723.040000000001</v>
      </c>
      <c r="T3772" s="6"/>
      <c r="U3772" s="6">
        <v>8270.5</v>
      </c>
      <c r="V3772" s="6">
        <f t="shared" si="486"/>
        <v>32452.54</v>
      </c>
      <c r="W3772" s="8">
        <f t="shared" si="483"/>
        <v>8270.5</v>
      </c>
      <c r="X3772" s="6"/>
      <c r="Y3772" s="7">
        <f t="shared" si="480"/>
        <v>0</v>
      </c>
      <c r="Z3772" s="7"/>
      <c r="AA3772" s="8">
        <f t="shared" si="485"/>
        <v>8270.5</v>
      </c>
      <c r="AB3772" s="6">
        <f t="shared" si="481"/>
        <v>0</v>
      </c>
      <c r="AC3772" s="6">
        <f t="shared" si="487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hidden="1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2670</v>
      </c>
      <c r="F3773" s="2" t="s">
        <v>2670</v>
      </c>
      <c r="G3773" s="2" t="s">
        <v>2670</v>
      </c>
      <c r="H3773" s="80" t="s">
        <v>1993</v>
      </c>
      <c r="I3773" s="57" t="s">
        <v>1994</v>
      </c>
      <c r="J3773" s="57" t="s">
        <v>1995</v>
      </c>
      <c r="K3773" s="57" t="s">
        <v>32</v>
      </c>
      <c r="L3773" s="2" t="s">
        <v>2670</v>
      </c>
      <c r="M3773" s="57"/>
      <c r="N3773" s="2" t="s">
        <v>40</v>
      </c>
      <c r="O3773" s="2" t="s">
        <v>41</v>
      </c>
      <c r="P3773" s="4">
        <v>0.01</v>
      </c>
      <c r="Q3773" s="121" t="s">
        <v>2671</v>
      </c>
      <c r="R3773" s="57"/>
      <c r="S3773" s="8">
        <v>3640.2000000000098</v>
      </c>
      <c r="T3773" s="6"/>
      <c r="U3773" s="6">
        <v>0</v>
      </c>
      <c r="V3773" s="6">
        <f t="shared" si="486"/>
        <v>3640.2000000000098</v>
      </c>
      <c r="W3773" s="8">
        <f t="shared" si="483"/>
        <v>0</v>
      </c>
      <c r="X3773" s="6"/>
      <c r="Y3773" s="7">
        <f t="shared" si="480"/>
        <v>0</v>
      </c>
      <c r="Z3773" s="7"/>
      <c r="AA3773" s="8">
        <f t="shared" si="485"/>
        <v>0</v>
      </c>
      <c r="AB3773" s="6">
        <f t="shared" si="481"/>
        <v>0</v>
      </c>
      <c r="AC3773" s="6">
        <f t="shared" si="487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hidden="1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2672</v>
      </c>
      <c r="F3774" s="2" t="s">
        <v>2672</v>
      </c>
      <c r="G3774" s="2" t="s">
        <v>2672</v>
      </c>
      <c r="H3774" s="80" t="s">
        <v>1993</v>
      </c>
      <c r="I3774" s="57" t="s">
        <v>1994</v>
      </c>
      <c r="J3774" s="57" t="s">
        <v>1995</v>
      </c>
      <c r="K3774" s="57" t="s">
        <v>32</v>
      </c>
      <c r="L3774" s="2" t="s">
        <v>2673</v>
      </c>
      <c r="M3774" s="57"/>
      <c r="N3774" s="2" t="s">
        <v>40</v>
      </c>
      <c r="O3774" s="2" t="s">
        <v>41</v>
      </c>
      <c r="P3774" s="4">
        <v>0.04</v>
      </c>
      <c r="Q3774" s="121" t="s">
        <v>2674</v>
      </c>
      <c r="R3774" s="57"/>
      <c r="S3774" s="8">
        <v>2338</v>
      </c>
      <c r="T3774" s="6"/>
      <c r="U3774" s="6">
        <v>2019.54</v>
      </c>
      <c r="V3774" s="6">
        <f t="shared" si="486"/>
        <v>318.46000000000004</v>
      </c>
      <c r="W3774" s="8">
        <f t="shared" si="483"/>
        <v>1941.8653846153845</v>
      </c>
      <c r="X3774" s="6"/>
      <c r="Y3774" s="7">
        <f t="shared" si="480"/>
        <v>0</v>
      </c>
      <c r="Z3774" s="7"/>
      <c r="AA3774" s="8">
        <f t="shared" si="485"/>
        <v>1941.8653846153845</v>
      </c>
      <c r="AB3774" s="6">
        <f t="shared" si="481"/>
        <v>77.674615384615436</v>
      </c>
      <c r="AC3774" s="6">
        <f t="shared" si="487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hidden="1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2675</v>
      </c>
      <c r="F3775" s="2" t="s">
        <v>2675</v>
      </c>
      <c r="G3775" s="2" t="s">
        <v>2675</v>
      </c>
      <c r="H3775" s="80" t="s">
        <v>1993</v>
      </c>
      <c r="I3775" s="57" t="s">
        <v>1994</v>
      </c>
      <c r="J3775" s="57" t="s">
        <v>1995</v>
      </c>
      <c r="K3775" s="57" t="s">
        <v>32</v>
      </c>
      <c r="L3775" s="2" t="s">
        <v>2673</v>
      </c>
      <c r="M3775" s="57"/>
      <c r="N3775" s="2" t="s">
        <v>57</v>
      </c>
      <c r="O3775" s="2" t="s">
        <v>41</v>
      </c>
      <c r="P3775" s="4">
        <v>0.06</v>
      </c>
      <c r="Q3775" s="121" t="s">
        <v>2676</v>
      </c>
      <c r="R3775" s="57"/>
      <c r="S3775" s="8">
        <v>7206.97</v>
      </c>
      <c r="T3775" s="6"/>
      <c r="U3775" s="6">
        <v>0</v>
      </c>
      <c r="V3775" s="6">
        <f t="shared" si="486"/>
        <v>7206.97</v>
      </c>
      <c r="W3775" s="8">
        <f t="shared" si="483"/>
        <v>0</v>
      </c>
      <c r="X3775" s="6"/>
      <c r="Y3775" s="7">
        <f t="shared" si="480"/>
        <v>0</v>
      </c>
      <c r="Z3775" s="7"/>
      <c r="AA3775" s="8">
        <f t="shared" si="485"/>
        <v>0</v>
      </c>
      <c r="AB3775" s="6">
        <f t="shared" si="481"/>
        <v>0</v>
      </c>
      <c r="AC3775" s="6">
        <f t="shared" si="487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hidden="1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2675</v>
      </c>
      <c r="F3776" s="2" t="s">
        <v>2675</v>
      </c>
      <c r="G3776" s="2" t="s">
        <v>2675</v>
      </c>
      <c r="H3776" s="80" t="s">
        <v>1993</v>
      </c>
      <c r="I3776" s="57" t="s">
        <v>1994</v>
      </c>
      <c r="J3776" s="57" t="s">
        <v>1995</v>
      </c>
      <c r="K3776" s="57" t="s">
        <v>32</v>
      </c>
      <c r="L3776" s="2" t="s">
        <v>2673</v>
      </c>
      <c r="M3776" s="57"/>
      <c r="N3776" s="2" t="s">
        <v>40</v>
      </c>
      <c r="O3776" s="2" t="s">
        <v>41</v>
      </c>
      <c r="P3776" s="4">
        <v>0.02</v>
      </c>
      <c r="Q3776" s="121" t="s">
        <v>2676</v>
      </c>
      <c r="R3776" s="57"/>
      <c r="S3776" s="8">
        <v>-6242</v>
      </c>
      <c r="T3776" s="6"/>
      <c r="U3776" s="6">
        <v>0</v>
      </c>
      <c r="V3776" s="6">
        <f t="shared" si="486"/>
        <v>-6242</v>
      </c>
      <c r="W3776" s="8">
        <f t="shared" si="483"/>
        <v>0</v>
      </c>
      <c r="X3776" s="6"/>
      <c r="Y3776" s="7">
        <f t="shared" si="480"/>
        <v>0</v>
      </c>
      <c r="Z3776" s="7"/>
      <c r="AA3776" s="8">
        <f t="shared" si="485"/>
        <v>0</v>
      </c>
      <c r="AB3776" s="6">
        <f t="shared" si="481"/>
        <v>0</v>
      </c>
      <c r="AC3776" s="6">
        <f t="shared" si="487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hidden="1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2675</v>
      </c>
      <c r="F3777" s="2" t="s">
        <v>2675</v>
      </c>
      <c r="G3777" s="2" t="s">
        <v>2675</v>
      </c>
      <c r="H3777" s="80" t="s">
        <v>1993</v>
      </c>
      <c r="I3777" s="57" t="s">
        <v>1994</v>
      </c>
      <c r="J3777" s="57" t="s">
        <v>1995</v>
      </c>
      <c r="K3777" s="57" t="s">
        <v>32</v>
      </c>
      <c r="L3777" s="2" t="s">
        <v>2673</v>
      </c>
      <c r="M3777" s="57"/>
      <c r="N3777" s="2" t="s">
        <v>331</v>
      </c>
      <c r="O3777" s="2" t="s">
        <v>41</v>
      </c>
      <c r="P3777" s="4">
        <v>0.06</v>
      </c>
      <c r="Q3777" s="121" t="s">
        <v>2676</v>
      </c>
      <c r="R3777" s="57"/>
      <c r="S3777" s="8">
        <v>-513.77</v>
      </c>
      <c r="T3777" s="6"/>
      <c r="U3777" s="6">
        <v>0</v>
      </c>
      <c r="V3777" s="6">
        <f t="shared" si="486"/>
        <v>-513.77</v>
      </c>
      <c r="W3777" s="8">
        <f t="shared" si="483"/>
        <v>0</v>
      </c>
      <c r="X3777" s="6"/>
      <c r="Y3777" s="7">
        <f t="shared" si="480"/>
        <v>0</v>
      </c>
      <c r="Z3777" s="7"/>
      <c r="AA3777" s="8">
        <f t="shared" si="485"/>
        <v>0</v>
      </c>
      <c r="AB3777" s="6">
        <f t="shared" si="481"/>
        <v>0</v>
      </c>
      <c r="AC3777" s="6">
        <f t="shared" si="487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hidden="1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1993</v>
      </c>
      <c r="I3778" s="57" t="s">
        <v>1994</v>
      </c>
      <c r="J3778" s="57" t="s">
        <v>1995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2632</v>
      </c>
      <c r="R3778" s="57"/>
      <c r="S3778" s="8">
        <v>19472.810000000001</v>
      </c>
      <c r="T3778" s="6"/>
      <c r="U3778" s="8">
        <v>19472.810000000001</v>
      </c>
      <c r="V3778" s="6">
        <f t="shared" si="486"/>
        <v>0</v>
      </c>
      <c r="W3778" s="8">
        <f t="shared" si="483"/>
        <v>18545.533333333333</v>
      </c>
      <c r="X3778" s="6"/>
      <c r="Y3778" s="7">
        <f t="shared" si="480"/>
        <v>0</v>
      </c>
      <c r="Z3778" s="7"/>
      <c r="AA3778" s="8">
        <f t="shared" si="485"/>
        <v>18545.533333333333</v>
      </c>
      <c r="AB3778" s="6">
        <f t="shared" si="481"/>
        <v>927.27666666666846</v>
      </c>
      <c r="AC3778" s="6">
        <f t="shared" si="487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hidden="1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1993</v>
      </c>
      <c r="I3779" s="57" t="s">
        <v>1994</v>
      </c>
      <c r="J3779" s="57" t="s">
        <v>1995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2677</v>
      </c>
      <c r="R3779" s="57"/>
      <c r="S3779" s="8">
        <v>-4.5</v>
      </c>
      <c r="T3779" s="6"/>
      <c r="U3779" s="6">
        <v>0</v>
      </c>
      <c r="V3779" s="6">
        <f t="shared" si="486"/>
        <v>-4.5</v>
      </c>
      <c r="W3779" s="8">
        <f t="shared" si="483"/>
        <v>0</v>
      </c>
      <c r="X3779" s="6"/>
      <c r="Y3779" s="7">
        <f t="shared" ref="Y3779:Y3842" si="488">IF(W3779-AC3779&lt;=0,0,IF(O3779="返现",MAX(W3779-AB3779-AC3779,0),MAX(W3779-AC3779,0)))</f>
        <v>0</v>
      </c>
      <c r="Z3779" s="7"/>
      <c r="AA3779" s="8">
        <f t="shared" si="485"/>
        <v>0</v>
      </c>
      <c r="AB3779" s="6">
        <f t="shared" si="481"/>
        <v>0</v>
      </c>
      <c r="AC3779" s="6">
        <f t="shared" si="487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hidden="1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2678</v>
      </c>
      <c r="G3780" s="2" t="s">
        <v>1232</v>
      </c>
      <c r="H3780" s="80" t="s">
        <v>1993</v>
      </c>
      <c r="I3780" s="57" t="s">
        <v>1994</v>
      </c>
      <c r="J3780" s="57" t="s">
        <v>1995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2633</v>
      </c>
      <c r="R3780" s="57"/>
      <c r="S3780" s="8">
        <v>22144.69</v>
      </c>
      <c r="T3780" s="6"/>
      <c r="U3780" s="8">
        <v>22144.69</v>
      </c>
      <c r="V3780" s="6">
        <f t="shared" si="486"/>
        <v>0</v>
      </c>
      <c r="W3780" s="8">
        <f t="shared" si="483"/>
        <v>21292.971153846152</v>
      </c>
      <c r="X3780" s="6"/>
      <c r="Y3780" s="7">
        <f t="shared" si="488"/>
        <v>0</v>
      </c>
      <c r="Z3780" s="7"/>
      <c r="AA3780" s="8">
        <f t="shared" si="485"/>
        <v>21292.971153846152</v>
      </c>
      <c r="AB3780" s="6">
        <f t="shared" si="481"/>
        <v>851.71884615384624</v>
      </c>
      <c r="AC3780" s="6">
        <f t="shared" si="487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hidden="1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1993</v>
      </c>
      <c r="I3781" s="57" t="s">
        <v>1994</v>
      </c>
      <c r="J3781" s="57" t="s">
        <v>1995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2679</v>
      </c>
      <c r="R3781" s="57"/>
      <c r="S3781" s="8">
        <v>6817.26</v>
      </c>
      <c r="T3781" s="6"/>
      <c r="U3781" s="6">
        <v>0</v>
      </c>
      <c r="V3781" s="6">
        <f t="shared" si="486"/>
        <v>6817.26</v>
      </c>
      <c r="W3781" s="8">
        <f t="shared" si="483"/>
        <v>0</v>
      </c>
      <c r="X3781" s="6"/>
      <c r="Y3781" s="7">
        <f t="shared" si="488"/>
        <v>0</v>
      </c>
      <c r="Z3781" s="7"/>
      <c r="AA3781" s="8">
        <f t="shared" si="485"/>
        <v>0</v>
      </c>
      <c r="AB3781" s="6">
        <f t="shared" si="481"/>
        <v>0</v>
      </c>
      <c r="AC3781" s="6">
        <f t="shared" si="487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hidden="1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1861</v>
      </c>
      <c r="F3782" s="2" t="s">
        <v>1861</v>
      </c>
      <c r="G3782" s="2" t="s">
        <v>1861</v>
      </c>
      <c r="H3782" s="80" t="s">
        <v>1993</v>
      </c>
      <c r="I3782" s="57" t="s">
        <v>1994</v>
      </c>
      <c r="J3782" s="57" t="s">
        <v>1995</v>
      </c>
      <c r="K3782" s="57" t="s">
        <v>32</v>
      </c>
      <c r="L3782" s="2" t="s">
        <v>1861</v>
      </c>
      <c r="M3782" s="57"/>
      <c r="N3782" s="2" t="s">
        <v>57</v>
      </c>
      <c r="O3782" s="2" t="s">
        <v>80</v>
      </c>
      <c r="P3782" s="4">
        <v>0</v>
      </c>
      <c r="Q3782" s="121" t="s">
        <v>2682</v>
      </c>
      <c r="R3782" s="57"/>
      <c r="S3782" s="8">
        <v>0.229999999999563</v>
      </c>
      <c r="T3782" s="6"/>
      <c r="U3782" s="6">
        <v>0</v>
      </c>
      <c r="V3782" s="6">
        <f t="shared" si="486"/>
        <v>0.229999999999563</v>
      </c>
      <c r="W3782" s="8">
        <f t="shared" si="483"/>
        <v>0</v>
      </c>
      <c r="X3782" s="6"/>
      <c r="Y3782" s="7">
        <f t="shared" si="488"/>
        <v>0</v>
      </c>
      <c r="Z3782" s="7"/>
      <c r="AA3782" s="8">
        <f t="shared" si="485"/>
        <v>0</v>
      </c>
      <c r="AB3782" s="6">
        <f t="shared" ref="AB3782:AB3845" si="489">U3782-W3782</f>
        <v>0</v>
      </c>
      <c r="AC3782" s="6">
        <f t="shared" si="487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hidden="1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2684</v>
      </c>
      <c r="F3783" s="2" t="s">
        <v>2685</v>
      </c>
      <c r="G3783" s="2" t="s">
        <v>2684</v>
      </c>
      <c r="H3783" s="80" t="s">
        <v>1993</v>
      </c>
      <c r="I3783" s="57" t="s">
        <v>1994</v>
      </c>
      <c r="J3783" s="57" t="s">
        <v>1995</v>
      </c>
      <c r="K3783" s="57" t="s">
        <v>32</v>
      </c>
      <c r="L3783" s="2" t="s">
        <v>2684</v>
      </c>
      <c r="M3783" s="57"/>
      <c r="N3783" s="2" t="s">
        <v>40</v>
      </c>
      <c r="O3783" s="2" t="s">
        <v>41</v>
      </c>
      <c r="P3783" s="4">
        <v>0.02</v>
      </c>
      <c r="Q3783" s="121" t="s">
        <v>2686</v>
      </c>
      <c r="R3783" s="57"/>
      <c r="S3783" s="8">
        <v>257.39999999999998</v>
      </c>
      <c r="T3783" s="6"/>
      <c r="U3783" s="6">
        <v>0</v>
      </c>
      <c r="V3783" s="6">
        <f t="shared" si="486"/>
        <v>257.39999999999998</v>
      </c>
      <c r="W3783" s="8">
        <f t="shared" si="483"/>
        <v>0</v>
      </c>
      <c r="X3783" s="6"/>
      <c r="Y3783" s="7">
        <f t="shared" si="488"/>
        <v>0</v>
      </c>
      <c r="Z3783" s="7"/>
      <c r="AA3783" s="8">
        <f t="shared" si="485"/>
        <v>0</v>
      </c>
      <c r="AB3783" s="6">
        <f t="shared" si="489"/>
        <v>0</v>
      </c>
      <c r="AC3783" s="6">
        <f t="shared" si="487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hidden="1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2687</v>
      </c>
      <c r="F3784" s="2" t="s">
        <v>2687</v>
      </c>
      <c r="G3784" s="2" t="s">
        <v>2687</v>
      </c>
      <c r="H3784" s="80" t="s">
        <v>1993</v>
      </c>
      <c r="I3784" s="57" t="s">
        <v>1994</v>
      </c>
      <c r="J3784" s="57" t="s">
        <v>1995</v>
      </c>
      <c r="K3784" s="57" t="s">
        <v>32</v>
      </c>
      <c r="L3784" s="2" t="s">
        <v>2687</v>
      </c>
      <c r="M3784" s="57"/>
      <c r="N3784" s="2" t="s">
        <v>40</v>
      </c>
      <c r="O3784" s="2" t="s">
        <v>41</v>
      </c>
      <c r="P3784" s="4">
        <v>0.03</v>
      </c>
      <c r="Q3784" s="121" t="s">
        <v>2688</v>
      </c>
      <c r="R3784" s="57"/>
      <c r="S3784" s="8">
        <v>3632.3</v>
      </c>
      <c r="T3784" s="6"/>
      <c r="U3784" s="6">
        <v>0</v>
      </c>
      <c r="V3784" s="6">
        <f t="shared" si="486"/>
        <v>3632.3</v>
      </c>
      <c r="W3784" s="8">
        <f t="shared" si="483"/>
        <v>0</v>
      </c>
      <c r="X3784" s="6"/>
      <c r="Y3784" s="7">
        <f t="shared" si="488"/>
        <v>0</v>
      </c>
      <c r="Z3784" s="7"/>
      <c r="AA3784" s="8">
        <f t="shared" si="485"/>
        <v>0</v>
      </c>
      <c r="AB3784" s="6">
        <f t="shared" si="489"/>
        <v>0</v>
      </c>
      <c r="AC3784" s="6">
        <f t="shared" si="487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hidden="1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2694</v>
      </c>
      <c r="F3785" s="2" t="s">
        <v>2694</v>
      </c>
      <c r="G3785" s="2" t="s">
        <v>2694</v>
      </c>
      <c r="H3785" s="80" t="s">
        <v>1993</v>
      </c>
      <c r="I3785" s="57" t="s">
        <v>1994</v>
      </c>
      <c r="J3785" s="57" t="s">
        <v>1995</v>
      </c>
      <c r="K3785" s="57" t="s">
        <v>32</v>
      </c>
      <c r="L3785" s="2" t="s">
        <v>2694</v>
      </c>
      <c r="M3785" s="57"/>
      <c r="N3785" s="2" t="s">
        <v>40</v>
      </c>
      <c r="O3785" s="2" t="s">
        <v>80</v>
      </c>
      <c r="P3785" s="4">
        <v>0</v>
      </c>
      <c r="Q3785" s="121" t="s">
        <v>2695</v>
      </c>
      <c r="R3785" s="57"/>
      <c r="S3785" s="8">
        <v>10000</v>
      </c>
      <c r="T3785" s="6"/>
      <c r="U3785" s="6">
        <v>0</v>
      </c>
      <c r="V3785" s="6">
        <f t="shared" si="486"/>
        <v>10000</v>
      </c>
      <c r="W3785" s="8">
        <f t="shared" si="483"/>
        <v>0</v>
      </c>
      <c r="X3785" s="6"/>
      <c r="Y3785" s="7">
        <f t="shared" si="488"/>
        <v>0</v>
      </c>
      <c r="Z3785" s="7"/>
      <c r="AA3785" s="8">
        <f t="shared" si="485"/>
        <v>0</v>
      </c>
      <c r="AB3785" s="6">
        <f t="shared" si="489"/>
        <v>0</v>
      </c>
      <c r="AC3785" s="6">
        <f t="shared" si="487"/>
        <v>0</v>
      </c>
      <c r="AD3785" s="3">
        <v>6.5000000000000002E-2</v>
      </c>
      <c r="AE3785" s="57"/>
      <c r="AF3785" s="57"/>
      <c r="AG3785" s="57"/>
      <c r="AH3785" s="11" t="s">
        <v>2696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hidden="1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1993</v>
      </c>
      <c r="I3786" s="57" t="s">
        <v>1994</v>
      </c>
      <c r="J3786" s="57" t="s">
        <v>1995</v>
      </c>
      <c r="K3786" s="57" t="s">
        <v>32</v>
      </c>
      <c r="L3786" s="2" t="s">
        <v>2697</v>
      </c>
      <c r="M3786" s="57"/>
      <c r="N3786" s="2" t="s">
        <v>57</v>
      </c>
      <c r="O3786" s="2" t="s">
        <v>41</v>
      </c>
      <c r="P3786" s="4">
        <v>0.06</v>
      </c>
      <c r="Q3786" s="121" t="s">
        <v>2698</v>
      </c>
      <c r="R3786" s="57"/>
      <c r="S3786" s="8">
        <v>-6228.89</v>
      </c>
      <c r="T3786" s="6"/>
      <c r="U3786" s="6">
        <v>0</v>
      </c>
      <c r="V3786" s="6">
        <f t="shared" si="486"/>
        <v>-6228.89</v>
      </c>
      <c r="W3786" s="8">
        <f t="shared" si="483"/>
        <v>0</v>
      </c>
      <c r="X3786" s="6"/>
      <c r="Y3786" s="7">
        <f t="shared" si="488"/>
        <v>0</v>
      </c>
      <c r="Z3786" s="7"/>
      <c r="AA3786" s="8">
        <f t="shared" si="485"/>
        <v>0</v>
      </c>
      <c r="AB3786" s="6">
        <f t="shared" si="489"/>
        <v>0</v>
      </c>
      <c r="AC3786" s="6">
        <f t="shared" si="487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hidden="1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1993</v>
      </c>
      <c r="I3787" s="57" t="s">
        <v>1994</v>
      </c>
      <c r="J3787" s="57" t="s">
        <v>1995</v>
      </c>
      <c r="K3787" s="57" t="s">
        <v>32</v>
      </c>
      <c r="L3787" s="2" t="s">
        <v>1988</v>
      </c>
      <c r="M3787" s="57"/>
      <c r="N3787" s="2" t="s">
        <v>57</v>
      </c>
      <c r="O3787" s="2" t="s">
        <v>41</v>
      </c>
      <c r="P3787" s="4">
        <v>0.1</v>
      </c>
      <c r="Q3787" s="121" t="s">
        <v>2699</v>
      </c>
      <c r="R3787" s="57"/>
      <c r="S3787" s="8">
        <v>9924.5900000000092</v>
      </c>
      <c r="T3787" s="6"/>
      <c r="U3787" s="6">
        <v>0</v>
      </c>
      <c r="V3787" s="6">
        <f t="shared" si="486"/>
        <v>9924.5900000000092</v>
      </c>
      <c r="W3787" s="8">
        <f t="shared" si="483"/>
        <v>0</v>
      </c>
      <c r="X3787" s="6"/>
      <c r="Y3787" s="7">
        <f t="shared" si="488"/>
        <v>0</v>
      </c>
      <c r="Z3787" s="7"/>
      <c r="AA3787" s="6"/>
      <c r="AB3787" s="6">
        <f t="shared" si="489"/>
        <v>0</v>
      </c>
      <c r="AC3787" s="6">
        <f t="shared" si="487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hidden="1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1993</v>
      </c>
      <c r="I3788" s="57" t="s">
        <v>1994</v>
      </c>
      <c r="J3788" s="57" t="s">
        <v>1995</v>
      </c>
      <c r="K3788" s="57" t="s">
        <v>32</v>
      </c>
      <c r="L3788" s="2" t="s">
        <v>2703</v>
      </c>
      <c r="M3788" s="57"/>
      <c r="N3788" s="2" t="s">
        <v>57</v>
      </c>
      <c r="O3788" s="2" t="s">
        <v>41</v>
      </c>
      <c r="P3788" s="4">
        <v>0.15</v>
      </c>
      <c r="Q3788" s="121" t="s">
        <v>2704</v>
      </c>
      <c r="R3788" s="57"/>
      <c r="S3788" s="8">
        <v>8.7400000000006894</v>
      </c>
      <c r="T3788" s="6"/>
      <c r="U3788" s="6">
        <v>0</v>
      </c>
      <c r="V3788" s="6">
        <f t="shared" si="486"/>
        <v>8.7400000000006894</v>
      </c>
      <c r="W3788" s="8">
        <f t="shared" si="483"/>
        <v>0</v>
      </c>
      <c r="X3788" s="6"/>
      <c r="Y3788" s="7">
        <f t="shared" si="488"/>
        <v>0</v>
      </c>
      <c r="Z3788" s="7"/>
      <c r="AA3788" s="8">
        <f t="shared" ref="AA3788:AA3829" si="490">W3788+X3788</f>
        <v>0</v>
      </c>
      <c r="AB3788" s="6">
        <f t="shared" si="489"/>
        <v>0</v>
      </c>
      <c r="AC3788" s="6">
        <f t="shared" si="487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hidden="1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2708</v>
      </c>
      <c r="F3789" s="2" t="s">
        <v>2708</v>
      </c>
      <c r="G3789" s="2" t="s">
        <v>2708</v>
      </c>
      <c r="H3789" s="80" t="s">
        <v>1993</v>
      </c>
      <c r="I3789" s="57" t="s">
        <v>1994</v>
      </c>
      <c r="J3789" s="57" t="s">
        <v>1995</v>
      </c>
      <c r="K3789" s="57" t="s">
        <v>32</v>
      </c>
      <c r="L3789" s="2" t="s">
        <v>2708</v>
      </c>
      <c r="M3789" s="57"/>
      <c r="N3789" s="2" t="s">
        <v>40</v>
      </c>
      <c r="O3789" s="2" t="s">
        <v>41</v>
      </c>
      <c r="P3789" s="4">
        <v>0.02</v>
      </c>
      <c r="Q3789" s="121" t="s">
        <v>2709</v>
      </c>
      <c r="R3789" s="57"/>
      <c r="S3789" s="8">
        <v>499.5</v>
      </c>
      <c r="T3789" s="6"/>
      <c r="U3789" s="6">
        <v>499</v>
      </c>
      <c r="V3789" s="6">
        <f t="shared" si="486"/>
        <v>0.5</v>
      </c>
      <c r="W3789" s="8">
        <f t="shared" si="483"/>
        <v>489.21568627450978</v>
      </c>
      <c r="X3789" s="6"/>
      <c r="Y3789" s="7">
        <f t="shared" si="488"/>
        <v>0</v>
      </c>
      <c r="Z3789" s="7"/>
      <c r="AA3789" s="8">
        <f t="shared" si="490"/>
        <v>489.21568627450978</v>
      </c>
      <c r="AB3789" s="6">
        <f t="shared" si="489"/>
        <v>9.7843137254902217</v>
      </c>
      <c r="AC3789" s="6">
        <f t="shared" si="487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hidden="1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2710</v>
      </c>
      <c r="F3790" s="2" t="s">
        <v>2710</v>
      </c>
      <c r="G3790" s="2" t="s">
        <v>2710</v>
      </c>
      <c r="H3790" s="80" t="s">
        <v>1993</v>
      </c>
      <c r="I3790" s="57" t="s">
        <v>1994</v>
      </c>
      <c r="J3790" s="57" t="s">
        <v>1995</v>
      </c>
      <c r="K3790" s="57" t="s">
        <v>32</v>
      </c>
      <c r="L3790" s="2" t="s">
        <v>2710</v>
      </c>
      <c r="M3790" s="57"/>
      <c r="N3790" s="2" t="s">
        <v>57</v>
      </c>
      <c r="O3790" s="2" t="s">
        <v>41</v>
      </c>
      <c r="P3790" s="4">
        <v>0.06</v>
      </c>
      <c r="Q3790" s="121" t="s">
        <v>2711</v>
      </c>
      <c r="R3790" s="57"/>
      <c r="S3790" s="8">
        <v>84.229999999999606</v>
      </c>
      <c r="T3790" s="6"/>
      <c r="U3790" s="6">
        <v>0</v>
      </c>
      <c r="V3790" s="6">
        <f t="shared" si="486"/>
        <v>84.229999999999606</v>
      </c>
      <c r="W3790" s="8">
        <f t="shared" si="483"/>
        <v>0</v>
      </c>
      <c r="X3790" s="6"/>
      <c r="Y3790" s="7">
        <f t="shared" si="488"/>
        <v>0</v>
      </c>
      <c r="Z3790" s="7"/>
      <c r="AA3790" s="8">
        <f t="shared" si="490"/>
        <v>0</v>
      </c>
      <c r="AB3790" s="6">
        <f t="shared" si="489"/>
        <v>0</v>
      </c>
      <c r="AC3790" s="6">
        <f t="shared" si="487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hidden="1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2582</v>
      </c>
      <c r="F3791" s="2" t="s">
        <v>2582</v>
      </c>
      <c r="G3791" s="2" t="s">
        <v>2582</v>
      </c>
      <c r="H3791" s="80" t="s">
        <v>1993</v>
      </c>
      <c r="I3791" s="57" t="s">
        <v>1994</v>
      </c>
      <c r="J3791" s="57" t="s">
        <v>1995</v>
      </c>
      <c r="K3791" s="57" t="s">
        <v>32</v>
      </c>
      <c r="L3791" s="2" t="s">
        <v>2582</v>
      </c>
      <c r="M3791" s="57"/>
      <c r="N3791" s="2" t="s">
        <v>40</v>
      </c>
      <c r="O3791" s="2" t="s">
        <v>41</v>
      </c>
      <c r="P3791" s="4">
        <v>0.04</v>
      </c>
      <c r="Q3791" s="121" t="s">
        <v>2583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1">IF(O3791="返货",U3791/(1+P3791),IF(O3791="返现",U3791,IF(O3791="折扣",U3791*P3791,IF(O3791="无",U3791))))</f>
        <v>0</v>
      </c>
      <c r="X3791" s="6"/>
      <c r="Y3791" s="7">
        <f t="shared" si="488"/>
        <v>0</v>
      </c>
      <c r="Z3791" s="7"/>
      <c r="AA3791" s="8">
        <f t="shared" si="490"/>
        <v>0</v>
      </c>
      <c r="AB3791" s="6">
        <f t="shared" si="489"/>
        <v>0</v>
      </c>
      <c r="AC3791" s="6">
        <f t="shared" si="487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hidden="1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1993</v>
      </c>
      <c r="I3792" s="57" t="s">
        <v>1994</v>
      </c>
      <c r="J3792" s="57" t="s">
        <v>1995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2712</v>
      </c>
      <c r="R3792" s="57"/>
      <c r="S3792" s="8">
        <v>-247271.15</v>
      </c>
      <c r="T3792" s="6"/>
      <c r="U3792" s="6">
        <v>80017.490000000005</v>
      </c>
      <c r="V3792" s="6">
        <f t="shared" si="486"/>
        <v>-327288.64</v>
      </c>
      <c r="W3792" s="8">
        <f t="shared" si="491"/>
        <v>80017.490000000005</v>
      </c>
      <c r="X3792" s="6"/>
      <c r="Y3792" s="7">
        <f t="shared" si="488"/>
        <v>0</v>
      </c>
      <c r="Z3792" s="7"/>
      <c r="AA3792" s="8">
        <f t="shared" si="490"/>
        <v>80017.490000000005</v>
      </c>
      <c r="AB3792" s="6">
        <f t="shared" si="489"/>
        <v>0</v>
      </c>
      <c r="AC3792" s="6">
        <f t="shared" si="487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hidden="1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1993</v>
      </c>
      <c r="I3793" s="57" t="s">
        <v>1994</v>
      </c>
      <c r="J3793" s="57" t="s">
        <v>1995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2714</v>
      </c>
      <c r="R3793" s="57"/>
      <c r="S3793" s="8">
        <v>-685889.37</v>
      </c>
      <c r="T3793" s="6"/>
      <c r="U3793" s="6">
        <v>0</v>
      </c>
      <c r="V3793" s="6">
        <f t="shared" si="486"/>
        <v>-685889.37</v>
      </c>
      <c r="W3793" s="8">
        <f t="shared" si="491"/>
        <v>0</v>
      </c>
      <c r="X3793" s="6"/>
      <c r="Y3793" s="7">
        <f t="shared" si="488"/>
        <v>0</v>
      </c>
      <c r="Z3793" s="7"/>
      <c r="AA3793" s="8">
        <f t="shared" si="490"/>
        <v>0</v>
      </c>
      <c r="AB3793" s="6">
        <f t="shared" si="489"/>
        <v>0</v>
      </c>
      <c r="AC3793" s="6">
        <f t="shared" si="487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hidden="1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1993</v>
      </c>
      <c r="I3794" s="57" t="s">
        <v>1994</v>
      </c>
      <c r="J3794" s="57" t="s">
        <v>1995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2715</v>
      </c>
      <c r="R3794" s="57"/>
      <c r="S3794" s="8">
        <v>383308.79999999999</v>
      </c>
      <c r="T3794" s="6"/>
      <c r="U3794" s="6">
        <v>0</v>
      </c>
      <c r="V3794" s="6">
        <f t="shared" si="486"/>
        <v>383308.79999999999</v>
      </c>
      <c r="W3794" s="8">
        <f t="shared" si="491"/>
        <v>0</v>
      </c>
      <c r="X3794" s="6"/>
      <c r="Y3794" s="7">
        <f t="shared" si="488"/>
        <v>0</v>
      </c>
      <c r="Z3794" s="7"/>
      <c r="AA3794" s="8">
        <f t="shared" si="490"/>
        <v>0</v>
      </c>
      <c r="AB3794" s="6">
        <f t="shared" si="489"/>
        <v>0</v>
      </c>
      <c r="AC3794" s="6">
        <f t="shared" si="487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hidden="1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1993</v>
      </c>
      <c r="I3795" s="57" t="s">
        <v>1994</v>
      </c>
      <c r="J3795" s="57" t="s">
        <v>1995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2716</v>
      </c>
      <c r="R3795" s="57"/>
      <c r="S3795" s="8">
        <v>-561057.97</v>
      </c>
      <c r="T3795" s="6"/>
      <c r="U3795" s="6">
        <v>127747.48672999998</v>
      </c>
      <c r="V3795" s="6">
        <f t="shared" si="486"/>
        <v>-688805.45672999998</v>
      </c>
      <c r="W3795" s="8">
        <f t="shared" si="491"/>
        <v>127747.48672999998</v>
      </c>
      <c r="X3795" s="6"/>
      <c r="Y3795" s="7">
        <f t="shared" si="488"/>
        <v>0</v>
      </c>
      <c r="Z3795" s="7"/>
      <c r="AA3795" s="8">
        <f t="shared" si="490"/>
        <v>127747.48672999998</v>
      </c>
      <c r="AB3795" s="6">
        <f t="shared" si="489"/>
        <v>0</v>
      </c>
      <c r="AC3795" s="6">
        <f t="shared" si="487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hidden="1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1993</v>
      </c>
      <c r="I3796" s="57" t="s">
        <v>1994</v>
      </c>
      <c r="J3796" s="57" t="s">
        <v>1995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2717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1"/>
        <v>5106.2671800000007</v>
      </c>
      <c r="X3796" s="6"/>
      <c r="Y3796" s="7">
        <f t="shared" si="488"/>
        <v>0</v>
      </c>
      <c r="Z3796" s="7"/>
      <c r="AA3796" s="8">
        <f t="shared" si="490"/>
        <v>5106.2671800000007</v>
      </c>
      <c r="AB3796" s="6">
        <f t="shared" si="489"/>
        <v>0</v>
      </c>
      <c r="AC3796" s="6">
        <f t="shared" si="487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hidden="1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1993</v>
      </c>
      <c r="I3797" s="57" t="s">
        <v>1994</v>
      </c>
      <c r="J3797" s="57" t="s">
        <v>1995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2717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1"/>
        <v>0</v>
      </c>
      <c r="X3797" s="6"/>
      <c r="Y3797" s="7">
        <f t="shared" si="488"/>
        <v>0</v>
      </c>
      <c r="Z3797" s="7"/>
      <c r="AA3797" s="8">
        <f t="shared" si="490"/>
        <v>0</v>
      </c>
      <c r="AB3797" s="6">
        <f t="shared" si="489"/>
        <v>0</v>
      </c>
      <c r="AC3797" s="6">
        <f t="shared" si="487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hidden="1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1993</v>
      </c>
      <c r="I3798" s="57" t="s">
        <v>1994</v>
      </c>
      <c r="J3798" s="57" t="s">
        <v>1995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2714</v>
      </c>
      <c r="R3798" s="57"/>
      <c r="S3798" s="8">
        <v>-60204.99</v>
      </c>
      <c r="T3798" s="6"/>
      <c r="U3798" s="6">
        <v>0</v>
      </c>
      <c r="V3798" s="6">
        <f t="shared" si="486"/>
        <v>-60204.99</v>
      </c>
      <c r="W3798" s="8">
        <f t="shared" si="491"/>
        <v>0</v>
      </c>
      <c r="X3798" s="6"/>
      <c r="Y3798" s="7">
        <f t="shared" si="488"/>
        <v>0</v>
      </c>
      <c r="Z3798" s="7"/>
      <c r="AA3798" s="8">
        <f t="shared" si="490"/>
        <v>0</v>
      </c>
      <c r="AB3798" s="6">
        <f t="shared" si="489"/>
        <v>0</v>
      </c>
      <c r="AC3798" s="6">
        <f t="shared" si="487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hidden="1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1993</v>
      </c>
      <c r="I3799" s="57" t="s">
        <v>1994</v>
      </c>
      <c r="J3799" s="57" t="s">
        <v>1995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2715</v>
      </c>
      <c r="R3799" s="57"/>
      <c r="S3799" s="8">
        <v>-83410.649999999994</v>
      </c>
      <c r="T3799" s="6"/>
      <c r="U3799" s="6">
        <v>29205.89</v>
      </c>
      <c r="V3799" s="6">
        <f t="shared" si="486"/>
        <v>-112616.54</v>
      </c>
      <c r="W3799" s="8">
        <f t="shared" si="491"/>
        <v>29205.89</v>
      </c>
      <c r="X3799" s="6"/>
      <c r="Y3799" s="7">
        <f t="shared" si="488"/>
        <v>0</v>
      </c>
      <c r="Z3799" s="7"/>
      <c r="AA3799" s="8">
        <f t="shared" si="490"/>
        <v>29205.89</v>
      </c>
      <c r="AB3799" s="6">
        <f t="shared" si="489"/>
        <v>0</v>
      </c>
      <c r="AC3799" s="6">
        <f t="shared" si="487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hidden="1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1993</v>
      </c>
      <c r="I3800" s="57" t="s">
        <v>1994</v>
      </c>
      <c r="J3800" s="57" t="s">
        <v>1995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2718</v>
      </c>
      <c r="R3800" s="57"/>
      <c r="S3800" s="8">
        <v>25217.87</v>
      </c>
      <c r="T3800" s="6"/>
      <c r="U3800" s="6">
        <v>22321.363409999998</v>
      </c>
      <c r="V3800" s="6">
        <f t="shared" si="486"/>
        <v>2896.5065900000009</v>
      </c>
      <c r="W3800" s="8">
        <f t="shared" si="491"/>
        <v>22321.363409999998</v>
      </c>
      <c r="X3800" s="6"/>
      <c r="Y3800" s="7">
        <f t="shared" si="488"/>
        <v>0</v>
      </c>
      <c r="Z3800" s="7"/>
      <c r="AA3800" s="8">
        <f t="shared" si="490"/>
        <v>22321.363409999998</v>
      </c>
      <c r="AB3800" s="6">
        <f t="shared" si="489"/>
        <v>0</v>
      </c>
      <c r="AC3800" s="6">
        <f t="shared" si="487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hidden="1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1993</v>
      </c>
      <c r="I3801" s="57" t="s">
        <v>1994</v>
      </c>
      <c r="J3801" s="57" t="s">
        <v>1995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2719</v>
      </c>
      <c r="R3801" s="57"/>
      <c r="S3801" s="8">
        <v>5354.94</v>
      </c>
      <c r="T3801" s="6"/>
      <c r="U3801" s="6">
        <v>5353.5360500000006</v>
      </c>
      <c r="V3801" s="6">
        <f t="shared" si="486"/>
        <v>1.4039499999989857</v>
      </c>
      <c r="W3801" s="8">
        <f t="shared" si="491"/>
        <v>5353.5360500000006</v>
      </c>
      <c r="X3801" s="6"/>
      <c r="Y3801" s="7">
        <f t="shared" si="488"/>
        <v>0</v>
      </c>
      <c r="Z3801" s="7"/>
      <c r="AA3801" s="8">
        <f t="shared" si="490"/>
        <v>5353.5360500000006</v>
      </c>
      <c r="AB3801" s="6">
        <f t="shared" si="489"/>
        <v>0</v>
      </c>
      <c r="AC3801" s="6">
        <f t="shared" si="487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hidden="1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1993</v>
      </c>
      <c r="I3802" s="57" t="s">
        <v>1994</v>
      </c>
      <c r="J3802" s="57" t="s">
        <v>1995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2720</v>
      </c>
      <c r="R3802" s="57"/>
      <c r="S3802" s="8">
        <v>401373.38</v>
      </c>
      <c r="T3802" s="6"/>
      <c r="U3802" s="6">
        <v>384210.2</v>
      </c>
      <c r="V3802" s="6">
        <f t="shared" si="486"/>
        <v>17163.179999999993</v>
      </c>
      <c r="W3802" s="8">
        <f t="shared" si="491"/>
        <v>384210.2</v>
      </c>
      <c r="X3802" s="6"/>
      <c r="Y3802" s="7">
        <f t="shared" si="488"/>
        <v>0</v>
      </c>
      <c r="Z3802" s="7"/>
      <c r="AA3802" s="8">
        <f t="shared" si="490"/>
        <v>384210.2</v>
      </c>
      <c r="AB3802" s="6">
        <f t="shared" si="489"/>
        <v>0</v>
      </c>
      <c r="AC3802" s="6">
        <f t="shared" si="487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hidden="1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1993</v>
      </c>
      <c r="I3803" s="57" t="s">
        <v>1994</v>
      </c>
      <c r="J3803" s="57" t="s">
        <v>1995</v>
      </c>
      <c r="K3803" s="57" t="s">
        <v>32</v>
      </c>
      <c r="L3803" s="2" t="s">
        <v>2721</v>
      </c>
      <c r="M3803" s="57"/>
      <c r="N3803" s="2" t="s">
        <v>57</v>
      </c>
      <c r="O3803" s="2" t="s">
        <v>80</v>
      </c>
      <c r="P3803" s="4">
        <v>0</v>
      </c>
      <c r="Q3803" s="121" t="s">
        <v>2722</v>
      </c>
      <c r="R3803" s="57"/>
      <c r="S3803" s="8">
        <v>-2.0000000004074502E-2</v>
      </c>
      <c r="T3803" s="6"/>
      <c r="U3803" s="6">
        <v>0</v>
      </c>
      <c r="V3803" s="6">
        <f t="shared" si="486"/>
        <v>-2.0000000004074502E-2</v>
      </c>
      <c r="W3803" s="8">
        <f t="shared" si="491"/>
        <v>0</v>
      </c>
      <c r="X3803" s="6"/>
      <c r="Y3803" s="7">
        <f t="shared" si="488"/>
        <v>0</v>
      </c>
      <c r="Z3803" s="7"/>
      <c r="AA3803" s="8">
        <f t="shared" si="490"/>
        <v>0</v>
      </c>
      <c r="AB3803" s="6">
        <f t="shared" si="489"/>
        <v>0</v>
      </c>
      <c r="AC3803" s="6">
        <f t="shared" si="487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hidden="1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1993</v>
      </c>
      <c r="I3804" s="57" t="s">
        <v>1994</v>
      </c>
      <c r="J3804" s="57" t="s">
        <v>1995</v>
      </c>
      <c r="K3804" s="57" t="s">
        <v>32</v>
      </c>
      <c r="L3804" s="2" t="s">
        <v>2723</v>
      </c>
      <c r="M3804" s="57"/>
      <c r="N3804" s="2" t="s">
        <v>57</v>
      </c>
      <c r="O3804" s="2" t="s">
        <v>80</v>
      </c>
      <c r="P3804" s="4">
        <v>0</v>
      </c>
      <c r="Q3804" s="121" t="s">
        <v>2724</v>
      </c>
      <c r="R3804" s="57"/>
      <c r="S3804" s="8">
        <v>15465.78</v>
      </c>
      <c r="T3804" s="6"/>
      <c r="U3804" s="6">
        <v>0</v>
      </c>
      <c r="V3804" s="6">
        <f t="shared" si="486"/>
        <v>15465.78</v>
      </c>
      <c r="W3804" s="8">
        <f t="shared" si="491"/>
        <v>0</v>
      </c>
      <c r="X3804" s="6"/>
      <c r="Y3804" s="7">
        <f t="shared" si="488"/>
        <v>0</v>
      </c>
      <c r="Z3804" s="7"/>
      <c r="AA3804" s="8">
        <f t="shared" si="490"/>
        <v>0</v>
      </c>
      <c r="AB3804" s="6">
        <f t="shared" si="489"/>
        <v>0</v>
      </c>
      <c r="AC3804" s="6">
        <f t="shared" si="487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hidden="1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2725</v>
      </c>
      <c r="F3805" s="2" t="s">
        <v>2725</v>
      </c>
      <c r="G3805" s="2" t="s">
        <v>2725</v>
      </c>
      <c r="H3805" s="80" t="s">
        <v>1993</v>
      </c>
      <c r="I3805" s="57" t="s">
        <v>1994</v>
      </c>
      <c r="J3805" s="57" t="s">
        <v>1995</v>
      </c>
      <c r="K3805" s="57" t="s">
        <v>32</v>
      </c>
      <c r="L3805" s="2" t="s">
        <v>2726</v>
      </c>
      <c r="M3805" s="57"/>
      <c r="N3805" s="2" t="s">
        <v>40</v>
      </c>
      <c r="O3805" s="2" t="s">
        <v>41</v>
      </c>
      <c r="P3805" s="4">
        <v>0.03</v>
      </c>
      <c r="Q3805" s="121" t="s">
        <v>2727</v>
      </c>
      <c r="R3805" s="57"/>
      <c r="S3805" s="8">
        <v>20392.66</v>
      </c>
      <c r="T3805" s="6"/>
      <c r="U3805" s="6">
        <v>0</v>
      </c>
      <c r="V3805" s="6">
        <f t="shared" si="486"/>
        <v>20392.66</v>
      </c>
      <c r="W3805" s="8">
        <f t="shared" si="491"/>
        <v>0</v>
      </c>
      <c r="X3805" s="6"/>
      <c r="Y3805" s="7">
        <f t="shared" si="488"/>
        <v>0</v>
      </c>
      <c r="Z3805" s="7"/>
      <c r="AA3805" s="8">
        <f t="shared" si="490"/>
        <v>0</v>
      </c>
      <c r="AB3805" s="6">
        <f t="shared" si="489"/>
        <v>0</v>
      </c>
      <c r="AC3805" s="6">
        <f t="shared" si="487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hidden="1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2725</v>
      </c>
      <c r="F3806" s="2" t="s">
        <v>2725</v>
      </c>
      <c r="G3806" s="2" t="s">
        <v>2725</v>
      </c>
      <c r="H3806" s="80" t="s">
        <v>1993</v>
      </c>
      <c r="I3806" s="57" t="s">
        <v>1994</v>
      </c>
      <c r="J3806" s="57" t="s">
        <v>1995</v>
      </c>
      <c r="K3806" s="57" t="s">
        <v>32</v>
      </c>
      <c r="L3806" s="2" t="s">
        <v>2728</v>
      </c>
      <c r="M3806" s="57"/>
      <c r="N3806" s="2" t="s">
        <v>40</v>
      </c>
      <c r="O3806" s="2" t="s">
        <v>41</v>
      </c>
      <c r="P3806" s="4">
        <v>0.03</v>
      </c>
      <c r="Q3806" s="121" t="s">
        <v>2729</v>
      </c>
      <c r="R3806" s="57"/>
      <c r="S3806" s="8">
        <v>164</v>
      </c>
      <c r="T3806" s="6"/>
      <c r="U3806" s="6">
        <v>0</v>
      </c>
      <c r="V3806" s="6">
        <f t="shared" si="486"/>
        <v>164</v>
      </c>
      <c r="W3806" s="8">
        <f t="shared" si="491"/>
        <v>0</v>
      </c>
      <c r="X3806" s="6"/>
      <c r="Y3806" s="7">
        <f t="shared" si="488"/>
        <v>0</v>
      </c>
      <c r="Z3806" s="7"/>
      <c r="AA3806" s="8">
        <f t="shared" si="490"/>
        <v>0</v>
      </c>
      <c r="AB3806" s="6">
        <f t="shared" si="489"/>
        <v>0</v>
      </c>
      <c r="AC3806" s="6">
        <f t="shared" si="487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hidden="1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2725</v>
      </c>
      <c r="F3807" s="2" t="s">
        <v>2725</v>
      </c>
      <c r="G3807" s="2" t="s">
        <v>2725</v>
      </c>
      <c r="H3807" s="80" t="s">
        <v>1993</v>
      </c>
      <c r="I3807" s="57" t="s">
        <v>1994</v>
      </c>
      <c r="J3807" s="57" t="s">
        <v>1995</v>
      </c>
      <c r="K3807" s="57" t="s">
        <v>32</v>
      </c>
      <c r="L3807" s="2" t="s">
        <v>2730</v>
      </c>
      <c r="M3807" s="57"/>
      <c r="N3807" s="2" t="s">
        <v>40</v>
      </c>
      <c r="O3807" s="2" t="s">
        <v>41</v>
      </c>
      <c r="P3807" s="4">
        <v>0.03</v>
      </c>
      <c r="Q3807" s="121" t="s">
        <v>2731</v>
      </c>
      <c r="R3807" s="57"/>
      <c r="S3807" s="8">
        <v>8429.0300000000007</v>
      </c>
      <c r="T3807" s="6"/>
      <c r="U3807" s="6">
        <v>0</v>
      </c>
      <c r="V3807" s="6">
        <f t="shared" si="486"/>
        <v>8429.0300000000007</v>
      </c>
      <c r="W3807" s="8">
        <f t="shared" si="491"/>
        <v>0</v>
      </c>
      <c r="X3807" s="6"/>
      <c r="Y3807" s="7">
        <f t="shared" si="488"/>
        <v>0</v>
      </c>
      <c r="Z3807" s="7"/>
      <c r="AA3807" s="8">
        <f t="shared" si="490"/>
        <v>0</v>
      </c>
      <c r="AB3807" s="6">
        <f t="shared" si="489"/>
        <v>0</v>
      </c>
      <c r="AC3807" s="6">
        <f t="shared" si="487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hidden="1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1993</v>
      </c>
      <c r="I3808" s="57" t="s">
        <v>1994</v>
      </c>
      <c r="J3808" s="57" t="s">
        <v>1995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2733</v>
      </c>
      <c r="R3808" s="57"/>
      <c r="S3808" s="8">
        <v>96.779999999998793</v>
      </c>
      <c r="T3808" s="6"/>
      <c r="U3808" s="6">
        <v>0</v>
      </c>
      <c r="V3808" s="6">
        <f t="shared" si="486"/>
        <v>96.779999999998793</v>
      </c>
      <c r="W3808" s="8">
        <f t="shared" si="491"/>
        <v>0</v>
      </c>
      <c r="X3808" s="6"/>
      <c r="Y3808" s="7">
        <f t="shared" si="488"/>
        <v>0</v>
      </c>
      <c r="Z3808" s="7"/>
      <c r="AA3808" s="8">
        <f t="shared" si="490"/>
        <v>0</v>
      </c>
      <c r="AB3808" s="6">
        <f t="shared" si="489"/>
        <v>0</v>
      </c>
      <c r="AC3808" s="6">
        <f t="shared" si="487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hidden="1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2734</v>
      </c>
      <c r="F3809" s="2" t="s">
        <v>2734</v>
      </c>
      <c r="G3809" s="2" t="s">
        <v>2734</v>
      </c>
      <c r="H3809" s="80" t="s">
        <v>1993</v>
      </c>
      <c r="I3809" s="57" t="s">
        <v>1994</v>
      </c>
      <c r="J3809" s="57" t="s">
        <v>1995</v>
      </c>
      <c r="K3809" s="57" t="s">
        <v>32</v>
      </c>
      <c r="L3809" s="2" t="s">
        <v>2734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6"/>
        <v>5801</v>
      </c>
      <c r="W3809" s="8">
        <f t="shared" si="491"/>
        <v>0</v>
      </c>
      <c r="X3809" s="6"/>
      <c r="Y3809" s="7">
        <f t="shared" si="488"/>
        <v>0</v>
      </c>
      <c r="Z3809" s="7"/>
      <c r="AA3809" s="8">
        <f t="shared" si="490"/>
        <v>0</v>
      </c>
      <c r="AB3809" s="6">
        <f t="shared" si="489"/>
        <v>0</v>
      </c>
      <c r="AC3809" s="6">
        <f t="shared" si="487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hidden="1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1845</v>
      </c>
      <c r="F3810" s="2" t="s">
        <v>2735</v>
      </c>
      <c r="G3810" s="2" t="s">
        <v>1845</v>
      </c>
      <c r="H3810" s="80" t="s">
        <v>1993</v>
      </c>
      <c r="I3810" s="57" t="s">
        <v>1994</v>
      </c>
      <c r="J3810" s="57" t="s">
        <v>1995</v>
      </c>
      <c r="K3810" s="57" t="s">
        <v>32</v>
      </c>
      <c r="L3810" s="2" t="s">
        <v>1845</v>
      </c>
      <c r="M3810" s="57"/>
      <c r="N3810" s="2" t="s">
        <v>40</v>
      </c>
      <c r="O3810" s="2" t="s">
        <v>41</v>
      </c>
      <c r="P3810" s="4">
        <v>0.02</v>
      </c>
      <c r="Q3810" s="121" t="s">
        <v>2736</v>
      </c>
      <c r="R3810" s="57"/>
      <c r="S3810" s="8">
        <v>489.46</v>
      </c>
      <c r="T3810" s="6"/>
      <c r="U3810" s="6">
        <v>0</v>
      </c>
      <c r="V3810" s="6">
        <f t="shared" si="486"/>
        <v>489.46</v>
      </c>
      <c r="W3810" s="8">
        <f t="shared" si="491"/>
        <v>0</v>
      </c>
      <c r="X3810" s="6"/>
      <c r="Y3810" s="7">
        <f t="shared" si="488"/>
        <v>0</v>
      </c>
      <c r="Z3810" s="7"/>
      <c r="AA3810" s="8">
        <f t="shared" si="490"/>
        <v>0</v>
      </c>
      <c r="AB3810" s="6">
        <f t="shared" si="489"/>
        <v>0</v>
      </c>
      <c r="AC3810" s="6">
        <f t="shared" si="487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hidden="1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2737</v>
      </c>
      <c r="G3811" s="2" t="s">
        <v>1362</v>
      </c>
      <c r="H3811" s="80" t="s">
        <v>1993</v>
      </c>
      <c r="I3811" s="57" t="s">
        <v>1994</v>
      </c>
      <c r="J3811" s="57" t="s">
        <v>1995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2738</v>
      </c>
      <c r="R3811" s="57"/>
      <c r="S3811" s="8">
        <v>340.099999999999</v>
      </c>
      <c r="T3811" s="6"/>
      <c r="U3811" s="6">
        <v>364.5</v>
      </c>
      <c r="V3811" s="6">
        <f t="shared" si="486"/>
        <v>-24.400000000001</v>
      </c>
      <c r="W3811" s="8">
        <f t="shared" si="491"/>
        <v>357.35294117647061</v>
      </c>
      <c r="X3811" s="6"/>
      <c r="Y3811" s="7">
        <f t="shared" si="488"/>
        <v>0</v>
      </c>
      <c r="Z3811" s="7"/>
      <c r="AA3811" s="8">
        <f t="shared" si="490"/>
        <v>357.35294117647061</v>
      </c>
      <c r="AB3811" s="6">
        <f t="shared" si="489"/>
        <v>7.1470588235293917</v>
      </c>
      <c r="AC3811" s="6">
        <f t="shared" si="487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hidden="1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2739</v>
      </c>
      <c r="F3812" s="2" t="s">
        <v>2739</v>
      </c>
      <c r="G3812" s="2" t="s">
        <v>2739</v>
      </c>
      <c r="H3812" s="80" t="s">
        <v>1993</v>
      </c>
      <c r="I3812" s="57" t="s">
        <v>1994</v>
      </c>
      <c r="J3812" s="57" t="s">
        <v>1995</v>
      </c>
      <c r="K3812" s="57" t="s">
        <v>32</v>
      </c>
      <c r="L3812" s="2" t="s">
        <v>2739</v>
      </c>
      <c r="M3812" s="57"/>
      <c r="N3812" s="2" t="s">
        <v>40</v>
      </c>
      <c r="O3812" s="2" t="s">
        <v>41</v>
      </c>
      <c r="P3812" s="4">
        <v>0.03</v>
      </c>
      <c r="Q3812" s="121" t="s">
        <v>2740</v>
      </c>
      <c r="R3812" s="57"/>
      <c r="S3812" s="8">
        <v>457</v>
      </c>
      <c r="T3812" s="6"/>
      <c r="U3812" s="6">
        <v>0</v>
      </c>
      <c r="V3812" s="6">
        <f t="shared" si="486"/>
        <v>457</v>
      </c>
      <c r="W3812" s="8">
        <f t="shared" si="491"/>
        <v>0</v>
      </c>
      <c r="X3812" s="6"/>
      <c r="Y3812" s="7">
        <f t="shared" si="488"/>
        <v>0</v>
      </c>
      <c r="Z3812" s="7"/>
      <c r="AA3812" s="8">
        <f t="shared" si="490"/>
        <v>0</v>
      </c>
      <c r="AB3812" s="6">
        <f t="shared" si="489"/>
        <v>0</v>
      </c>
      <c r="AC3812" s="6">
        <f t="shared" si="487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hidden="1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2741</v>
      </c>
      <c r="F3813" s="2" t="s">
        <v>2741</v>
      </c>
      <c r="G3813" s="2" t="s">
        <v>2741</v>
      </c>
      <c r="H3813" s="80" t="s">
        <v>1993</v>
      </c>
      <c r="I3813" s="57" t="s">
        <v>1994</v>
      </c>
      <c r="J3813" s="57" t="s">
        <v>1995</v>
      </c>
      <c r="K3813" s="57" t="s">
        <v>32</v>
      </c>
      <c r="L3813" s="2" t="s">
        <v>2741</v>
      </c>
      <c r="M3813" s="57"/>
      <c r="N3813" s="2" t="s">
        <v>40</v>
      </c>
      <c r="O3813" s="2" t="s">
        <v>80</v>
      </c>
      <c r="P3813" s="4">
        <v>0</v>
      </c>
      <c r="Q3813" s="121" t="s">
        <v>2742</v>
      </c>
      <c r="R3813" s="57"/>
      <c r="S3813" s="8">
        <v>15544.6</v>
      </c>
      <c r="T3813" s="6"/>
      <c r="U3813" s="6">
        <v>5151.1000000000004</v>
      </c>
      <c r="V3813" s="6">
        <f t="shared" si="486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8"/>
        <v>0</v>
      </c>
      <c r="Z3813" s="7"/>
      <c r="AA3813" s="8">
        <f t="shared" si="490"/>
        <v>15545.9</v>
      </c>
      <c r="AB3813" s="6">
        <f t="shared" si="489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3496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hidden="1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1993</v>
      </c>
      <c r="I3814" s="57" t="s">
        <v>1994</v>
      </c>
      <c r="J3814" s="57" t="s">
        <v>1995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2743</v>
      </c>
      <c r="R3814" s="57"/>
      <c r="S3814" s="8">
        <v>31601.200000000001</v>
      </c>
      <c r="T3814" s="6"/>
      <c r="U3814" s="6">
        <v>0</v>
      </c>
      <c r="V3814" s="6">
        <f t="shared" si="486"/>
        <v>31601.200000000001</v>
      </c>
      <c r="W3814" s="8">
        <f t="shared" ref="W3814:W3877" si="492">IF(O3814="返货",U3814/(1+P3814),IF(O3814="返现",U3814,IF(O3814="折扣",U3814*P3814,IF(O3814="无",U3814))))</f>
        <v>0</v>
      </c>
      <c r="X3814" s="6"/>
      <c r="Y3814" s="7">
        <f t="shared" si="488"/>
        <v>0</v>
      </c>
      <c r="Z3814" s="7"/>
      <c r="AA3814" s="8">
        <f t="shared" si="490"/>
        <v>0</v>
      </c>
      <c r="AB3814" s="6">
        <f t="shared" si="489"/>
        <v>0</v>
      </c>
      <c r="AC3814" s="6">
        <f t="shared" si="487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hidden="1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1993</v>
      </c>
      <c r="I3815" s="57" t="s">
        <v>1994</v>
      </c>
      <c r="J3815" s="57" t="s">
        <v>1995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2744</v>
      </c>
      <c r="R3815" s="57"/>
      <c r="S3815" s="8">
        <v>302.09999999999098</v>
      </c>
      <c r="T3815" s="6"/>
      <c r="U3815" s="6">
        <v>0</v>
      </c>
      <c r="V3815" s="6">
        <f t="shared" si="486"/>
        <v>302.09999999999098</v>
      </c>
      <c r="W3815" s="8">
        <f t="shared" si="492"/>
        <v>0</v>
      </c>
      <c r="X3815" s="6"/>
      <c r="Y3815" s="7">
        <f t="shared" si="488"/>
        <v>0</v>
      </c>
      <c r="Z3815" s="7"/>
      <c r="AA3815" s="8">
        <f t="shared" si="490"/>
        <v>0</v>
      </c>
      <c r="AB3815" s="6">
        <f t="shared" si="489"/>
        <v>0</v>
      </c>
      <c r="AC3815" s="6">
        <f t="shared" si="487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hidden="1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1993</v>
      </c>
      <c r="I3816" s="57" t="s">
        <v>1994</v>
      </c>
      <c r="J3816" s="57" t="s">
        <v>1995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2745</v>
      </c>
      <c r="R3816" s="57"/>
      <c r="S3816" s="8">
        <v>13176</v>
      </c>
      <c r="T3816" s="6"/>
      <c r="U3816" s="6">
        <v>0</v>
      </c>
      <c r="V3816" s="6">
        <f t="shared" si="486"/>
        <v>13176</v>
      </c>
      <c r="W3816" s="8">
        <f t="shared" si="492"/>
        <v>0</v>
      </c>
      <c r="X3816" s="6"/>
      <c r="Y3816" s="7">
        <f t="shared" si="488"/>
        <v>0</v>
      </c>
      <c r="Z3816" s="7"/>
      <c r="AA3816" s="8">
        <f t="shared" si="490"/>
        <v>0</v>
      </c>
      <c r="AB3816" s="6">
        <f t="shared" si="489"/>
        <v>0</v>
      </c>
      <c r="AC3816" s="6">
        <f t="shared" si="487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hidden="1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1993</v>
      </c>
      <c r="I3817" s="57" t="s">
        <v>1994</v>
      </c>
      <c r="J3817" s="57" t="s">
        <v>1995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2745</v>
      </c>
      <c r="R3817" s="57"/>
      <c r="S3817" s="8">
        <v>10708.31</v>
      </c>
      <c r="T3817" s="6"/>
      <c r="U3817" s="6">
        <v>0</v>
      </c>
      <c r="V3817" s="6">
        <f t="shared" si="486"/>
        <v>10708.31</v>
      </c>
      <c r="W3817" s="8">
        <f t="shared" si="492"/>
        <v>0</v>
      </c>
      <c r="X3817" s="6"/>
      <c r="Y3817" s="7">
        <f t="shared" si="488"/>
        <v>0</v>
      </c>
      <c r="Z3817" s="7"/>
      <c r="AA3817" s="8">
        <f t="shared" si="490"/>
        <v>0</v>
      </c>
      <c r="AB3817" s="6">
        <f t="shared" si="489"/>
        <v>0</v>
      </c>
      <c r="AC3817" s="6">
        <f t="shared" si="487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hidden="1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2749</v>
      </c>
      <c r="F3818" s="2" t="s">
        <v>2749</v>
      </c>
      <c r="G3818" s="2" t="s">
        <v>2749</v>
      </c>
      <c r="H3818" s="80" t="s">
        <v>1993</v>
      </c>
      <c r="I3818" s="57" t="s">
        <v>1994</v>
      </c>
      <c r="J3818" s="57" t="s">
        <v>1995</v>
      </c>
      <c r="K3818" s="57" t="s">
        <v>32</v>
      </c>
      <c r="L3818" s="2" t="s">
        <v>2750</v>
      </c>
      <c r="M3818" s="57"/>
      <c r="N3818" s="2" t="s">
        <v>40</v>
      </c>
      <c r="O3818" s="2" t="s">
        <v>80</v>
      </c>
      <c r="P3818" s="4">
        <v>0</v>
      </c>
      <c r="Q3818" s="121" t="s">
        <v>2751</v>
      </c>
      <c r="R3818" s="57"/>
      <c r="S3818" s="8">
        <v>7428.92</v>
      </c>
      <c r="T3818" s="6"/>
      <c r="U3818" s="6">
        <v>0</v>
      </c>
      <c r="V3818" s="6">
        <f t="shared" si="486"/>
        <v>7428.92</v>
      </c>
      <c r="W3818" s="8">
        <f t="shared" si="492"/>
        <v>0</v>
      </c>
      <c r="X3818" s="6"/>
      <c r="Y3818" s="7">
        <f t="shared" si="488"/>
        <v>0</v>
      </c>
      <c r="Z3818" s="7"/>
      <c r="AA3818" s="8">
        <f t="shared" si="490"/>
        <v>0</v>
      </c>
      <c r="AB3818" s="6">
        <f t="shared" si="489"/>
        <v>0</v>
      </c>
      <c r="AC3818" s="6">
        <f t="shared" si="487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hidden="1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1993</v>
      </c>
      <c r="I3819" s="57" t="s">
        <v>1994</v>
      </c>
      <c r="J3819" s="57" t="s">
        <v>1995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2752</v>
      </c>
      <c r="R3819" s="57" t="s">
        <v>3497</v>
      </c>
      <c r="S3819" s="8">
        <v>9.9999999997635296E-3</v>
      </c>
      <c r="T3819" s="6"/>
      <c r="U3819" s="6">
        <v>0</v>
      </c>
      <c r="V3819" s="6">
        <f t="shared" si="486"/>
        <v>9.9999999997635296E-3</v>
      </c>
      <c r="W3819" s="8">
        <v>500</v>
      </c>
      <c r="X3819" s="6"/>
      <c r="Y3819" s="7">
        <f t="shared" si="488"/>
        <v>500</v>
      </c>
      <c r="Z3819" s="7"/>
      <c r="AA3819" s="8">
        <f t="shared" si="490"/>
        <v>500</v>
      </c>
      <c r="AB3819" s="6">
        <f t="shared" si="489"/>
        <v>-500</v>
      </c>
      <c r="AC3819" s="6">
        <f t="shared" si="487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hidden="1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2753</v>
      </c>
      <c r="F3820" s="2" t="s">
        <v>2754</v>
      </c>
      <c r="G3820" s="2" t="s">
        <v>2753</v>
      </c>
      <c r="H3820" s="80" t="s">
        <v>1993</v>
      </c>
      <c r="I3820" s="57" t="s">
        <v>1994</v>
      </c>
      <c r="J3820" s="57" t="s">
        <v>1995</v>
      </c>
      <c r="K3820" s="57" t="s">
        <v>32</v>
      </c>
      <c r="L3820" s="2" t="s">
        <v>2755</v>
      </c>
      <c r="M3820" s="57"/>
      <c r="N3820" s="2" t="s">
        <v>40</v>
      </c>
      <c r="O3820" s="2" t="s">
        <v>41</v>
      </c>
      <c r="P3820" s="4">
        <v>0.02</v>
      </c>
      <c r="Q3820" s="121" t="s">
        <v>2756</v>
      </c>
      <c r="R3820" s="57"/>
      <c r="S3820" s="8">
        <v>487.4</v>
      </c>
      <c r="T3820" s="6"/>
      <c r="U3820" s="6">
        <v>0</v>
      </c>
      <c r="V3820" s="6">
        <f t="shared" si="486"/>
        <v>487.4</v>
      </c>
      <c r="W3820" s="8">
        <f t="shared" si="492"/>
        <v>0</v>
      </c>
      <c r="X3820" s="6"/>
      <c r="Y3820" s="7">
        <f t="shared" si="488"/>
        <v>0</v>
      </c>
      <c r="Z3820" s="7"/>
      <c r="AA3820" s="8">
        <f t="shared" si="490"/>
        <v>0</v>
      </c>
      <c r="AB3820" s="6">
        <f t="shared" si="489"/>
        <v>0</v>
      </c>
      <c r="AC3820" s="6">
        <f t="shared" si="487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hidden="1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2757</v>
      </c>
      <c r="F3821" s="2" t="s">
        <v>2757</v>
      </c>
      <c r="G3821" s="2" t="s">
        <v>2757</v>
      </c>
      <c r="H3821" s="80" t="s">
        <v>1993</v>
      </c>
      <c r="I3821" s="57" t="s">
        <v>1994</v>
      </c>
      <c r="J3821" s="57" t="s">
        <v>1995</v>
      </c>
      <c r="K3821" s="57" t="s">
        <v>32</v>
      </c>
      <c r="L3821" s="2" t="s">
        <v>2757</v>
      </c>
      <c r="M3821" s="57"/>
      <c r="N3821" s="2" t="s">
        <v>57</v>
      </c>
      <c r="O3821" s="2" t="s">
        <v>41</v>
      </c>
      <c r="P3821" s="4">
        <v>0.03</v>
      </c>
      <c r="Q3821" s="121" t="s">
        <v>2758</v>
      </c>
      <c r="R3821" s="57"/>
      <c r="S3821" s="8">
        <v>5.9999999999490697E-2</v>
      </c>
      <c r="T3821" s="6"/>
      <c r="U3821" s="6">
        <v>0</v>
      </c>
      <c r="V3821" s="6">
        <f t="shared" si="486"/>
        <v>5.9999999999490697E-2</v>
      </c>
      <c r="W3821" s="8">
        <f t="shared" si="492"/>
        <v>0</v>
      </c>
      <c r="X3821" s="6"/>
      <c r="Y3821" s="7">
        <f t="shared" si="488"/>
        <v>0</v>
      </c>
      <c r="Z3821" s="7"/>
      <c r="AA3821" s="8">
        <f t="shared" si="490"/>
        <v>0</v>
      </c>
      <c r="AB3821" s="6">
        <f t="shared" si="489"/>
        <v>0</v>
      </c>
      <c r="AC3821" s="6">
        <f t="shared" si="487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hidden="1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2760</v>
      </c>
      <c r="F3822" s="2" t="s">
        <v>3498</v>
      </c>
      <c r="G3822" s="2" t="s">
        <v>2760</v>
      </c>
      <c r="H3822" s="80" t="s">
        <v>1993</v>
      </c>
      <c r="I3822" s="57" t="s">
        <v>1994</v>
      </c>
      <c r="J3822" s="57" t="s">
        <v>1995</v>
      </c>
      <c r="K3822" s="57" t="s">
        <v>32</v>
      </c>
      <c r="L3822" s="2" t="s">
        <v>2760</v>
      </c>
      <c r="M3822" s="57"/>
      <c r="N3822" s="2" t="s">
        <v>40</v>
      </c>
      <c r="O3822" s="2" t="s">
        <v>80</v>
      </c>
      <c r="P3822" s="4">
        <v>0</v>
      </c>
      <c r="Q3822" s="121" t="s">
        <v>3499</v>
      </c>
      <c r="R3822" s="57"/>
      <c r="S3822" s="8">
        <v>14158.72</v>
      </c>
      <c r="T3822" s="6"/>
      <c r="U3822" s="6">
        <v>6773.5</v>
      </c>
      <c r="V3822" s="6">
        <f t="shared" ref="V3822:V3885" si="493">S3822+T3822-U3822</f>
        <v>7385.2199999999993</v>
      </c>
      <c r="W3822" s="8">
        <f t="shared" si="492"/>
        <v>6773.5</v>
      </c>
      <c r="X3822" s="6"/>
      <c r="Y3822" s="7">
        <f t="shared" si="488"/>
        <v>0</v>
      </c>
      <c r="Z3822" s="7"/>
      <c r="AA3822" s="8">
        <f t="shared" si="490"/>
        <v>6773.5</v>
      </c>
      <c r="AB3822" s="6">
        <f t="shared" si="489"/>
        <v>0</v>
      </c>
      <c r="AC3822" s="6">
        <f t="shared" si="487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hidden="1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2762</v>
      </c>
      <c r="F3823" s="2" t="s">
        <v>2762</v>
      </c>
      <c r="G3823" s="2" t="s">
        <v>2762</v>
      </c>
      <c r="H3823" s="80" t="s">
        <v>1993</v>
      </c>
      <c r="I3823" s="57" t="s">
        <v>1994</v>
      </c>
      <c r="J3823" s="57" t="s">
        <v>1995</v>
      </c>
      <c r="K3823" s="57" t="s">
        <v>32</v>
      </c>
      <c r="L3823" s="2" t="s">
        <v>2762</v>
      </c>
      <c r="M3823" s="57"/>
      <c r="N3823" s="2" t="s">
        <v>40</v>
      </c>
      <c r="O3823" s="2" t="s">
        <v>41</v>
      </c>
      <c r="P3823" s="4">
        <v>0.02</v>
      </c>
      <c r="Q3823" s="121" t="s">
        <v>2763</v>
      </c>
      <c r="R3823" s="57"/>
      <c r="S3823" s="8">
        <v>6189.5</v>
      </c>
      <c r="T3823" s="6"/>
      <c r="U3823" s="6">
        <v>0</v>
      </c>
      <c r="V3823" s="6">
        <f t="shared" si="493"/>
        <v>6189.5</v>
      </c>
      <c r="W3823" s="8">
        <f t="shared" si="492"/>
        <v>0</v>
      </c>
      <c r="X3823" s="6"/>
      <c r="Y3823" s="7">
        <f t="shared" si="488"/>
        <v>0</v>
      </c>
      <c r="Z3823" s="7"/>
      <c r="AA3823" s="8">
        <f t="shared" si="490"/>
        <v>0</v>
      </c>
      <c r="AB3823" s="6">
        <f t="shared" si="489"/>
        <v>0</v>
      </c>
      <c r="AC3823" s="6">
        <f t="shared" si="487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hidden="1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2764</v>
      </c>
      <c r="F3824" s="2" t="s">
        <v>2764</v>
      </c>
      <c r="G3824" s="2" t="s">
        <v>2764</v>
      </c>
      <c r="H3824" s="80" t="s">
        <v>1993</v>
      </c>
      <c r="I3824" s="57" t="s">
        <v>1994</v>
      </c>
      <c r="J3824" s="57" t="s">
        <v>1995</v>
      </c>
      <c r="K3824" s="57" t="s">
        <v>32</v>
      </c>
      <c r="L3824" s="2" t="s">
        <v>2765</v>
      </c>
      <c r="M3824" s="57"/>
      <c r="N3824" s="2" t="s">
        <v>40</v>
      </c>
      <c r="O3824" s="2" t="s">
        <v>41</v>
      </c>
      <c r="P3824" s="4">
        <v>0.02</v>
      </c>
      <c r="Q3824" s="121" t="s">
        <v>2766</v>
      </c>
      <c r="R3824" s="57"/>
      <c r="S3824" s="8">
        <v>1.8599999999900101</v>
      </c>
      <c r="T3824" s="6"/>
      <c r="U3824" s="6">
        <v>0</v>
      </c>
      <c r="V3824" s="6">
        <f t="shared" si="493"/>
        <v>1.8599999999900101</v>
      </c>
      <c r="W3824" s="8">
        <f t="shared" si="492"/>
        <v>0</v>
      </c>
      <c r="X3824" s="6"/>
      <c r="Y3824" s="7">
        <f t="shared" si="488"/>
        <v>0</v>
      </c>
      <c r="Z3824" s="7"/>
      <c r="AA3824" s="8">
        <f t="shared" si="490"/>
        <v>0</v>
      </c>
      <c r="AB3824" s="6">
        <f t="shared" si="489"/>
        <v>0</v>
      </c>
      <c r="AC3824" s="6">
        <f t="shared" si="487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hidden="1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2764</v>
      </c>
      <c r="F3825" s="2" t="s">
        <v>2764</v>
      </c>
      <c r="G3825" s="2" t="s">
        <v>2764</v>
      </c>
      <c r="H3825" s="80" t="s">
        <v>1993</v>
      </c>
      <c r="I3825" s="57" t="s">
        <v>1994</v>
      </c>
      <c r="J3825" s="57" t="s">
        <v>1995</v>
      </c>
      <c r="K3825" s="57" t="s">
        <v>32</v>
      </c>
      <c r="L3825" s="2" t="s">
        <v>2767</v>
      </c>
      <c r="M3825" s="57"/>
      <c r="N3825" s="2" t="s">
        <v>40</v>
      </c>
      <c r="O3825" s="2" t="s">
        <v>41</v>
      </c>
      <c r="P3825" s="4">
        <v>0.02</v>
      </c>
      <c r="Q3825" s="121" t="s">
        <v>2768</v>
      </c>
      <c r="R3825" s="57"/>
      <c r="S3825" s="8">
        <v>280.100000000009</v>
      </c>
      <c r="T3825" s="6"/>
      <c r="U3825" s="6">
        <v>280</v>
      </c>
      <c r="V3825" s="6">
        <f t="shared" si="493"/>
        <v>0.100000000009004</v>
      </c>
      <c r="W3825" s="8">
        <f t="shared" si="492"/>
        <v>274.50980392156862</v>
      </c>
      <c r="X3825" s="6"/>
      <c r="Y3825" s="7">
        <f t="shared" si="488"/>
        <v>0</v>
      </c>
      <c r="Z3825" s="7"/>
      <c r="AA3825" s="8">
        <f t="shared" si="490"/>
        <v>274.50980392156862</v>
      </c>
      <c r="AB3825" s="6">
        <f t="shared" si="489"/>
        <v>5.4901960784313815</v>
      </c>
      <c r="AC3825" s="6">
        <f t="shared" si="487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hidden="1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2776</v>
      </c>
      <c r="F3826" s="2" t="s">
        <v>2776</v>
      </c>
      <c r="G3826" s="2" t="s">
        <v>2776</v>
      </c>
      <c r="H3826" s="80" t="s">
        <v>1993</v>
      </c>
      <c r="I3826" s="57" t="s">
        <v>1994</v>
      </c>
      <c r="J3826" s="57" t="s">
        <v>1995</v>
      </c>
      <c r="K3826" s="57" t="s">
        <v>32</v>
      </c>
      <c r="L3826" s="2" t="s">
        <v>2776</v>
      </c>
      <c r="M3826" s="57"/>
      <c r="N3826" s="2" t="s">
        <v>40</v>
      </c>
      <c r="O3826" s="2" t="s">
        <v>41</v>
      </c>
      <c r="P3826" s="4">
        <v>0.02</v>
      </c>
      <c r="Q3826" s="121" t="s">
        <v>2777</v>
      </c>
      <c r="R3826" s="57"/>
      <c r="S3826" s="8">
        <v>484</v>
      </c>
      <c r="T3826" s="6"/>
      <c r="U3826" s="6">
        <v>0</v>
      </c>
      <c r="V3826" s="6">
        <f t="shared" si="493"/>
        <v>484</v>
      </c>
      <c r="W3826" s="8">
        <f t="shared" si="492"/>
        <v>0</v>
      </c>
      <c r="X3826" s="6"/>
      <c r="Y3826" s="7">
        <f t="shared" si="488"/>
        <v>0</v>
      </c>
      <c r="Z3826" s="7"/>
      <c r="AA3826" s="8">
        <f t="shared" si="490"/>
        <v>0</v>
      </c>
      <c r="AB3826" s="6">
        <f t="shared" si="489"/>
        <v>0</v>
      </c>
      <c r="AC3826" s="6">
        <f t="shared" si="487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hidden="1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2778</v>
      </c>
      <c r="F3827" s="2" t="s">
        <v>2778</v>
      </c>
      <c r="G3827" s="2" t="s">
        <v>2778</v>
      </c>
      <c r="H3827" s="80" t="s">
        <v>1993</v>
      </c>
      <c r="I3827" s="57" t="s">
        <v>1994</v>
      </c>
      <c r="J3827" s="57" t="s">
        <v>1995</v>
      </c>
      <c r="K3827" s="57" t="s">
        <v>32</v>
      </c>
      <c r="L3827" s="2" t="s">
        <v>2779</v>
      </c>
      <c r="M3827" s="57"/>
      <c r="N3827" s="2" t="s">
        <v>40</v>
      </c>
      <c r="O3827" s="2" t="s">
        <v>41</v>
      </c>
      <c r="P3827" s="4">
        <v>0.02</v>
      </c>
      <c r="Q3827" s="121" t="s">
        <v>2780</v>
      </c>
      <c r="R3827" s="57"/>
      <c r="S3827" s="8">
        <v>1902.1</v>
      </c>
      <c r="T3827" s="6"/>
      <c r="U3827" s="6">
        <v>0</v>
      </c>
      <c r="V3827" s="6">
        <f t="shared" si="493"/>
        <v>1902.1</v>
      </c>
      <c r="W3827" s="8">
        <f t="shared" si="492"/>
        <v>0</v>
      </c>
      <c r="X3827" s="6"/>
      <c r="Y3827" s="7">
        <f t="shared" si="488"/>
        <v>0</v>
      </c>
      <c r="Z3827" s="7"/>
      <c r="AA3827" s="8">
        <f t="shared" si="490"/>
        <v>0</v>
      </c>
      <c r="AB3827" s="6">
        <f t="shared" si="489"/>
        <v>0</v>
      </c>
      <c r="AC3827" s="6">
        <f t="shared" si="487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hidden="1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2781</v>
      </c>
      <c r="F3828" s="2" t="s">
        <v>2782</v>
      </c>
      <c r="G3828" s="2" t="s">
        <v>2781</v>
      </c>
      <c r="H3828" s="80" t="s">
        <v>1993</v>
      </c>
      <c r="I3828" s="57" t="s">
        <v>1994</v>
      </c>
      <c r="J3828" s="57" t="s">
        <v>1995</v>
      </c>
      <c r="K3828" s="57" t="s">
        <v>32</v>
      </c>
      <c r="L3828" s="2" t="s">
        <v>2783</v>
      </c>
      <c r="M3828" s="57"/>
      <c r="N3828" s="2" t="s">
        <v>57</v>
      </c>
      <c r="O3828" s="2" t="s">
        <v>80</v>
      </c>
      <c r="P3828" s="4">
        <v>0</v>
      </c>
      <c r="Q3828" s="121" t="s">
        <v>2784</v>
      </c>
      <c r="R3828" s="57"/>
      <c r="S3828" s="8">
        <v>142.44999999999999</v>
      </c>
      <c r="T3828" s="6"/>
      <c r="U3828" s="6">
        <v>0</v>
      </c>
      <c r="V3828" s="6">
        <f t="shared" si="493"/>
        <v>142.44999999999999</v>
      </c>
      <c r="W3828" s="8">
        <f t="shared" si="492"/>
        <v>0</v>
      </c>
      <c r="X3828" s="6"/>
      <c r="Y3828" s="7">
        <f t="shared" si="488"/>
        <v>0</v>
      </c>
      <c r="Z3828" s="7"/>
      <c r="AA3828" s="8">
        <f t="shared" si="490"/>
        <v>0</v>
      </c>
      <c r="AB3828" s="6">
        <f t="shared" si="489"/>
        <v>0</v>
      </c>
      <c r="AC3828" s="6">
        <f t="shared" si="487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hidden="1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2785</v>
      </c>
      <c r="F3829" s="2" t="s">
        <v>2785</v>
      </c>
      <c r="G3829" s="2" t="s">
        <v>2785</v>
      </c>
      <c r="H3829" s="80" t="s">
        <v>1993</v>
      </c>
      <c r="I3829" s="57" t="s">
        <v>1994</v>
      </c>
      <c r="J3829" s="57" t="s">
        <v>1995</v>
      </c>
      <c r="K3829" s="57" t="s">
        <v>32</v>
      </c>
      <c r="L3829" s="2" t="s">
        <v>2785</v>
      </c>
      <c r="M3829" s="57"/>
      <c r="N3829" s="2" t="s">
        <v>40</v>
      </c>
      <c r="O3829" s="2" t="s">
        <v>41</v>
      </c>
      <c r="P3829" s="4">
        <v>0.02</v>
      </c>
      <c r="Q3829" s="121" t="s">
        <v>2786</v>
      </c>
      <c r="R3829" s="57"/>
      <c r="S3829" s="8">
        <v>3.1000000000003598</v>
      </c>
      <c r="T3829" s="6"/>
      <c r="U3829" s="6">
        <v>0</v>
      </c>
      <c r="V3829" s="6">
        <f t="shared" si="493"/>
        <v>3.1000000000003598</v>
      </c>
      <c r="W3829" s="8">
        <f t="shared" si="492"/>
        <v>0</v>
      </c>
      <c r="X3829" s="6"/>
      <c r="Y3829" s="7">
        <f t="shared" si="488"/>
        <v>0</v>
      </c>
      <c r="Z3829" s="7"/>
      <c r="AA3829" s="8">
        <f t="shared" si="490"/>
        <v>0</v>
      </c>
      <c r="AB3829" s="6">
        <f t="shared" si="489"/>
        <v>0</v>
      </c>
      <c r="AC3829" s="6">
        <f t="shared" si="487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hidden="1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2787</v>
      </c>
      <c r="F3830" s="2" t="s">
        <v>2788</v>
      </c>
      <c r="G3830" s="2" t="s">
        <v>2787</v>
      </c>
      <c r="H3830" s="80" t="s">
        <v>1993</v>
      </c>
      <c r="I3830" s="57" t="s">
        <v>1994</v>
      </c>
      <c r="J3830" s="57" t="s">
        <v>1995</v>
      </c>
      <c r="K3830" s="57" t="s">
        <v>32</v>
      </c>
      <c r="L3830" s="2" t="s">
        <v>2783</v>
      </c>
      <c r="M3830" s="57"/>
      <c r="N3830" s="2" t="s">
        <v>57</v>
      </c>
      <c r="O3830" s="2" t="s">
        <v>41</v>
      </c>
      <c r="P3830" s="4">
        <v>0.1</v>
      </c>
      <c r="Q3830" s="121" t="s">
        <v>2789</v>
      </c>
      <c r="R3830" s="57"/>
      <c r="S3830" s="8">
        <v>464.88000000000102</v>
      </c>
      <c r="T3830" s="6"/>
      <c r="U3830" s="6">
        <v>0</v>
      </c>
      <c r="V3830" s="6">
        <f t="shared" si="493"/>
        <v>464.88000000000102</v>
      </c>
      <c r="W3830" s="8">
        <f t="shared" si="492"/>
        <v>0</v>
      </c>
      <c r="X3830" s="6"/>
      <c r="Y3830" s="7">
        <f t="shared" si="488"/>
        <v>0</v>
      </c>
      <c r="Z3830" s="7"/>
      <c r="AA3830" s="6"/>
      <c r="AB3830" s="6">
        <f t="shared" si="489"/>
        <v>0</v>
      </c>
      <c r="AC3830" s="6">
        <f t="shared" si="487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hidden="1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2787</v>
      </c>
      <c r="F3831" s="2" t="s">
        <v>2788</v>
      </c>
      <c r="G3831" s="2" t="s">
        <v>2787</v>
      </c>
      <c r="H3831" s="80" t="s">
        <v>1993</v>
      </c>
      <c r="I3831" s="57" t="s">
        <v>1994</v>
      </c>
      <c r="J3831" s="57" t="s">
        <v>1995</v>
      </c>
      <c r="K3831" s="57" t="s">
        <v>32</v>
      </c>
      <c r="L3831" s="2" t="s">
        <v>2783</v>
      </c>
      <c r="M3831" s="57"/>
      <c r="N3831" s="2" t="s">
        <v>57</v>
      </c>
      <c r="O3831" s="2" t="s">
        <v>41</v>
      </c>
      <c r="P3831" s="4">
        <v>0.1</v>
      </c>
      <c r="Q3831" s="121" t="s">
        <v>2790</v>
      </c>
      <c r="R3831" s="57"/>
      <c r="S3831" s="8">
        <v>347.59000000002601</v>
      </c>
      <c r="T3831" s="6"/>
      <c r="U3831" s="6">
        <v>0</v>
      </c>
      <c r="V3831" s="6">
        <f t="shared" si="493"/>
        <v>347.59000000002601</v>
      </c>
      <c r="W3831" s="8">
        <f t="shared" si="492"/>
        <v>0</v>
      </c>
      <c r="X3831" s="6"/>
      <c r="Y3831" s="7">
        <f t="shared" si="488"/>
        <v>0</v>
      </c>
      <c r="Z3831" s="7"/>
      <c r="AA3831" s="6"/>
      <c r="AB3831" s="6">
        <f t="shared" si="489"/>
        <v>0</v>
      </c>
      <c r="AC3831" s="6">
        <f t="shared" si="487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hidden="1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2791</v>
      </c>
      <c r="F3832" s="2" t="s">
        <v>2791</v>
      </c>
      <c r="G3832" s="2" t="s">
        <v>2791</v>
      </c>
      <c r="H3832" s="80" t="s">
        <v>1993</v>
      </c>
      <c r="I3832" s="57" t="s">
        <v>1994</v>
      </c>
      <c r="J3832" s="57" t="s">
        <v>1995</v>
      </c>
      <c r="K3832" s="57" t="s">
        <v>32</v>
      </c>
      <c r="L3832" s="2" t="s">
        <v>2787</v>
      </c>
      <c r="M3832" s="57"/>
      <c r="N3832" s="2" t="s">
        <v>57</v>
      </c>
      <c r="O3832" s="2" t="s">
        <v>41</v>
      </c>
      <c r="P3832" s="4">
        <v>0.02</v>
      </c>
      <c r="Q3832" s="121" t="s">
        <v>2792</v>
      </c>
      <c r="R3832" s="57"/>
      <c r="S3832" s="8">
        <v>9103.4</v>
      </c>
      <c r="T3832" s="6"/>
      <c r="U3832" s="6">
        <v>0</v>
      </c>
      <c r="V3832" s="6">
        <f t="shared" si="493"/>
        <v>9103.4</v>
      </c>
      <c r="W3832" s="8">
        <f t="shared" si="492"/>
        <v>0</v>
      </c>
      <c r="X3832" s="6"/>
      <c r="Y3832" s="7">
        <f t="shared" si="488"/>
        <v>0</v>
      </c>
      <c r="Z3832" s="7"/>
      <c r="AA3832" s="8">
        <f t="shared" ref="AA3832:AA3835" si="494">W3832+X3832</f>
        <v>0</v>
      </c>
      <c r="AB3832" s="6">
        <f t="shared" si="489"/>
        <v>0</v>
      </c>
      <c r="AC3832" s="6">
        <f t="shared" si="487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hidden="1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2793</v>
      </c>
      <c r="F3833" s="2" t="s">
        <v>2793</v>
      </c>
      <c r="G3833" s="2" t="s">
        <v>2793</v>
      </c>
      <c r="H3833" s="80" t="s">
        <v>1993</v>
      </c>
      <c r="I3833" s="57" t="s">
        <v>1994</v>
      </c>
      <c r="J3833" s="57" t="s">
        <v>1995</v>
      </c>
      <c r="K3833" s="57" t="s">
        <v>32</v>
      </c>
      <c r="L3833" s="2" t="s">
        <v>2793</v>
      </c>
      <c r="M3833" s="57"/>
      <c r="N3833" s="2" t="s">
        <v>57</v>
      </c>
      <c r="O3833" s="2" t="s">
        <v>41</v>
      </c>
      <c r="P3833" s="4">
        <v>0.06</v>
      </c>
      <c r="Q3833" s="121" t="s">
        <v>2794</v>
      </c>
      <c r="R3833" s="57"/>
      <c r="S3833" s="8">
        <v>2374.2600000000002</v>
      </c>
      <c r="T3833" s="6"/>
      <c r="U3833" s="6">
        <v>0</v>
      </c>
      <c r="V3833" s="6">
        <f t="shared" si="493"/>
        <v>2374.2600000000002</v>
      </c>
      <c r="W3833" s="8">
        <f t="shared" si="492"/>
        <v>0</v>
      </c>
      <c r="X3833" s="6"/>
      <c r="Y3833" s="7">
        <f t="shared" si="488"/>
        <v>0</v>
      </c>
      <c r="Z3833" s="7"/>
      <c r="AA3833" s="8">
        <f t="shared" si="494"/>
        <v>0</v>
      </c>
      <c r="AB3833" s="6">
        <f t="shared" si="489"/>
        <v>0</v>
      </c>
      <c r="AC3833" s="6">
        <f t="shared" si="487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hidden="1" customHeight="1">
      <c r="A3834" s="1">
        <v>43862</v>
      </c>
      <c r="B3834" s="2" t="s">
        <v>32</v>
      </c>
      <c r="C3834" s="2" t="s">
        <v>1328</v>
      </c>
      <c r="D3834" s="2" t="s">
        <v>1880</v>
      </c>
      <c r="E3834" s="2" t="s">
        <v>2795</v>
      </c>
      <c r="F3834" s="2" t="s">
        <v>2795</v>
      </c>
      <c r="G3834" s="2" t="s">
        <v>2795</v>
      </c>
      <c r="H3834" s="80" t="s">
        <v>1993</v>
      </c>
      <c r="I3834" s="57" t="s">
        <v>1994</v>
      </c>
      <c r="J3834" s="57" t="s">
        <v>1995</v>
      </c>
      <c r="K3834" s="57" t="s">
        <v>32</v>
      </c>
      <c r="L3834" s="2" t="s">
        <v>2795</v>
      </c>
      <c r="M3834" s="57"/>
      <c r="N3834" s="2" t="s">
        <v>40</v>
      </c>
      <c r="O3834" s="2" t="s">
        <v>80</v>
      </c>
      <c r="P3834" s="4">
        <v>0</v>
      </c>
      <c r="Q3834" s="121" t="s">
        <v>2796</v>
      </c>
      <c r="R3834" s="57"/>
      <c r="S3834" s="8">
        <v>1959.5</v>
      </c>
      <c r="T3834" s="6"/>
      <c r="U3834" s="6">
        <v>0</v>
      </c>
      <c r="V3834" s="6">
        <f t="shared" si="493"/>
        <v>1959.5</v>
      </c>
      <c r="W3834" s="8">
        <f t="shared" si="492"/>
        <v>0</v>
      </c>
      <c r="X3834" s="6"/>
      <c r="Y3834" s="7">
        <f t="shared" si="488"/>
        <v>0</v>
      </c>
      <c r="Z3834" s="7"/>
      <c r="AA3834" s="8">
        <f t="shared" si="494"/>
        <v>0</v>
      </c>
      <c r="AB3834" s="6">
        <f t="shared" si="489"/>
        <v>0</v>
      </c>
      <c r="AC3834" s="6">
        <f t="shared" si="487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hidden="1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2797</v>
      </c>
      <c r="F3835" s="2" t="s">
        <v>2797</v>
      </c>
      <c r="G3835" s="2" t="s">
        <v>2797</v>
      </c>
      <c r="H3835" s="80" t="s">
        <v>1993</v>
      </c>
      <c r="I3835" s="57" t="s">
        <v>1994</v>
      </c>
      <c r="J3835" s="57" t="s">
        <v>1995</v>
      </c>
      <c r="K3835" s="57" t="s">
        <v>32</v>
      </c>
      <c r="L3835" s="2" t="s">
        <v>2798</v>
      </c>
      <c r="M3835" s="57"/>
      <c r="N3835" s="2" t="s">
        <v>331</v>
      </c>
      <c r="O3835" s="2" t="s">
        <v>41</v>
      </c>
      <c r="P3835" s="4">
        <v>0.04</v>
      </c>
      <c r="Q3835" s="121" t="s">
        <v>2799</v>
      </c>
      <c r="R3835" s="57"/>
      <c r="S3835" s="8">
        <v>-31310.400000000001</v>
      </c>
      <c r="T3835" s="6"/>
      <c r="U3835" s="6">
        <v>0</v>
      </c>
      <c r="V3835" s="6">
        <f t="shared" si="493"/>
        <v>-31310.400000000001</v>
      </c>
      <c r="W3835" s="8">
        <f t="shared" si="492"/>
        <v>0</v>
      </c>
      <c r="X3835" s="6"/>
      <c r="Y3835" s="7">
        <f t="shared" si="488"/>
        <v>0</v>
      </c>
      <c r="Z3835" s="7"/>
      <c r="AA3835" s="8">
        <f t="shared" si="494"/>
        <v>0</v>
      </c>
      <c r="AB3835" s="6">
        <f t="shared" si="489"/>
        <v>0</v>
      </c>
      <c r="AC3835" s="6">
        <f t="shared" ref="AC3835:AC3854" si="495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hidden="1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1993</v>
      </c>
      <c r="I3836" s="57" t="s">
        <v>1994</v>
      </c>
      <c r="J3836" s="57" t="s">
        <v>1995</v>
      </c>
      <c r="K3836" s="57" t="s">
        <v>32</v>
      </c>
      <c r="L3836" s="2" t="s">
        <v>2800</v>
      </c>
      <c r="M3836" s="57"/>
      <c r="N3836" s="2" t="s">
        <v>57</v>
      </c>
      <c r="O3836" s="2" t="s">
        <v>41</v>
      </c>
      <c r="P3836" s="4">
        <v>0.02</v>
      </c>
      <c r="Q3836" s="121" t="s">
        <v>2801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2"/>
        <v>0</v>
      </c>
      <c r="X3836" s="6"/>
      <c r="Y3836" s="7">
        <f t="shared" si="488"/>
        <v>0</v>
      </c>
      <c r="Z3836" s="7"/>
      <c r="AA3836" s="6"/>
      <c r="AB3836" s="6">
        <f t="shared" si="489"/>
        <v>0</v>
      </c>
      <c r="AC3836" s="6">
        <f t="shared" si="495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hidden="1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1993</v>
      </c>
      <c r="I3837" s="57" t="s">
        <v>1994</v>
      </c>
      <c r="J3837" s="57" t="s">
        <v>1995</v>
      </c>
      <c r="K3837" s="57" t="s">
        <v>32</v>
      </c>
      <c r="L3837" s="2" t="s">
        <v>2800</v>
      </c>
      <c r="M3837" s="57"/>
      <c r="N3837" s="2" t="s">
        <v>40</v>
      </c>
      <c r="O3837" s="2" t="s">
        <v>80</v>
      </c>
      <c r="P3837" s="4">
        <v>0</v>
      </c>
      <c r="Q3837" s="121" t="s">
        <v>2801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2"/>
        <v>0</v>
      </c>
      <c r="X3837" s="6"/>
      <c r="Y3837" s="7">
        <f t="shared" si="488"/>
        <v>0</v>
      </c>
      <c r="Z3837" s="7"/>
      <c r="AA3837" s="6"/>
      <c r="AB3837" s="6">
        <f t="shared" si="489"/>
        <v>0</v>
      </c>
      <c r="AC3837" s="6">
        <f t="shared" si="495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hidden="1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2802</v>
      </c>
      <c r="F3838" s="2" t="s">
        <v>2802</v>
      </c>
      <c r="G3838" s="2" t="s">
        <v>2802</v>
      </c>
      <c r="H3838" s="80" t="s">
        <v>1993</v>
      </c>
      <c r="I3838" s="57" t="s">
        <v>1994</v>
      </c>
      <c r="J3838" s="57" t="s">
        <v>1995</v>
      </c>
      <c r="K3838" s="57" t="s">
        <v>32</v>
      </c>
      <c r="L3838" s="2" t="s">
        <v>2802</v>
      </c>
      <c r="M3838" s="57"/>
      <c r="N3838" s="2" t="s">
        <v>40</v>
      </c>
      <c r="O3838" s="2" t="s">
        <v>80</v>
      </c>
      <c r="P3838" s="4">
        <v>0</v>
      </c>
      <c r="Q3838" s="121" t="s">
        <v>2803</v>
      </c>
      <c r="R3838" s="57"/>
      <c r="S3838" s="8">
        <v>338.3</v>
      </c>
      <c r="T3838" s="6"/>
      <c r="U3838" s="6">
        <v>0</v>
      </c>
      <c r="V3838" s="6">
        <f t="shared" si="493"/>
        <v>338.3</v>
      </c>
      <c r="W3838" s="8">
        <f t="shared" si="492"/>
        <v>0</v>
      </c>
      <c r="X3838" s="6"/>
      <c r="Y3838" s="7">
        <f t="shared" si="488"/>
        <v>0</v>
      </c>
      <c r="Z3838" s="7"/>
      <c r="AA3838" s="8">
        <f t="shared" ref="AA3838:AA3901" si="496">W3838+X3838</f>
        <v>0</v>
      </c>
      <c r="AB3838" s="6">
        <f t="shared" si="489"/>
        <v>0</v>
      </c>
      <c r="AC3838" s="6">
        <f t="shared" si="495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hidden="1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1872</v>
      </c>
      <c r="F3839" s="2" t="s">
        <v>1882</v>
      </c>
      <c r="G3839" s="2" t="s">
        <v>1872</v>
      </c>
      <c r="H3839" s="80" t="s">
        <v>1993</v>
      </c>
      <c r="I3839" s="57" t="s">
        <v>1994</v>
      </c>
      <c r="J3839" s="57" t="s">
        <v>1995</v>
      </c>
      <c r="K3839" s="57" t="s">
        <v>32</v>
      </c>
      <c r="L3839" s="2" t="s">
        <v>1883</v>
      </c>
      <c r="M3839" s="57"/>
      <c r="N3839" s="2" t="s">
        <v>40</v>
      </c>
      <c r="O3839" s="2" t="s">
        <v>80</v>
      </c>
      <c r="P3839" s="4">
        <v>0</v>
      </c>
      <c r="Q3839" s="121" t="s">
        <v>2809</v>
      </c>
      <c r="R3839" s="57"/>
      <c r="S3839" s="8">
        <v>23918.799999999999</v>
      </c>
      <c r="T3839" s="6"/>
      <c r="U3839" s="6">
        <v>18058</v>
      </c>
      <c r="V3839" s="6">
        <f t="shared" si="493"/>
        <v>5860.7999999999993</v>
      </c>
      <c r="W3839" s="8">
        <f t="shared" si="492"/>
        <v>18058</v>
      </c>
      <c r="X3839" s="6"/>
      <c r="Y3839" s="7">
        <f t="shared" si="488"/>
        <v>0</v>
      </c>
      <c r="Z3839" s="7"/>
      <c r="AA3839" s="8">
        <f t="shared" si="496"/>
        <v>18058</v>
      </c>
      <c r="AB3839" s="6">
        <f t="shared" si="489"/>
        <v>0</v>
      </c>
      <c r="AC3839" s="6">
        <f t="shared" si="495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hidden="1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2810</v>
      </c>
      <c r="F3840" s="2" t="s">
        <v>2810</v>
      </c>
      <c r="G3840" s="2" t="s">
        <v>2810</v>
      </c>
      <c r="H3840" s="80" t="s">
        <v>1993</v>
      </c>
      <c r="I3840" s="57" t="s">
        <v>1994</v>
      </c>
      <c r="J3840" s="57" t="s">
        <v>1995</v>
      </c>
      <c r="K3840" s="57" t="s">
        <v>32</v>
      </c>
      <c r="L3840" s="2" t="s">
        <v>2811</v>
      </c>
      <c r="M3840" s="57"/>
      <c r="N3840" s="2" t="s">
        <v>40</v>
      </c>
      <c r="O3840" s="2" t="s">
        <v>41</v>
      </c>
      <c r="P3840" s="4">
        <v>0.02</v>
      </c>
      <c r="Q3840" s="121" t="s">
        <v>2812</v>
      </c>
      <c r="R3840" s="57"/>
      <c r="S3840" s="8">
        <v>9993</v>
      </c>
      <c r="T3840" s="6"/>
      <c r="U3840" s="6">
        <v>0</v>
      </c>
      <c r="V3840" s="6">
        <f t="shared" si="493"/>
        <v>9993</v>
      </c>
      <c r="W3840" s="8">
        <f t="shared" si="492"/>
        <v>0</v>
      </c>
      <c r="X3840" s="6"/>
      <c r="Y3840" s="7">
        <f t="shared" si="488"/>
        <v>0</v>
      </c>
      <c r="Z3840" s="7"/>
      <c r="AA3840" s="8">
        <f t="shared" si="496"/>
        <v>0</v>
      </c>
      <c r="AB3840" s="6">
        <f t="shared" si="489"/>
        <v>0</v>
      </c>
      <c r="AC3840" s="6">
        <f t="shared" si="495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hidden="1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2813</v>
      </c>
      <c r="F3841" s="2" t="s">
        <v>2813</v>
      </c>
      <c r="G3841" s="2" t="s">
        <v>2813</v>
      </c>
      <c r="H3841" s="80" t="s">
        <v>1993</v>
      </c>
      <c r="I3841" s="57" t="s">
        <v>1994</v>
      </c>
      <c r="J3841" s="57" t="s">
        <v>1995</v>
      </c>
      <c r="K3841" s="57" t="s">
        <v>32</v>
      </c>
      <c r="L3841" s="2" t="s">
        <v>2814</v>
      </c>
      <c r="M3841" s="57"/>
      <c r="N3841" s="2" t="s">
        <v>57</v>
      </c>
      <c r="O3841" s="2" t="s">
        <v>41</v>
      </c>
      <c r="P3841" s="4">
        <v>0.1</v>
      </c>
      <c r="Q3841" s="121" t="s">
        <v>2815</v>
      </c>
      <c r="R3841" s="57"/>
      <c r="S3841" s="8">
        <v>622.82000000000005</v>
      </c>
      <c r="T3841" s="6"/>
      <c r="U3841" s="6">
        <v>0</v>
      </c>
      <c r="V3841" s="6">
        <f t="shared" si="493"/>
        <v>622.82000000000005</v>
      </c>
      <c r="W3841" s="8">
        <f t="shared" si="492"/>
        <v>0</v>
      </c>
      <c r="X3841" s="6"/>
      <c r="Y3841" s="7">
        <f t="shared" si="488"/>
        <v>0</v>
      </c>
      <c r="Z3841" s="7"/>
      <c r="AA3841" s="8">
        <f t="shared" si="496"/>
        <v>0</v>
      </c>
      <c r="AB3841" s="6">
        <f t="shared" si="489"/>
        <v>0</v>
      </c>
      <c r="AC3841" s="6">
        <f t="shared" si="495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hidden="1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1993</v>
      </c>
      <c r="I3842" s="57" t="s">
        <v>1994</v>
      </c>
      <c r="J3842" s="57" t="s">
        <v>1995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2818</v>
      </c>
      <c r="R3842" s="57"/>
      <c r="S3842" s="8">
        <v>3591.7</v>
      </c>
      <c r="T3842" s="6"/>
      <c r="U3842" s="6">
        <v>3096</v>
      </c>
      <c r="V3842" s="6">
        <f t="shared" si="493"/>
        <v>495.69999999999982</v>
      </c>
      <c r="W3842" s="8">
        <f t="shared" si="492"/>
        <v>3035.2941176470586</v>
      </c>
      <c r="X3842" s="6"/>
      <c r="Y3842" s="7">
        <f t="shared" si="488"/>
        <v>0</v>
      </c>
      <c r="Z3842" s="7"/>
      <c r="AA3842" s="8">
        <f t="shared" si="496"/>
        <v>3035.2941176470586</v>
      </c>
      <c r="AB3842" s="6">
        <f t="shared" si="489"/>
        <v>60.705882352941444</v>
      </c>
      <c r="AC3842" s="6">
        <f t="shared" si="495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hidden="1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1898</v>
      </c>
      <c r="F3843" s="2" t="s">
        <v>1898</v>
      </c>
      <c r="G3843" s="2" t="s">
        <v>1898</v>
      </c>
      <c r="H3843" s="80" t="s">
        <v>1993</v>
      </c>
      <c r="I3843" s="57" t="s">
        <v>1994</v>
      </c>
      <c r="J3843" s="57" t="s">
        <v>1995</v>
      </c>
      <c r="K3843" s="57" t="s">
        <v>32</v>
      </c>
      <c r="L3843" s="2" t="s">
        <v>2820</v>
      </c>
      <c r="M3843" s="57"/>
      <c r="N3843" s="2" t="s">
        <v>40</v>
      </c>
      <c r="O3843" s="2" t="s">
        <v>41</v>
      </c>
      <c r="P3843" s="4">
        <v>0.04</v>
      </c>
      <c r="Q3843" s="121" t="s">
        <v>2821</v>
      </c>
      <c r="R3843" s="57"/>
      <c r="S3843" s="8">
        <v>3204.3</v>
      </c>
      <c r="T3843" s="6"/>
      <c r="U3843" s="6">
        <v>0</v>
      </c>
      <c r="V3843" s="6">
        <f t="shared" si="493"/>
        <v>3204.3</v>
      </c>
      <c r="W3843" s="8">
        <f t="shared" si="492"/>
        <v>0</v>
      </c>
      <c r="X3843" s="6"/>
      <c r="Y3843" s="7">
        <f t="shared" ref="Y3843:Y3906" si="497">IF(W3843-AC3843&lt;=0,0,IF(O3843="返现",MAX(W3843-AB3843-AC3843,0),MAX(W3843-AC3843,0)))</f>
        <v>0</v>
      </c>
      <c r="Z3843" s="7"/>
      <c r="AA3843" s="8">
        <f t="shared" si="496"/>
        <v>0</v>
      </c>
      <c r="AB3843" s="6">
        <f t="shared" si="489"/>
        <v>0</v>
      </c>
      <c r="AC3843" s="6">
        <f t="shared" si="495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hidden="1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2824</v>
      </c>
      <c r="F3844" s="2" t="s">
        <v>2824</v>
      </c>
      <c r="G3844" s="2" t="s">
        <v>2824</v>
      </c>
      <c r="H3844" s="80" t="s">
        <v>1993</v>
      </c>
      <c r="I3844" s="57" t="s">
        <v>1994</v>
      </c>
      <c r="J3844" s="57" t="s">
        <v>1995</v>
      </c>
      <c r="K3844" s="57" t="s">
        <v>32</v>
      </c>
      <c r="L3844" s="2" t="s">
        <v>2824</v>
      </c>
      <c r="M3844" s="57"/>
      <c r="N3844" s="2" t="s">
        <v>57</v>
      </c>
      <c r="O3844" s="2" t="s">
        <v>41</v>
      </c>
      <c r="P3844" s="4">
        <v>0.1</v>
      </c>
      <c r="Q3844" s="121" t="s">
        <v>2825</v>
      </c>
      <c r="R3844" s="57"/>
      <c r="S3844" s="8">
        <v>3.0000000000654801E-2</v>
      </c>
      <c r="T3844" s="6"/>
      <c r="U3844" s="6">
        <v>0</v>
      </c>
      <c r="V3844" s="6">
        <f t="shared" si="493"/>
        <v>3.0000000000654801E-2</v>
      </c>
      <c r="W3844" s="8">
        <f t="shared" si="492"/>
        <v>0</v>
      </c>
      <c r="X3844" s="6"/>
      <c r="Y3844" s="7">
        <f t="shared" si="497"/>
        <v>0</v>
      </c>
      <c r="Z3844" s="7"/>
      <c r="AA3844" s="8">
        <f t="shared" si="496"/>
        <v>0</v>
      </c>
      <c r="AB3844" s="6">
        <f t="shared" si="489"/>
        <v>0</v>
      </c>
      <c r="AC3844" s="6">
        <f t="shared" si="495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hidden="1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2826</v>
      </c>
      <c r="F3845" s="2" t="s">
        <v>2826</v>
      </c>
      <c r="G3845" s="2" t="s">
        <v>2826</v>
      </c>
      <c r="H3845" s="80" t="s">
        <v>1993</v>
      </c>
      <c r="I3845" s="57" t="s">
        <v>1994</v>
      </c>
      <c r="J3845" s="57" t="s">
        <v>1995</v>
      </c>
      <c r="K3845" s="57" t="s">
        <v>32</v>
      </c>
      <c r="L3845" s="2" t="s">
        <v>2826</v>
      </c>
      <c r="M3845" s="57"/>
      <c r="N3845" s="2" t="s">
        <v>40</v>
      </c>
      <c r="O3845" s="2" t="s">
        <v>80</v>
      </c>
      <c r="P3845" s="4">
        <v>0</v>
      </c>
      <c r="Q3845" s="121" t="s">
        <v>2827</v>
      </c>
      <c r="R3845" s="57"/>
      <c r="S3845" s="8">
        <v>169.4</v>
      </c>
      <c r="T3845" s="6"/>
      <c r="U3845" s="6">
        <v>0</v>
      </c>
      <c r="V3845" s="6">
        <f t="shared" si="493"/>
        <v>169.4</v>
      </c>
      <c r="W3845" s="8">
        <f t="shared" si="492"/>
        <v>0</v>
      </c>
      <c r="X3845" s="6"/>
      <c r="Y3845" s="7">
        <f t="shared" si="497"/>
        <v>0</v>
      </c>
      <c r="Z3845" s="7"/>
      <c r="AA3845" s="8">
        <f t="shared" si="496"/>
        <v>0</v>
      </c>
      <c r="AB3845" s="6">
        <f t="shared" si="489"/>
        <v>0</v>
      </c>
      <c r="AC3845" s="6">
        <f t="shared" si="495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hidden="1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2828</v>
      </c>
      <c r="F3846" s="2" t="s">
        <v>2828</v>
      </c>
      <c r="G3846" s="2" t="s">
        <v>2828</v>
      </c>
      <c r="H3846" s="80" t="s">
        <v>1993</v>
      </c>
      <c r="I3846" s="57" t="s">
        <v>1994</v>
      </c>
      <c r="J3846" s="57" t="s">
        <v>1995</v>
      </c>
      <c r="K3846" s="57" t="s">
        <v>32</v>
      </c>
      <c r="L3846" s="2" t="s">
        <v>2829</v>
      </c>
      <c r="M3846" s="57"/>
      <c r="N3846" s="2" t="s">
        <v>57</v>
      </c>
      <c r="O3846" s="2" t="s">
        <v>41</v>
      </c>
      <c r="P3846" s="4">
        <v>0.02</v>
      </c>
      <c r="Q3846" s="121" t="s">
        <v>2830</v>
      </c>
      <c r="R3846" s="57"/>
      <c r="S3846" s="8">
        <v>1.0000000002037299E-2</v>
      </c>
      <c r="T3846" s="6"/>
      <c r="U3846" s="6">
        <v>0</v>
      </c>
      <c r="V3846" s="6">
        <f t="shared" si="493"/>
        <v>1.0000000002037299E-2</v>
      </c>
      <c r="W3846" s="8">
        <f t="shared" si="492"/>
        <v>0</v>
      </c>
      <c r="X3846" s="6"/>
      <c r="Y3846" s="7">
        <f t="shared" si="497"/>
        <v>0</v>
      </c>
      <c r="Z3846" s="7"/>
      <c r="AA3846" s="8">
        <f t="shared" si="496"/>
        <v>0</v>
      </c>
      <c r="AB3846" s="6">
        <f t="shared" ref="AB3846:AB3909" si="498">U3846-W3846</f>
        <v>0</v>
      </c>
      <c r="AC3846" s="6">
        <f t="shared" si="495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hidden="1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1993</v>
      </c>
      <c r="I3847" s="57" t="s">
        <v>1994</v>
      </c>
      <c r="J3847" s="57" t="s">
        <v>1995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2835</v>
      </c>
      <c r="R3847" s="57"/>
      <c r="S3847" s="8">
        <v>1.00000000093132E-2</v>
      </c>
      <c r="T3847" s="6"/>
      <c r="U3847" s="6">
        <v>0</v>
      </c>
      <c r="V3847" s="6">
        <f t="shared" si="493"/>
        <v>1.00000000093132E-2</v>
      </c>
      <c r="W3847" s="8">
        <f t="shared" si="492"/>
        <v>0</v>
      </c>
      <c r="X3847" s="6"/>
      <c r="Y3847" s="7">
        <f t="shared" si="497"/>
        <v>0</v>
      </c>
      <c r="Z3847" s="7"/>
      <c r="AA3847" s="8">
        <f t="shared" si="496"/>
        <v>0</v>
      </c>
      <c r="AB3847" s="6">
        <f t="shared" si="498"/>
        <v>0</v>
      </c>
      <c r="AC3847" s="6">
        <f t="shared" si="495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hidden="1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2797</v>
      </c>
      <c r="F3848" s="2" t="s">
        <v>2797</v>
      </c>
      <c r="G3848" s="2" t="s">
        <v>2797</v>
      </c>
      <c r="H3848" s="80" t="s">
        <v>1993</v>
      </c>
      <c r="I3848" s="57" t="s">
        <v>1994</v>
      </c>
      <c r="J3848" s="57" t="s">
        <v>1995</v>
      </c>
      <c r="K3848" s="57" t="s">
        <v>32</v>
      </c>
      <c r="L3848" s="2" t="s">
        <v>2797</v>
      </c>
      <c r="M3848" s="57"/>
      <c r="N3848" s="2" t="s">
        <v>57</v>
      </c>
      <c r="O3848" s="2" t="s">
        <v>41</v>
      </c>
      <c r="P3848" s="4">
        <v>0.04</v>
      </c>
      <c r="Q3848" s="121" t="s">
        <v>2799</v>
      </c>
      <c r="R3848" s="57"/>
      <c r="S3848" s="8">
        <v>-11218.59</v>
      </c>
      <c r="T3848" s="6"/>
      <c r="U3848" s="6">
        <v>0</v>
      </c>
      <c r="V3848" s="6">
        <f t="shared" si="493"/>
        <v>-11218.59</v>
      </c>
      <c r="W3848" s="8">
        <f t="shared" si="492"/>
        <v>0</v>
      </c>
      <c r="X3848" s="6"/>
      <c r="Y3848" s="7">
        <f t="shared" si="497"/>
        <v>0</v>
      </c>
      <c r="Z3848" s="7"/>
      <c r="AA3848" s="8">
        <f t="shared" si="496"/>
        <v>0</v>
      </c>
      <c r="AB3848" s="6">
        <f t="shared" si="498"/>
        <v>0</v>
      </c>
      <c r="AC3848" s="6">
        <f t="shared" si="495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hidden="1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2797</v>
      </c>
      <c r="F3849" s="2" t="s">
        <v>2797</v>
      </c>
      <c r="G3849" s="2" t="s">
        <v>2797</v>
      </c>
      <c r="H3849" s="80" t="s">
        <v>1993</v>
      </c>
      <c r="I3849" s="57" t="s">
        <v>1994</v>
      </c>
      <c r="J3849" s="57" t="s">
        <v>1995</v>
      </c>
      <c r="K3849" s="57" t="s">
        <v>32</v>
      </c>
      <c r="L3849" s="2" t="s">
        <v>2797</v>
      </c>
      <c r="M3849" s="57"/>
      <c r="N3849" s="2" t="s">
        <v>40</v>
      </c>
      <c r="O3849" s="2" t="s">
        <v>41</v>
      </c>
      <c r="P3849" s="4">
        <v>0.02</v>
      </c>
      <c r="Q3849" s="121" t="s">
        <v>2799</v>
      </c>
      <c r="R3849" s="57"/>
      <c r="S3849" s="8">
        <v>42533.99</v>
      </c>
      <c r="T3849" s="6"/>
      <c r="U3849" s="6">
        <v>4.5</v>
      </c>
      <c r="V3849" s="6">
        <f t="shared" si="493"/>
        <v>42529.49</v>
      </c>
      <c r="W3849" s="8">
        <f t="shared" si="492"/>
        <v>4.4117647058823533</v>
      </c>
      <c r="X3849" s="6"/>
      <c r="Y3849" s="7">
        <f t="shared" si="497"/>
        <v>0</v>
      </c>
      <c r="Z3849" s="7"/>
      <c r="AA3849" s="8">
        <f t="shared" si="496"/>
        <v>4.4117647058823533</v>
      </c>
      <c r="AB3849" s="6">
        <f t="shared" si="498"/>
        <v>8.8235294117646745E-2</v>
      </c>
      <c r="AC3849" s="6">
        <f t="shared" si="495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hidden="1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1923</v>
      </c>
      <c r="G3850" s="2" t="s">
        <v>1921</v>
      </c>
      <c r="H3850" s="80" t="s">
        <v>1993</v>
      </c>
      <c r="I3850" s="57" t="s">
        <v>1994</v>
      </c>
      <c r="J3850" s="57" t="s">
        <v>1995</v>
      </c>
      <c r="K3850" s="57" t="s">
        <v>32</v>
      </c>
      <c r="L3850" s="2" t="s">
        <v>2429</v>
      </c>
      <c r="M3850" s="57"/>
      <c r="N3850" s="2" t="s">
        <v>57</v>
      </c>
      <c r="O3850" s="2" t="s">
        <v>41</v>
      </c>
      <c r="P3850" s="4">
        <v>0.15</v>
      </c>
      <c r="Q3850" s="121" t="s">
        <v>2430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2"/>
        <v>0</v>
      </c>
      <c r="X3850" s="6"/>
      <c r="Y3850" s="7">
        <f t="shared" si="497"/>
        <v>0</v>
      </c>
      <c r="Z3850" s="7"/>
      <c r="AA3850" s="8">
        <f t="shared" si="496"/>
        <v>0</v>
      </c>
      <c r="AB3850" s="6">
        <f t="shared" si="498"/>
        <v>0</v>
      </c>
      <c r="AC3850" s="6">
        <f t="shared" si="495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hidden="1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1993</v>
      </c>
      <c r="I3851" s="57" t="s">
        <v>1994</v>
      </c>
      <c r="J3851" s="57" t="s">
        <v>1995</v>
      </c>
      <c r="K3851" s="57" t="s">
        <v>32</v>
      </c>
      <c r="L3851" s="57" t="s">
        <v>2403</v>
      </c>
      <c r="M3851" s="57"/>
      <c r="N3851" s="57" t="s">
        <v>3500</v>
      </c>
      <c r="O3851" s="57" t="s">
        <v>80</v>
      </c>
      <c r="P3851" s="3">
        <v>0</v>
      </c>
      <c r="Q3851" s="116" t="s">
        <v>2404</v>
      </c>
      <c r="R3851" s="57"/>
      <c r="S3851" s="6">
        <v>0</v>
      </c>
      <c r="T3851" s="6">
        <v>0</v>
      </c>
      <c r="U3851" s="6">
        <v>16153.5933</v>
      </c>
      <c r="V3851" s="6">
        <f t="shared" si="493"/>
        <v>-16153.5933</v>
      </c>
      <c r="W3851" s="8">
        <f t="shared" si="492"/>
        <v>16153.5933</v>
      </c>
      <c r="X3851" s="6"/>
      <c r="Y3851" s="7">
        <f t="shared" si="497"/>
        <v>0</v>
      </c>
      <c r="Z3851" s="7"/>
      <c r="AA3851" s="8">
        <f t="shared" si="496"/>
        <v>16153.5933</v>
      </c>
      <c r="AB3851" s="6">
        <f t="shared" si="498"/>
        <v>0</v>
      </c>
      <c r="AC3851" s="6">
        <f t="shared" si="495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hidden="1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1993</v>
      </c>
      <c r="I3852" s="57" t="s">
        <v>1994</v>
      </c>
      <c r="J3852" s="57" t="s">
        <v>1995</v>
      </c>
      <c r="K3852" s="57" t="s">
        <v>32</v>
      </c>
      <c r="L3852" s="57" t="s">
        <v>1924</v>
      </c>
      <c r="M3852" s="57"/>
      <c r="N3852" s="57" t="s">
        <v>3500</v>
      </c>
      <c r="O3852" s="57" t="s">
        <v>41</v>
      </c>
      <c r="P3852" s="3">
        <v>0.08</v>
      </c>
      <c r="Q3852" s="116" t="s">
        <v>2431</v>
      </c>
      <c r="R3852" s="57"/>
      <c r="S3852" s="6">
        <v>0</v>
      </c>
      <c r="T3852" s="6">
        <v>0</v>
      </c>
      <c r="U3852" s="6">
        <v>69.3</v>
      </c>
      <c r="V3852" s="6">
        <f t="shared" si="493"/>
        <v>-69.3</v>
      </c>
      <c r="W3852" s="8">
        <f t="shared" si="492"/>
        <v>64.166666666666657</v>
      </c>
      <c r="X3852" s="6"/>
      <c r="Y3852" s="7">
        <f t="shared" si="497"/>
        <v>0</v>
      </c>
      <c r="Z3852" s="7"/>
      <c r="AA3852" s="8">
        <f t="shared" si="496"/>
        <v>64.166666666666657</v>
      </c>
      <c r="AB3852" s="6">
        <f t="shared" si="498"/>
        <v>5.13333333333334</v>
      </c>
      <c r="AC3852" s="6">
        <f t="shared" si="495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hidden="1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2629</v>
      </c>
      <c r="F3853" s="2" t="s">
        <v>2629</v>
      </c>
      <c r="G3853" s="2" t="s">
        <v>2629</v>
      </c>
      <c r="H3853" s="80" t="s">
        <v>1993</v>
      </c>
      <c r="I3853" s="57" t="s">
        <v>1994</v>
      </c>
      <c r="J3853" s="57" t="s">
        <v>1995</v>
      </c>
      <c r="K3853" s="57" t="s">
        <v>32</v>
      </c>
      <c r="L3853" s="2" t="s">
        <v>2629</v>
      </c>
      <c r="M3853" s="57"/>
      <c r="N3853" s="2" t="s">
        <v>3501</v>
      </c>
      <c r="O3853" s="2" t="s">
        <v>41</v>
      </c>
      <c r="P3853" s="18">
        <v>0.01</v>
      </c>
      <c r="Q3853" s="121" t="s">
        <v>2631</v>
      </c>
      <c r="R3853" s="57"/>
      <c r="S3853" s="8">
        <v>0</v>
      </c>
      <c r="T3853" s="6"/>
      <c r="U3853" s="6">
        <v>205256.66</v>
      </c>
      <c r="V3853" s="6">
        <f t="shared" si="493"/>
        <v>-205256.66</v>
      </c>
      <c r="W3853" s="8">
        <f t="shared" si="492"/>
        <v>203224.41584158415</v>
      </c>
      <c r="X3853" s="6"/>
      <c r="Y3853" s="7">
        <f t="shared" si="497"/>
        <v>0</v>
      </c>
      <c r="Z3853" s="7"/>
      <c r="AA3853" s="8">
        <f t="shared" si="496"/>
        <v>203224.41584158415</v>
      </c>
      <c r="AB3853" s="6">
        <f t="shared" si="498"/>
        <v>2032.2441584158514</v>
      </c>
      <c r="AC3853" s="6">
        <f t="shared" si="495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hidden="1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1993</v>
      </c>
      <c r="I3854" s="57" t="s">
        <v>1994</v>
      </c>
      <c r="J3854" s="57" t="s">
        <v>1995</v>
      </c>
      <c r="K3854" s="57" t="s">
        <v>32</v>
      </c>
      <c r="L3854" s="2" t="s">
        <v>1315</v>
      </c>
      <c r="M3854" s="57"/>
      <c r="N3854" s="2" t="s">
        <v>3501</v>
      </c>
      <c r="O3854" s="2" t="s">
        <v>80</v>
      </c>
      <c r="P3854" s="4">
        <v>0</v>
      </c>
      <c r="Q3854" s="121" t="s">
        <v>2712</v>
      </c>
      <c r="R3854" s="57"/>
      <c r="S3854" s="8">
        <v>0</v>
      </c>
      <c r="T3854" s="6"/>
      <c r="U3854" s="6">
        <v>31320.9</v>
      </c>
      <c r="V3854" s="6">
        <f t="shared" si="493"/>
        <v>-31320.9</v>
      </c>
      <c r="W3854" s="8">
        <f t="shared" si="492"/>
        <v>31320.9</v>
      </c>
      <c r="X3854" s="6"/>
      <c r="Y3854" s="7">
        <f t="shared" si="497"/>
        <v>0</v>
      </c>
      <c r="Z3854" s="7"/>
      <c r="AA3854" s="8">
        <f t="shared" si="496"/>
        <v>31320.9</v>
      </c>
      <c r="AB3854" s="6">
        <f t="shared" si="498"/>
        <v>0</v>
      </c>
      <c r="AC3854" s="6">
        <f t="shared" si="495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hidden="1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2953</v>
      </c>
      <c r="F3855" s="57" t="s">
        <v>2953</v>
      </c>
      <c r="G3855" s="57" t="s">
        <v>2953</v>
      </c>
      <c r="H3855" s="84" t="s">
        <v>2950</v>
      </c>
      <c r="I3855" s="57" t="s">
        <v>2951</v>
      </c>
      <c r="J3855" s="57" t="s">
        <v>2952</v>
      </c>
      <c r="K3855" s="57" t="s">
        <v>32</v>
      </c>
      <c r="L3855" s="57" t="s">
        <v>2954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3"/>
        <v>0</v>
      </c>
      <c r="W3855" s="8">
        <f t="shared" si="492"/>
        <v>2.5</v>
      </c>
      <c r="X3855" s="6"/>
      <c r="Y3855" s="7">
        <f t="shared" si="497"/>
        <v>0</v>
      </c>
      <c r="Z3855" s="7"/>
      <c r="AA3855" s="8">
        <f t="shared" si="496"/>
        <v>2.5</v>
      </c>
      <c r="AB3855" s="6">
        <f t="shared" si="498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hidden="1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2950</v>
      </c>
      <c r="I3856" s="57" t="s">
        <v>2951</v>
      </c>
      <c r="J3856" s="57" t="s">
        <v>2952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3"/>
        <v>235581.87</v>
      </c>
      <c r="W3856" s="8">
        <f t="shared" si="492"/>
        <v>251023.45</v>
      </c>
      <c r="X3856" s="6">
        <f>W3856*R3856</f>
        <v>7530.7034999999996</v>
      </c>
      <c r="Y3856" s="7">
        <f t="shared" si="497"/>
        <v>0</v>
      </c>
      <c r="Z3856" s="7"/>
      <c r="AA3856" s="8">
        <f t="shared" si="496"/>
        <v>258554.15350000001</v>
      </c>
      <c r="AB3856" s="6">
        <f t="shared" si="498"/>
        <v>0</v>
      </c>
      <c r="AC3856" s="6">
        <f t="shared" ref="AC3856:AC3919" si="499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hidden="1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1637</v>
      </c>
      <c r="G3857" s="57" t="s">
        <v>214</v>
      </c>
      <c r="H3857" s="84" t="s">
        <v>2950</v>
      </c>
      <c r="I3857" s="57" t="s">
        <v>2951</v>
      </c>
      <c r="J3857" s="57" t="s">
        <v>2952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3"/>
        <v>7568.8000000000029</v>
      </c>
      <c r="W3857" s="8">
        <f t="shared" si="492"/>
        <v>16570.849999999999</v>
      </c>
      <c r="X3857" s="6"/>
      <c r="Y3857" s="7">
        <f t="shared" si="497"/>
        <v>0</v>
      </c>
      <c r="Z3857" s="7"/>
      <c r="AA3857" s="8">
        <f t="shared" si="496"/>
        <v>16570.849999999999</v>
      </c>
      <c r="AB3857" s="6">
        <f t="shared" si="498"/>
        <v>0</v>
      </c>
      <c r="AC3857" s="6">
        <f t="shared" si="499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hidden="1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2950</v>
      </c>
      <c r="I3858" s="57" t="s">
        <v>2951</v>
      </c>
      <c r="J3858" s="57" t="s">
        <v>2952</v>
      </c>
      <c r="K3858" s="57" t="s">
        <v>32</v>
      </c>
      <c r="L3858" s="57" t="s">
        <v>2099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3"/>
        <v>0</v>
      </c>
      <c r="W3858" s="8">
        <f t="shared" si="492"/>
        <v>0</v>
      </c>
      <c r="X3858" s="6"/>
      <c r="Y3858" s="7">
        <f t="shared" si="497"/>
        <v>0</v>
      </c>
      <c r="Z3858" s="7"/>
      <c r="AA3858" s="8">
        <f t="shared" si="496"/>
        <v>0</v>
      </c>
      <c r="AB3858" s="6">
        <f t="shared" si="498"/>
        <v>0</v>
      </c>
      <c r="AC3858" s="6">
        <f t="shared" si="499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hidden="1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2950</v>
      </c>
      <c r="I3859" s="57" t="s">
        <v>2951</v>
      </c>
      <c r="J3859" s="57" t="s">
        <v>2952</v>
      </c>
      <c r="K3859" s="57" t="s">
        <v>32</v>
      </c>
      <c r="L3859" s="57" t="s">
        <v>2963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3502</v>
      </c>
      <c r="S3859" s="6">
        <v>3743.46</v>
      </c>
      <c r="T3859" s="6">
        <v>-3743.46</v>
      </c>
      <c r="U3859" s="6">
        <v>0</v>
      </c>
      <c r="V3859" s="6">
        <f t="shared" si="493"/>
        <v>0</v>
      </c>
      <c r="W3859" s="8">
        <v>246.03</v>
      </c>
      <c r="X3859" s="6"/>
      <c r="Y3859" s="7">
        <f t="shared" si="497"/>
        <v>246.03</v>
      </c>
      <c r="Z3859" s="7"/>
      <c r="AA3859" s="8">
        <f t="shared" si="496"/>
        <v>246.03</v>
      </c>
      <c r="AB3859" s="6">
        <f t="shared" si="498"/>
        <v>-246.03</v>
      </c>
      <c r="AC3859" s="6">
        <f t="shared" si="499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hidden="1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2950</v>
      </c>
      <c r="I3860" s="57" t="s">
        <v>2951</v>
      </c>
      <c r="J3860" s="57" t="s">
        <v>2952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3502</v>
      </c>
      <c r="S3860" s="6">
        <v>9033.51</v>
      </c>
      <c r="T3860" s="6">
        <v>-9033.51</v>
      </c>
      <c r="U3860" s="6">
        <v>0</v>
      </c>
      <c r="V3860" s="6">
        <f t="shared" si="493"/>
        <v>0</v>
      </c>
      <c r="W3860" s="8">
        <v>451.55</v>
      </c>
      <c r="X3860" s="6"/>
      <c r="Y3860" s="7">
        <f t="shared" si="497"/>
        <v>451.55</v>
      </c>
      <c r="Z3860" s="7"/>
      <c r="AA3860" s="8">
        <f t="shared" si="496"/>
        <v>451.55</v>
      </c>
      <c r="AB3860" s="6">
        <f t="shared" si="498"/>
        <v>-451.55</v>
      </c>
      <c r="AC3860" s="6">
        <f t="shared" si="499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hidden="1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2950</v>
      </c>
      <c r="I3861" s="57" t="s">
        <v>2951</v>
      </c>
      <c r="J3861" s="57" t="s">
        <v>2952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3"/>
        <v>2784828.19</v>
      </c>
      <c r="W3861" s="8">
        <f t="shared" si="492"/>
        <v>2255250.27</v>
      </c>
      <c r="X3861" s="6"/>
      <c r="Y3861" s="7">
        <f t="shared" si="497"/>
        <v>0</v>
      </c>
      <c r="Z3861" s="7"/>
      <c r="AA3861" s="8">
        <f t="shared" si="496"/>
        <v>2255250.27</v>
      </c>
      <c r="AB3861" s="6">
        <f t="shared" si="498"/>
        <v>0</v>
      </c>
      <c r="AC3861" s="6">
        <f t="shared" si="499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hidden="1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3"/>
        <v>-1127932.78</v>
      </c>
      <c r="W3862" s="8">
        <f t="shared" si="492"/>
        <v>8.4</v>
      </c>
      <c r="X3862" s="6">
        <f>W3862*R3862</f>
        <v>0.252</v>
      </c>
      <c r="Y3862" s="7">
        <f t="shared" si="497"/>
        <v>0</v>
      </c>
      <c r="Z3862" s="7"/>
      <c r="AA3862" s="8">
        <f t="shared" si="496"/>
        <v>8.652000000000001</v>
      </c>
      <c r="AB3862" s="6">
        <f t="shared" si="498"/>
        <v>0</v>
      </c>
      <c r="AC3862" s="6">
        <f t="shared" si="499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hidden="1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2950</v>
      </c>
      <c r="I3863" s="57" t="s">
        <v>2951</v>
      </c>
      <c r="J3863" s="57" t="s">
        <v>2952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3"/>
        <v>0</v>
      </c>
      <c r="W3863" s="8">
        <f t="shared" si="492"/>
        <v>2506759.7200000002</v>
      </c>
      <c r="X3863" s="6">
        <f>W3863*R3863</f>
        <v>75202.791599999997</v>
      </c>
      <c r="Y3863" s="7">
        <f t="shared" si="497"/>
        <v>0</v>
      </c>
      <c r="Z3863" s="7"/>
      <c r="AA3863" s="8">
        <f t="shared" si="496"/>
        <v>2581962.5116000003</v>
      </c>
      <c r="AB3863" s="6">
        <f t="shared" si="498"/>
        <v>0</v>
      </c>
      <c r="AC3863" s="6">
        <f t="shared" si="499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hidden="1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57" t="s">
        <v>3503</v>
      </c>
      <c r="F3864" s="57" t="s">
        <v>2979</v>
      </c>
      <c r="G3864" s="57" t="s">
        <v>1682</v>
      </c>
      <c r="H3864" s="84" t="s">
        <v>2950</v>
      </c>
      <c r="I3864" s="57" t="s">
        <v>2951</v>
      </c>
      <c r="J3864" s="57" t="s">
        <v>2952</v>
      </c>
      <c r="K3864" s="57" t="s">
        <v>32</v>
      </c>
      <c r="L3864" s="57" t="s">
        <v>2840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3"/>
        <v>806242.3899999999</v>
      </c>
      <c r="W3864" s="8">
        <f t="shared" si="492"/>
        <v>1249683.06</v>
      </c>
      <c r="X3864" s="6"/>
      <c r="Y3864" s="7">
        <f t="shared" si="497"/>
        <v>0</v>
      </c>
      <c r="Z3864" s="7"/>
      <c r="AA3864" s="8">
        <f t="shared" si="496"/>
        <v>1249683.06</v>
      </c>
      <c r="AB3864" s="6">
        <f t="shared" si="498"/>
        <v>0</v>
      </c>
      <c r="AC3864" s="6">
        <f t="shared" si="499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hidden="1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2950</v>
      </c>
      <c r="I3865" s="57" t="s">
        <v>2951</v>
      </c>
      <c r="J3865" s="57" t="s">
        <v>2952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3"/>
        <v>45469.67</v>
      </c>
      <c r="W3865" s="8">
        <f t="shared" si="492"/>
        <v>23692.98</v>
      </c>
      <c r="X3865" s="6"/>
      <c r="Y3865" s="7">
        <f t="shared" si="497"/>
        <v>0</v>
      </c>
      <c r="Z3865" s="7"/>
      <c r="AA3865" s="8">
        <f t="shared" si="496"/>
        <v>23692.98</v>
      </c>
      <c r="AB3865" s="6">
        <f t="shared" si="498"/>
        <v>0</v>
      </c>
      <c r="AC3865" s="6">
        <f t="shared" si="499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hidden="1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2177</v>
      </c>
      <c r="F3866" s="57" t="s">
        <v>2177</v>
      </c>
      <c r="G3866" s="57" t="s">
        <v>2177</v>
      </c>
      <c r="H3866" s="84" t="s">
        <v>2950</v>
      </c>
      <c r="I3866" s="57" t="s">
        <v>2951</v>
      </c>
      <c r="J3866" s="57" t="s">
        <v>2952</v>
      </c>
      <c r="K3866" s="57" t="s">
        <v>32</v>
      </c>
      <c r="L3866" s="57" t="s">
        <v>2983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3"/>
        <v>13074.169999999998</v>
      </c>
      <c r="W3866" s="8">
        <f t="shared" si="492"/>
        <v>68199.61</v>
      </c>
      <c r="X3866" s="6">
        <f>W3866*R3866</f>
        <v>2045.9883</v>
      </c>
      <c r="Y3866" s="7">
        <f t="shared" si="497"/>
        <v>0</v>
      </c>
      <c r="Z3866" s="7"/>
      <c r="AA3866" s="8">
        <f t="shared" si="496"/>
        <v>70245.598299999998</v>
      </c>
      <c r="AB3866" s="6">
        <f t="shared" si="498"/>
        <v>0</v>
      </c>
      <c r="AC3866" s="6">
        <f t="shared" si="499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hidden="1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3"/>
        <v>190812.38273000001</v>
      </c>
      <c r="W3867" s="8">
        <f t="shared" si="492"/>
        <v>6000</v>
      </c>
      <c r="X3867" s="6"/>
      <c r="Y3867" s="7">
        <f t="shared" si="497"/>
        <v>0</v>
      </c>
      <c r="Z3867" s="7"/>
      <c r="AA3867" s="8">
        <f t="shared" si="496"/>
        <v>6000</v>
      </c>
      <c r="AB3867" s="6">
        <f t="shared" si="498"/>
        <v>0</v>
      </c>
      <c r="AC3867" s="6">
        <f t="shared" si="499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hidden="1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2950</v>
      </c>
      <c r="I3868" s="57" t="s">
        <v>2951</v>
      </c>
      <c r="J3868" s="57" t="s">
        <v>2952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3"/>
        <v>7786.64</v>
      </c>
      <c r="W3868" s="8">
        <f t="shared" si="492"/>
        <v>6277.46</v>
      </c>
      <c r="X3868" s="6">
        <f>W3868*R3868</f>
        <v>188.32380000000001</v>
      </c>
      <c r="Y3868" s="7">
        <f t="shared" si="497"/>
        <v>0</v>
      </c>
      <c r="Z3868" s="7"/>
      <c r="AA3868" s="8">
        <f t="shared" si="496"/>
        <v>6465.7838000000002</v>
      </c>
      <c r="AB3868" s="6">
        <f t="shared" si="498"/>
        <v>0</v>
      </c>
      <c r="AC3868" s="6">
        <f t="shared" si="499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hidden="1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2950</v>
      </c>
      <c r="I3869" s="57" t="s">
        <v>2951</v>
      </c>
      <c r="J3869" s="57" t="s">
        <v>2952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3"/>
        <v>11793.879999999997</v>
      </c>
      <c r="W3869" s="8">
        <f t="shared" si="492"/>
        <v>44575.4</v>
      </c>
      <c r="X3869" s="6">
        <f>W3869*R3869</f>
        <v>1337.2619999999999</v>
      </c>
      <c r="Y3869" s="7">
        <f t="shared" si="497"/>
        <v>0</v>
      </c>
      <c r="Z3869" s="7"/>
      <c r="AA3869" s="8">
        <f t="shared" si="496"/>
        <v>45912.662000000004</v>
      </c>
      <c r="AB3869" s="6">
        <f t="shared" si="498"/>
        <v>0</v>
      </c>
      <c r="AC3869" s="6">
        <f t="shared" si="499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hidden="1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2950</v>
      </c>
      <c r="I3870" s="57" t="s">
        <v>2951</v>
      </c>
      <c r="J3870" s="57" t="s">
        <v>2952</v>
      </c>
      <c r="K3870" s="57" t="s">
        <v>32</v>
      </c>
      <c r="L3870" s="57" t="s">
        <v>2991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3"/>
        <v>9881.4799999999959</v>
      </c>
      <c r="W3870" s="8">
        <f t="shared" si="492"/>
        <v>35862.400000000001</v>
      </c>
      <c r="X3870" s="6">
        <f>W3870*R3870</f>
        <v>1075.8720000000001</v>
      </c>
      <c r="Y3870" s="7">
        <f t="shared" si="497"/>
        <v>0</v>
      </c>
      <c r="Z3870" s="7"/>
      <c r="AA3870" s="8">
        <f t="shared" si="496"/>
        <v>36938.272000000004</v>
      </c>
      <c r="AB3870" s="6">
        <f t="shared" si="498"/>
        <v>0</v>
      </c>
      <c r="AC3870" s="6">
        <f t="shared" si="499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hidden="1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2234</v>
      </c>
      <c r="F3871" s="57" t="s">
        <v>2234</v>
      </c>
      <c r="G3871" s="57" t="s">
        <v>2234</v>
      </c>
      <c r="H3871" s="84" t="s">
        <v>2950</v>
      </c>
      <c r="I3871" s="57" t="s">
        <v>2951</v>
      </c>
      <c r="J3871" s="57" t="s">
        <v>2952</v>
      </c>
      <c r="K3871" s="57" t="s">
        <v>32</v>
      </c>
      <c r="L3871" s="57" t="s">
        <v>2234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3"/>
        <v>292304.80000000005</v>
      </c>
      <c r="W3871" s="8">
        <f t="shared" si="492"/>
        <v>109603.92</v>
      </c>
      <c r="X3871" s="6">
        <f>W3871*R3871</f>
        <v>3288.1176</v>
      </c>
      <c r="Y3871" s="7">
        <f t="shared" si="497"/>
        <v>0</v>
      </c>
      <c r="Z3871" s="7"/>
      <c r="AA3871" s="8">
        <f t="shared" si="496"/>
        <v>112892.0376</v>
      </c>
      <c r="AB3871" s="6">
        <f t="shared" si="498"/>
        <v>0</v>
      </c>
      <c r="AC3871" s="6">
        <f t="shared" si="499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hidden="1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2950</v>
      </c>
      <c r="I3872" s="57" t="s">
        <v>2951</v>
      </c>
      <c r="J3872" s="57" t="s">
        <v>2952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3"/>
        <v>198444.78999999998</v>
      </c>
      <c r="W3872" s="8">
        <f t="shared" si="492"/>
        <v>318110.2</v>
      </c>
      <c r="X3872" s="6"/>
      <c r="Y3872" s="7">
        <f t="shared" si="497"/>
        <v>0</v>
      </c>
      <c r="Z3872" s="7"/>
      <c r="AA3872" s="8">
        <f t="shared" si="496"/>
        <v>318110.2</v>
      </c>
      <c r="AB3872" s="6">
        <f t="shared" si="498"/>
        <v>0</v>
      </c>
      <c r="AC3872" s="6">
        <f t="shared" si="499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hidden="1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2950</v>
      </c>
      <c r="I3873" s="57" t="s">
        <v>2951</v>
      </c>
      <c r="J3873" s="57" t="s">
        <v>2952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3"/>
        <v>13549.819999999996</v>
      </c>
      <c r="W3873" s="8">
        <f t="shared" si="492"/>
        <v>25590.880000000001</v>
      </c>
      <c r="X3873" s="6"/>
      <c r="Y3873" s="7">
        <f t="shared" si="497"/>
        <v>0</v>
      </c>
      <c r="Z3873" s="7"/>
      <c r="AA3873" s="8">
        <f t="shared" si="496"/>
        <v>25590.880000000001</v>
      </c>
      <c r="AB3873" s="6">
        <f t="shared" si="498"/>
        <v>0</v>
      </c>
      <c r="AC3873" s="6">
        <f t="shared" si="499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hidden="1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1727</v>
      </c>
      <c r="F3874" s="57" t="s">
        <v>1727</v>
      </c>
      <c r="G3874" s="57" t="s">
        <v>1727</v>
      </c>
      <c r="H3874" s="84" t="s">
        <v>2950</v>
      </c>
      <c r="I3874" s="57" t="s">
        <v>2951</v>
      </c>
      <c r="J3874" s="57" t="s">
        <v>2952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3"/>
        <v>273518.6100000001</v>
      </c>
      <c r="W3874" s="8">
        <f t="shared" si="492"/>
        <v>814083.51</v>
      </c>
      <c r="X3874" s="6"/>
      <c r="Y3874" s="7">
        <f t="shared" si="497"/>
        <v>0</v>
      </c>
      <c r="Z3874" s="7"/>
      <c r="AA3874" s="8">
        <f t="shared" si="496"/>
        <v>814083.51</v>
      </c>
      <c r="AB3874" s="6">
        <f t="shared" si="498"/>
        <v>0</v>
      </c>
      <c r="AC3874" s="6">
        <f t="shared" si="499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hidden="1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3"/>
        <v>145.40000000000009</v>
      </c>
      <c r="W3875" s="8">
        <f t="shared" si="492"/>
        <v>0</v>
      </c>
      <c r="X3875" s="6"/>
      <c r="Y3875" s="7">
        <f t="shared" si="497"/>
        <v>0</v>
      </c>
      <c r="Z3875" s="7"/>
      <c r="AA3875" s="8">
        <f t="shared" si="496"/>
        <v>0</v>
      </c>
      <c r="AB3875" s="6">
        <f t="shared" si="498"/>
        <v>0</v>
      </c>
      <c r="AC3875" s="6">
        <f t="shared" si="499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hidden="1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2950</v>
      </c>
      <c r="I3876" s="57" t="s">
        <v>2951</v>
      </c>
      <c r="J3876" s="57" t="s">
        <v>2952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3"/>
        <v>161522.21999999997</v>
      </c>
      <c r="W3876" s="8">
        <f t="shared" si="492"/>
        <v>408279.14</v>
      </c>
      <c r="X3876" s="6">
        <f>W3876*R3876+9355.51</f>
        <v>21603.8842</v>
      </c>
      <c r="Y3876" s="7">
        <f t="shared" si="497"/>
        <v>0</v>
      </c>
      <c r="Z3876" s="7"/>
      <c r="AA3876" s="8">
        <f t="shared" si="496"/>
        <v>429883.02419999999</v>
      </c>
      <c r="AB3876" s="6">
        <f t="shared" si="498"/>
        <v>0</v>
      </c>
      <c r="AC3876" s="6">
        <f t="shared" si="499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hidden="1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3015</v>
      </c>
      <c r="F3877" s="57" t="s">
        <v>3015</v>
      </c>
      <c r="G3877" s="57" t="s">
        <v>3015</v>
      </c>
      <c r="H3877" s="84" t="s">
        <v>2950</v>
      </c>
      <c r="I3877" s="57" t="s">
        <v>2951</v>
      </c>
      <c r="J3877" s="57" t="s">
        <v>2952</v>
      </c>
      <c r="K3877" s="57" t="s">
        <v>32</v>
      </c>
      <c r="L3877" s="57" t="s">
        <v>3015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3"/>
        <v>0</v>
      </c>
      <c r="W3877" s="8">
        <f t="shared" si="492"/>
        <v>97000</v>
      </c>
      <c r="X3877" s="6">
        <f>W3877*R3877/(1-R3877)</f>
        <v>3000</v>
      </c>
      <c r="Y3877" s="7">
        <f t="shared" si="497"/>
        <v>0</v>
      </c>
      <c r="Z3877" s="7"/>
      <c r="AA3877" s="8">
        <f t="shared" si="496"/>
        <v>100000</v>
      </c>
      <c r="AB3877" s="6">
        <f t="shared" si="498"/>
        <v>0</v>
      </c>
      <c r="AC3877" s="6">
        <f t="shared" si="499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hidden="1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3504</v>
      </c>
      <c r="F3878" s="57" t="s">
        <v>3504</v>
      </c>
      <c r="G3878" s="57" t="s">
        <v>3504</v>
      </c>
      <c r="H3878" s="84" t="s">
        <v>2950</v>
      </c>
      <c r="I3878" s="57" t="s">
        <v>2951</v>
      </c>
      <c r="J3878" s="57" t="s">
        <v>2952</v>
      </c>
      <c r="K3878" s="57" t="s">
        <v>32</v>
      </c>
      <c r="L3878" s="57" t="s">
        <v>3505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3"/>
        <v>99000</v>
      </c>
      <c r="W3878" s="8">
        <f t="shared" ref="W3878:W3941" si="500">IF(O3878="返货",U3878/(1+P3878),IF(O3878="返现",U3878,IF(O3878="折扣",U3878*P3878,IF(O3878="无",U3878))))</f>
        <v>0</v>
      </c>
      <c r="X3878" s="6"/>
      <c r="Y3878" s="7">
        <f t="shared" si="497"/>
        <v>0</v>
      </c>
      <c r="Z3878" s="7"/>
      <c r="AA3878" s="8">
        <f t="shared" si="496"/>
        <v>0</v>
      </c>
      <c r="AB3878" s="6">
        <f t="shared" si="498"/>
        <v>0</v>
      </c>
      <c r="AC3878" s="6">
        <f t="shared" si="499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hidden="1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2950</v>
      </c>
      <c r="I3879" s="57" t="s">
        <v>2951</v>
      </c>
      <c r="J3879" s="57" t="s">
        <v>2952</v>
      </c>
      <c r="K3879" s="57" t="s">
        <v>32</v>
      </c>
      <c r="L3879" s="57" t="s">
        <v>3026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3"/>
        <v>37353.710000000006</v>
      </c>
      <c r="W3879" s="8">
        <f t="shared" si="500"/>
        <v>122509.89</v>
      </c>
      <c r="X3879" s="6"/>
      <c r="Y3879" s="7">
        <f t="shared" si="497"/>
        <v>0</v>
      </c>
      <c r="Z3879" s="7"/>
      <c r="AA3879" s="8">
        <f t="shared" si="496"/>
        <v>122509.89</v>
      </c>
      <c r="AB3879" s="6">
        <f t="shared" si="498"/>
        <v>0</v>
      </c>
      <c r="AC3879" s="6">
        <f t="shared" si="499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hidden="1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2950</v>
      </c>
      <c r="I3880" s="57" t="s">
        <v>2951</v>
      </c>
      <c r="J3880" s="57" t="s">
        <v>2952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3"/>
        <v>116835.01000000001</v>
      </c>
      <c r="W3880" s="8">
        <f t="shared" si="500"/>
        <v>200362.8</v>
      </c>
      <c r="X3880" s="6"/>
      <c r="Y3880" s="7">
        <f t="shared" si="497"/>
        <v>0</v>
      </c>
      <c r="Z3880" s="7"/>
      <c r="AA3880" s="8">
        <f t="shared" si="496"/>
        <v>200362.8</v>
      </c>
      <c r="AB3880" s="6">
        <f t="shared" si="498"/>
        <v>0</v>
      </c>
      <c r="AC3880" s="6">
        <f t="shared" si="499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hidden="1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2950</v>
      </c>
      <c r="I3881" s="57" t="s">
        <v>2951</v>
      </c>
      <c r="J3881" s="57" t="s">
        <v>2952</v>
      </c>
      <c r="K3881" s="57" t="s">
        <v>32</v>
      </c>
      <c r="L3881" s="57" t="s">
        <v>2635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3"/>
        <v>77654.179999999993</v>
      </c>
      <c r="W3881" s="8">
        <f t="shared" si="500"/>
        <v>66423.78</v>
      </c>
      <c r="X3881" s="6"/>
      <c r="Y3881" s="7">
        <f t="shared" si="497"/>
        <v>0</v>
      </c>
      <c r="Z3881" s="7"/>
      <c r="AA3881" s="8">
        <f t="shared" si="496"/>
        <v>66423.78</v>
      </c>
      <c r="AB3881" s="6">
        <f t="shared" si="498"/>
        <v>0</v>
      </c>
      <c r="AC3881" s="6">
        <f t="shared" si="499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hidden="1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2691</v>
      </c>
      <c r="F3882" s="57" t="s">
        <v>2691</v>
      </c>
      <c r="G3882" s="57" t="s">
        <v>2691</v>
      </c>
      <c r="H3882" s="84" t="s">
        <v>2950</v>
      </c>
      <c r="I3882" s="57" t="s">
        <v>2951</v>
      </c>
      <c r="J3882" s="57" t="s">
        <v>2952</v>
      </c>
      <c r="K3882" s="57" t="s">
        <v>32</v>
      </c>
      <c r="L3882" s="57" t="s">
        <v>3032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3"/>
        <v>10900.800000000003</v>
      </c>
      <c r="W3882" s="8">
        <f t="shared" si="500"/>
        <v>23628.6</v>
      </c>
      <c r="X3882" s="6"/>
      <c r="Y3882" s="7">
        <f t="shared" si="497"/>
        <v>0</v>
      </c>
      <c r="Z3882" s="7"/>
      <c r="AA3882" s="8">
        <f t="shared" si="496"/>
        <v>23628.6</v>
      </c>
      <c r="AB3882" s="6">
        <f t="shared" si="498"/>
        <v>0</v>
      </c>
      <c r="AC3882" s="6">
        <f t="shared" si="499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hidden="1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2950</v>
      </c>
      <c r="I3883" s="57" t="s">
        <v>2951</v>
      </c>
      <c r="J3883" s="57" t="s">
        <v>2952</v>
      </c>
      <c r="K3883" s="57" t="s">
        <v>32</v>
      </c>
      <c r="L3883" s="57" t="s">
        <v>3030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3"/>
        <v>62204.28</v>
      </c>
      <c r="W3883" s="8">
        <f t="shared" si="500"/>
        <v>78523.87</v>
      </c>
      <c r="X3883" s="6"/>
      <c r="Y3883" s="7">
        <f t="shared" si="497"/>
        <v>19999.999999999993</v>
      </c>
      <c r="Z3883" s="7"/>
      <c r="AA3883" s="8">
        <f t="shared" si="496"/>
        <v>78523.87</v>
      </c>
      <c r="AB3883" s="6">
        <f t="shared" si="498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hidden="1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2950</v>
      </c>
      <c r="I3884" s="57" t="s">
        <v>2951</v>
      </c>
      <c r="J3884" s="57" t="s">
        <v>2952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3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7"/>
        <v>0</v>
      </c>
      <c r="Z3884" s="7"/>
      <c r="AA3884" s="8">
        <f t="shared" si="496"/>
        <v>1777488.6465</v>
      </c>
      <c r="AB3884" s="8">
        <f t="shared" si="498"/>
        <v>0</v>
      </c>
      <c r="AC3884" s="8">
        <f t="shared" si="499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hidden="1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2950</v>
      </c>
      <c r="I3885" s="57" t="s">
        <v>2951</v>
      </c>
      <c r="J3885" s="57" t="s">
        <v>2952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3506</v>
      </c>
      <c r="S3885" s="8">
        <v>2288709.33</v>
      </c>
      <c r="T3885" s="8">
        <v>4449060.32</v>
      </c>
      <c r="U3885" s="8">
        <v>5587258.6100000003</v>
      </c>
      <c r="V3885" s="8">
        <f t="shared" si="493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7"/>
        <v>0</v>
      </c>
      <c r="Z3885" s="7"/>
      <c r="AA3885" s="8">
        <f t="shared" si="496"/>
        <v>5753221.2045</v>
      </c>
      <c r="AB3885" s="8">
        <f t="shared" si="498"/>
        <v>108000.3200000003</v>
      </c>
      <c r="AC3885" s="8">
        <f t="shared" si="499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hidden="1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3507</v>
      </c>
      <c r="G3886" s="57" t="s">
        <v>1432</v>
      </c>
      <c r="H3886" s="84" t="s">
        <v>2950</v>
      </c>
      <c r="I3886" s="57" t="s">
        <v>2951</v>
      </c>
      <c r="J3886" s="57" t="s">
        <v>2952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1">S3886+T3886-U3886</f>
        <v>12203.400000000001</v>
      </c>
      <c r="W3886" s="8">
        <f t="shared" si="500"/>
        <v>48887</v>
      </c>
      <c r="X3886" s="6"/>
      <c r="Y3886" s="7">
        <f t="shared" si="497"/>
        <v>0</v>
      </c>
      <c r="Z3886" s="7"/>
      <c r="AA3886" s="8">
        <f t="shared" si="496"/>
        <v>48887</v>
      </c>
      <c r="AB3886" s="6">
        <f t="shared" si="498"/>
        <v>0</v>
      </c>
      <c r="AC3886" s="6">
        <f t="shared" si="499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hidden="1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3438</v>
      </c>
      <c r="F3887" s="57" t="s">
        <v>3438</v>
      </c>
      <c r="G3887" s="57" t="s">
        <v>3438</v>
      </c>
      <c r="H3887" s="84" t="s">
        <v>2950</v>
      </c>
      <c r="I3887" s="57" t="s">
        <v>2951</v>
      </c>
      <c r="J3887" s="57" t="s">
        <v>2952</v>
      </c>
      <c r="K3887" s="57" t="s">
        <v>32</v>
      </c>
      <c r="L3887" s="57" t="s">
        <v>3043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1"/>
        <v>28074.319999999992</v>
      </c>
      <c r="W3887" s="8">
        <f t="shared" si="500"/>
        <v>48116.160000000003</v>
      </c>
      <c r="X3887" s="6">
        <f>W3887*R3887/(1-R3887)</f>
        <v>2532.4294736842112</v>
      </c>
      <c r="Y3887" s="7">
        <f t="shared" si="497"/>
        <v>0</v>
      </c>
      <c r="Z3887" s="7"/>
      <c r="AA3887" s="8">
        <f t="shared" si="496"/>
        <v>50648.589473684217</v>
      </c>
      <c r="AB3887" s="6">
        <f t="shared" si="498"/>
        <v>0</v>
      </c>
      <c r="AC3887" s="6">
        <f t="shared" si="499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hidden="1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1"/>
        <v>15000</v>
      </c>
      <c r="W3888" s="8">
        <f t="shared" si="500"/>
        <v>0</v>
      </c>
      <c r="X3888" s="6"/>
      <c r="Y3888" s="7">
        <f t="shared" si="497"/>
        <v>0</v>
      </c>
      <c r="Z3888" s="7"/>
      <c r="AA3888" s="8">
        <f t="shared" si="496"/>
        <v>0</v>
      </c>
      <c r="AB3888" s="6">
        <f t="shared" si="498"/>
        <v>0</v>
      </c>
      <c r="AC3888" s="6">
        <f t="shared" si="499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hidden="1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1"/>
        <v>17796.740000000002</v>
      </c>
      <c r="W3889" s="8">
        <f t="shared" si="500"/>
        <v>0</v>
      </c>
      <c r="X3889" s="6"/>
      <c r="Y3889" s="7">
        <f t="shared" si="497"/>
        <v>0</v>
      </c>
      <c r="Z3889" s="7"/>
      <c r="AA3889" s="8">
        <f t="shared" si="496"/>
        <v>0</v>
      </c>
      <c r="AB3889" s="6">
        <f t="shared" si="498"/>
        <v>0</v>
      </c>
      <c r="AC3889" s="6">
        <f t="shared" si="499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hidden="1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1"/>
        <v>25818.397659999999</v>
      </c>
      <c r="W3890" s="8">
        <f t="shared" si="500"/>
        <v>0</v>
      </c>
      <c r="X3890" s="6"/>
      <c r="Y3890" s="7">
        <f t="shared" si="497"/>
        <v>0</v>
      </c>
      <c r="Z3890" s="7"/>
      <c r="AA3890" s="8">
        <f t="shared" si="496"/>
        <v>0</v>
      </c>
      <c r="AB3890" s="6">
        <f t="shared" si="498"/>
        <v>0</v>
      </c>
      <c r="AC3890" s="6">
        <f t="shared" si="499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hidden="1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1"/>
        <v>1137087.5482300001</v>
      </c>
      <c r="W3891" s="8">
        <f t="shared" si="500"/>
        <v>0</v>
      </c>
      <c r="X3891" s="6">
        <f>W3891*R3891</f>
        <v>0</v>
      </c>
      <c r="Y3891" s="7">
        <f t="shared" si="497"/>
        <v>0</v>
      </c>
      <c r="Z3891" s="7"/>
      <c r="AA3891" s="8">
        <f t="shared" si="496"/>
        <v>0</v>
      </c>
      <c r="AB3891" s="6">
        <f t="shared" si="498"/>
        <v>0</v>
      </c>
      <c r="AC3891" s="6">
        <f t="shared" si="499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hidden="1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1"/>
        <v>-3000.0434500000001</v>
      </c>
      <c r="W3892" s="8">
        <f t="shared" si="500"/>
        <v>0</v>
      </c>
      <c r="X3892" s="6"/>
      <c r="Y3892" s="7">
        <f t="shared" si="497"/>
        <v>0</v>
      </c>
      <c r="Z3892" s="7"/>
      <c r="AA3892" s="8">
        <f t="shared" si="496"/>
        <v>0</v>
      </c>
      <c r="AB3892" s="6">
        <f t="shared" si="498"/>
        <v>0</v>
      </c>
      <c r="AC3892" s="6">
        <f t="shared" si="499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hidden="1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1"/>
        <v>-1697896.06</v>
      </c>
      <c r="W3893" s="8">
        <f t="shared" si="500"/>
        <v>0</v>
      </c>
      <c r="X3893" s="6"/>
      <c r="Y3893" s="7">
        <f t="shared" si="497"/>
        <v>0</v>
      </c>
      <c r="Z3893" s="7"/>
      <c r="AA3893" s="8">
        <f t="shared" si="496"/>
        <v>0</v>
      </c>
      <c r="AB3893" s="6">
        <f t="shared" si="498"/>
        <v>0</v>
      </c>
      <c r="AC3893" s="6">
        <f t="shared" si="499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hidden="1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1"/>
        <v>1776030.75229</v>
      </c>
      <c r="W3894" s="8">
        <f t="shared" si="500"/>
        <v>0</v>
      </c>
      <c r="X3894" s="6"/>
      <c r="Y3894" s="7">
        <f t="shared" si="497"/>
        <v>0</v>
      </c>
      <c r="Z3894" s="7"/>
      <c r="AA3894" s="8">
        <f t="shared" si="496"/>
        <v>0</v>
      </c>
      <c r="AB3894" s="6">
        <f t="shared" si="498"/>
        <v>0</v>
      </c>
      <c r="AC3894" s="6">
        <f t="shared" si="499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hidden="1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1"/>
        <v>986.86000000000104</v>
      </c>
      <c r="W3895" s="8">
        <f t="shared" si="500"/>
        <v>0</v>
      </c>
      <c r="X3895" s="6"/>
      <c r="Y3895" s="7">
        <f t="shared" si="497"/>
        <v>0</v>
      </c>
      <c r="Z3895" s="7"/>
      <c r="AA3895" s="8">
        <f t="shared" si="496"/>
        <v>0</v>
      </c>
      <c r="AB3895" s="6">
        <f t="shared" si="498"/>
        <v>0</v>
      </c>
      <c r="AC3895" s="6">
        <f t="shared" si="499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hidden="1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1"/>
        <v>184139.5</v>
      </c>
      <c r="W3896" s="8">
        <f t="shared" si="500"/>
        <v>0</v>
      </c>
      <c r="X3896" s="6"/>
      <c r="Y3896" s="7">
        <f t="shared" si="497"/>
        <v>0</v>
      </c>
      <c r="Z3896" s="7"/>
      <c r="AA3896" s="8">
        <f t="shared" si="496"/>
        <v>0</v>
      </c>
      <c r="AB3896" s="6">
        <f t="shared" si="498"/>
        <v>0</v>
      </c>
      <c r="AC3896" s="6">
        <f t="shared" si="499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hidden="1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1"/>
        <v>15.5599999999995</v>
      </c>
      <c r="W3897" s="8">
        <f t="shared" si="500"/>
        <v>0</v>
      </c>
      <c r="X3897" s="6"/>
      <c r="Y3897" s="7">
        <f t="shared" si="497"/>
        <v>0</v>
      </c>
      <c r="Z3897" s="7"/>
      <c r="AA3897" s="8">
        <f t="shared" si="496"/>
        <v>0</v>
      </c>
      <c r="AB3897" s="6">
        <f t="shared" si="498"/>
        <v>0</v>
      </c>
      <c r="AC3897" s="6">
        <f t="shared" si="499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hidden="1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1"/>
        <v>2547.13</v>
      </c>
      <c r="W3898" s="8">
        <f t="shared" si="500"/>
        <v>0</v>
      </c>
      <c r="X3898" s="6"/>
      <c r="Y3898" s="7">
        <f t="shared" si="497"/>
        <v>0</v>
      </c>
      <c r="Z3898" s="7"/>
      <c r="AA3898" s="8">
        <f t="shared" si="496"/>
        <v>0</v>
      </c>
      <c r="AB3898" s="6">
        <f t="shared" si="498"/>
        <v>0</v>
      </c>
      <c r="AC3898" s="6">
        <f t="shared" si="499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hidden="1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1450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1"/>
        <v>42175.8</v>
      </c>
      <c r="W3899" s="8">
        <f t="shared" si="500"/>
        <v>7457</v>
      </c>
      <c r="X3899" s="6">
        <f t="shared" ref="X3899:X3901" si="502">W3899*5%</f>
        <v>372.85</v>
      </c>
      <c r="Y3899" s="7">
        <f t="shared" si="497"/>
        <v>0</v>
      </c>
      <c r="Z3899" s="7"/>
      <c r="AA3899" s="8">
        <f t="shared" si="496"/>
        <v>7829.85</v>
      </c>
      <c r="AB3899" s="6">
        <f t="shared" si="498"/>
        <v>0</v>
      </c>
      <c r="AC3899" s="6">
        <f t="shared" si="499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hidden="1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1"/>
        <v>-9357.2999999999993</v>
      </c>
      <c r="W3900" s="8">
        <f t="shared" si="500"/>
        <v>0</v>
      </c>
      <c r="X3900" s="6">
        <f t="shared" si="502"/>
        <v>0</v>
      </c>
      <c r="Y3900" s="7">
        <f t="shared" si="497"/>
        <v>0</v>
      </c>
      <c r="Z3900" s="7"/>
      <c r="AA3900" s="8">
        <f t="shared" si="496"/>
        <v>0</v>
      </c>
      <c r="AB3900" s="6">
        <f t="shared" si="498"/>
        <v>0</v>
      </c>
      <c r="AC3900" s="6">
        <f t="shared" si="499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hidden="1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1"/>
        <v>100000</v>
      </c>
      <c r="W3901" s="8">
        <f t="shared" si="500"/>
        <v>0</v>
      </c>
      <c r="X3901" s="6">
        <f t="shared" si="502"/>
        <v>0</v>
      </c>
      <c r="Y3901" s="7">
        <f t="shared" si="497"/>
        <v>0</v>
      </c>
      <c r="Z3901" s="7"/>
      <c r="AA3901" s="8">
        <f t="shared" si="496"/>
        <v>0</v>
      </c>
      <c r="AB3901" s="6">
        <f t="shared" si="498"/>
        <v>0</v>
      </c>
      <c r="AC3901" s="6">
        <f t="shared" si="499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hidden="1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2948</v>
      </c>
      <c r="F3902" s="2" t="s">
        <v>2949</v>
      </c>
      <c r="G3902" s="2" t="s">
        <v>2948</v>
      </c>
      <c r="H3902" s="80" t="s">
        <v>2950</v>
      </c>
      <c r="I3902" s="57" t="s">
        <v>2951</v>
      </c>
      <c r="J3902" s="57" t="s">
        <v>2952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1"/>
        <v>123785.01</v>
      </c>
      <c r="W3902" s="8">
        <f t="shared" si="500"/>
        <v>0</v>
      </c>
      <c r="X3902" s="6"/>
      <c r="Y3902" s="7">
        <f t="shared" si="497"/>
        <v>0</v>
      </c>
      <c r="Z3902" s="7"/>
      <c r="AA3902" s="8">
        <f t="shared" ref="AA3902:AA3965" si="503">W3902+X3902</f>
        <v>0</v>
      </c>
      <c r="AB3902" s="6">
        <f t="shared" si="498"/>
        <v>0</v>
      </c>
      <c r="AC3902" s="6">
        <f t="shared" si="499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hidden="1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2956</v>
      </c>
      <c r="F3903" s="2" t="s">
        <v>2956</v>
      </c>
      <c r="G3903" s="2" t="s">
        <v>2956</v>
      </c>
      <c r="H3903" s="80" t="s">
        <v>2950</v>
      </c>
      <c r="I3903" s="57" t="s">
        <v>2951</v>
      </c>
      <c r="J3903" s="57" t="s">
        <v>2952</v>
      </c>
      <c r="K3903" s="57" t="s">
        <v>32</v>
      </c>
      <c r="L3903" s="2" t="s">
        <v>2957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1"/>
        <v>12099.5</v>
      </c>
      <c r="W3903" s="8">
        <f t="shared" si="500"/>
        <v>0</v>
      </c>
      <c r="X3903" s="6"/>
      <c r="Y3903" s="7">
        <f t="shared" si="497"/>
        <v>0</v>
      </c>
      <c r="Z3903" s="7"/>
      <c r="AA3903" s="8">
        <f t="shared" si="503"/>
        <v>0</v>
      </c>
      <c r="AB3903" s="6">
        <f t="shared" si="498"/>
        <v>0</v>
      </c>
      <c r="AC3903" s="6">
        <f t="shared" si="499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hidden="1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2956</v>
      </c>
      <c r="F3904" s="2" t="s">
        <v>2956</v>
      </c>
      <c r="G3904" s="2" t="s">
        <v>2956</v>
      </c>
      <c r="H3904" s="80" t="s">
        <v>2950</v>
      </c>
      <c r="I3904" s="57" t="s">
        <v>2951</v>
      </c>
      <c r="J3904" s="57" t="s">
        <v>2952</v>
      </c>
      <c r="K3904" s="57" t="s">
        <v>32</v>
      </c>
      <c r="L3904" s="2" t="s">
        <v>2958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1"/>
        <v>451</v>
      </c>
      <c r="W3904" s="8">
        <f t="shared" si="500"/>
        <v>0</v>
      </c>
      <c r="X3904" s="6"/>
      <c r="Y3904" s="7">
        <f t="shared" si="497"/>
        <v>0</v>
      </c>
      <c r="Z3904" s="7"/>
      <c r="AA3904" s="8">
        <f t="shared" si="503"/>
        <v>0</v>
      </c>
      <c r="AB3904" s="6">
        <f t="shared" si="498"/>
        <v>0</v>
      </c>
      <c r="AC3904" s="6">
        <f t="shared" si="499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hidden="1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2956</v>
      </c>
      <c r="F3905" s="2" t="s">
        <v>2956</v>
      </c>
      <c r="G3905" s="2" t="s">
        <v>2956</v>
      </c>
      <c r="H3905" s="80" t="s">
        <v>2950</v>
      </c>
      <c r="I3905" s="57" t="s">
        <v>2951</v>
      </c>
      <c r="J3905" s="57" t="s">
        <v>2952</v>
      </c>
      <c r="K3905" s="57" t="s">
        <v>32</v>
      </c>
      <c r="L3905" s="2" t="s">
        <v>2959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1"/>
        <v>10988.1</v>
      </c>
      <c r="W3905" s="8">
        <f t="shared" si="500"/>
        <v>0</v>
      </c>
      <c r="X3905" s="6"/>
      <c r="Y3905" s="7">
        <f t="shared" si="497"/>
        <v>0</v>
      </c>
      <c r="Z3905" s="7"/>
      <c r="AA3905" s="8">
        <f t="shared" si="503"/>
        <v>0</v>
      </c>
      <c r="AB3905" s="6">
        <f t="shared" si="498"/>
        <v>0</v>
      </c>
      <c r="AC3905" s="6">
        <f t="shared" si="499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hidden="1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2950</v>
      </c>
      <c r="I3906" s="57" t="s">
        <v>2951</v>
      </c>
      <c r="J3906" s="57" t="s">
        <v>2952</v>
      </c>
      <c r="K3906" s="57" t="s">
        <v>32</v>
      </c>
      <c r="L3906" s="2" t="s">
        <v>2960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1"/>
        <v>144.20000000000201</v>
      </c>
      <c r="W3906" s="8">
        <f t="shared" si="500"/>
        <v>0</v>
      </c>
      <c r="X3906" s="6"/>
      <c r="Y3906" s="7">
        <f t="shared" si="497"/>
        <v>0</v>
      </c>
      <c r="Z3906" s="7"/>
      <c r="AA3906" s="8">
        <f t="shared" si="503"/>
        <v>0</v>
      </c>
      <c r="AB3906" s="6">
        <f t="shared" si="498"/>
        <v>0</v>
      </c>
      <c r="AC3906" s="6">
        <f t="shared" si="499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hidden="1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2961</v>
      </c>
      <c r="F3907" s="2" t="s">
        <v>2961</v>
      </c>
      <c r="G3907" s="2" t="s">
        <v>2961</v>
      </c>
      <c r="H3907" s="80" t="s">
        <v>2950</v>
      </c>
      <c r="I3907" s="57" t="s">
        <v>2951</v>
      </c>
      <c r="J3907" s="57" t="s">
        <v>2952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1"/>
        <v>96764.32</v>
      </c>
      <c r="W3907" s="8">
        <f t="shared" si="500"/>
        <v>58959.82</v>
      </c>
      <c r="X3907" s="6"/>
      <c r="Y3907" s="7">
        <f t="shared" ref="Y3907:Y3970" si="504">IF(W3907-AC3907&lt;=0,0,IF(O3907="返现",MAX(W3907-AB3907-AC3907,0),MAX(W3907-AC3907,0)))</f>
        <v>0</v>
      </c>
      <c r="Z3907" s="7"/>
      <c r="AA3907" s="8">
        <f t="shared" si="503"/>
        <v>58959.82</v>
      </c>
      <c r="AB3907" s="6">
        <f t="shared" si="498"/>
        <v>0</v>
      </c>
      <c r="AC3907" s="6">
        <f t="shared" si="499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hidden="1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2054</v>
      </c>
      <c r="F3908" s="2" t="s">
        <v>2054</v>
      </c>
      <c r="G3908" s="2" t="s">
        <v>2054</v>
      </c>
      <c r="H3908" s="80" t="s">
        <v>2950</v>
      </c>
      <c r="I3908" s="57" t="s">
        <v>2951</v>
      </c>
      <c r="J3908" s="57" t="s">
        <v>2952</v>
      </c>
      <c r="K3908" s="57" t="s">
        <v>32</v>
      </c>
      <c r="L3908" s="2" t="s">
        <v>2055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1"/>
        <v>20003.5</v>
      </c>
      <c r="W3908" s="8">
        <f t="shared" si="500"/>
        <v>0</v>
      </c>
      <c r="X3908" s="6"/>
      <c r="Y3908" s="7">
        <f t="shared" si="504"/>
        <v>0</v>
      </c>
      <c r="Z3908" s="7"/>
      <c r="AA3908" s="8">
        <f t="shared" si="503"/>
        <v>0</v>
      </c>
      <c r="AB3908" s="6">
        <f t="shared" si="498"/>
        <v>0</v>
      </c>
      <c r="AC3908" s="6">
        <f t="shared" si="499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hidden="1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2950</v>
      </c>
      <c r="I3909" s="57" t="s">
        <v>2951</v>
      </c>
      <c r="J3909" s="57" t="s">
        <v>2952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1"/>
        <v>74654.09</v>
      </c>
      <c r="W3909" s="8">
        <f t="shared" si="500"/>
        <v>0</v>
      </c>
      <c r="X3909" s="6"/>
      <c r="Y3909" s="7">
        <f t="shared" si="504"/>
        <v>0</v>
      </c>
      <c r="Z3909" s="7"/>
      <c r="AA3909" s="8">
        <f t="shared" si="503"/>
        <v>0</v>
      </c>
      <c r="AB3909" s="6">
        <f t="shared" si="498"/>
        <v>0</v>
      </c>
      <c r="AC3909" s="6">
        <f t="shared" si="499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hidden="1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2950</v>
      </c>
      <c r="I3910" s="57" t="s">
        <v>2951</v>
      </c>
      <c r="J3910" s="57" t="s">
        <v>2952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1"/>
        <v>-62.87</v>
      </c>
      <c r="W3910" s="8">
        <f t="shared" si="500"/>
        <v>0</v>
      </c>
      <c r="X3910" s="6"/>
      <c r="Y3910" s="7">
        <f t="shared" si="504"/>
        <v>0</v>
      </c>
      <c r="Z3910" s="7"/>
      <c r="AA3910" s="8">
        <f t="shared" si="503"/>
        <v>0</v>
      </c>
      <c r="AB3910" s="6">
        <f t="shared" ref="AB3910:AB3973" si="505">U3910-W3910</f>
        <v>0</v>
      </c>
      <c r="AC3910" s="6">
        <f t="shared" si="499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hidden="1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2070</v>
      </c>
      <c r="F3911" s="2" t="s">
        <v>2070</v>
      </c>
      <c r="G3911" s="2" t="s">
        <v>2070</v>
      </c>
      <c r="H3911" s="80" t="s">
        <v>2950</v>
      </c>
      <c r="I3911" s="57" t="s">
        <v>2951</v>
      </c>
      <c r="J3911" s="57" t="s">
        <v>2952</v>
      </c>
      <c r="K3911" s="57" t="s">
        <v>32</v>
      </c>
      <c r="L3911" s="2" t="s">
        <v>2070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1"/>
        <v>145.67999999999898</v>
      </c>
      <c r="W3911" s="8">
        <f t="shared" si="500"/>
        <v>361.1</v>
      </c>
      <c r="X3911" s="6"/>
      <c r="Y3911" s="7">
        <f t="shared" si="504"/>
        <v>0</v>
      </c>
      <c r="Z3911" s="7"/>
      <c r="AA3911" s="8">
        <f t="shared" si="503"/>
        <v>361.1</v>
      </c>
      <c r="AB3911" s="6">
        <f t="shared" si="505"/>
        <v>0</v>
      </c>
      <c r="AC3911" s="6">
        <f t="shared" si="499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hidden="1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2964</v>
      </c>
      <c r="F3912" s="2" t="s">
        <v>2964</v>
      </c>
      <c r="G3912" s="2" t="s">
        <v>2964</v>
      </c>
      <c r="H3912" s="80" t="s">
        <v>2950</v>
      </c>
      <c r="I3912" s="57" t="s">
        <v>2951</v>
      </c>
      <c r="J3912" s="57" t="s">
        <v>2952</v>
      </c>
      <c r="K3912" s="57" t="s">
        <v>32</v>
      </c>
      <c r="L3912" s="2" t="s">
        <v>2964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1"/>
        <v>-81.099999999976703</v>
      </c>
      <c r="W3912" s="8">
        <f t="shared" si="500"/>
        <v>0</v>
      </c>
      <c r="X3912" s="6"/>
      <c r="Y3912" s="7">
        <f t="shared" si="504"/>
        <v>0</v>
      </c>
      <c r="Z3912" s="7"/>
      <c r="AA3912" s="8">
        <f t="shared" si="503"/>
        <v>0</v>
      </c>
      <c r="AB3912" s="6">
        <f t="shared" si="505"/>
        <v>0</v>
      </c>
      <c r="AC3912" s="6">
        <f t="shared" si="499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hidden="1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2965</v>
      </c>
      <c r="G3913" s="2" t="s">
        <v>231</v>
      </c>
      <c r="H3913" s="80" t="s">
        <v>2950</v>
      </c>
      <c r="I3913" s="57" t="s">
        <v>2951</v>
      </c>
      <c r="J3913" s="57" t="s">
        <v>2952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1"/>
        <v>43216.85</v>
      </c>
      <c r="W3913" s="8">
        <f t="shared" si="500"/>
        <v>0</v>
      </c>
      <c r="X3913" s="6"/>
      <c r="Y3913" s="7">
        <f t="shared" si="504"/>
        <v>0</v>
      </c>
      <c r="Z3913" s="7"/>
      <c r="AA3913" s="8">
        <f t="shared" si="503"/>
        <v>0</v>
      </c>
      <c r="AB3913" s="6">
        <f t="shared" si="505"/>
        <v>0</v>
      </c>
      <c r="AC3913" s="6">
        <f t="shared" si="499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hidden="1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2965</v>
      </c>
      <c r="G3914" s="2" t="s">
        <v>231</v>
      </c>
      <c r="H3914" s="80" t="s">
        <v>2950</v>
      </c>
      <c r="I3914" s="57" t="s">
        <v>2951</v>
      </c>
      <c r="J3914" s="57" t="s">
        <v>2952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1"/>
        <v>47853.4</v>
      </c>
      <c r="W3914" s="8">
        <f t="shared" si="500"/>
        <v>0</v>
      </c>
      <c r="X3914" s="6"/>
      <c r="Y3914" s="7">
        <f t="shared" si="504"/>
        <v>0</v>
      </c>
      <c r="Z3914" s="7"/>
      <c r="AA3914" s="8">
        <f t="shared" si="503"/>
        <v>0</v>
      </c>
      <c r="AB3914" s="6">
        <f t="shared" si="505"/>
        <v>0</v>
      </c>
      <c r="AC3914" s="6">
        <f t="shared" si="499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hidden="1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2079</v>
      </c>
      <c r="F3915" s="2" t="s">
        <v>2080</v>
      </c>
      <c r="G3915" s="2" t="s">
        <v>2079</v>
      </c>
      <c r="H3915" s="80" t="s">
        <v>2950</v>
      </c>
      <c r="I3915" s="57" t="s">
        <v>2951</v>
      </c>
      <c r="J3915" s="57" t="s">
        <v>2952</v>
      </c>
      <c r="K3915" s="57" t="s">
        <v>32</v>
      </c>
      <c r="L3915" s="2" t="s">
        <v>2079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1"/>
        <v>3317.409999999998</v>
      </c>
      <c r="W3915" s="8">
        <f t="shared" si="500"/>
        <v>14892.01</v>
      </c>
      <c r="X3915" s="6"/>
      <c r="Y3915" s="7">
        <f t="shared" si="504"/>
        <v>6439.02</v>
      </c>
      <c r="Z3915" s="7"/>
      <c r="AA3915" s="8">
        <f t="shared" si="503"/>
        <v>14892.01</v>
      </c>
      <c r="AB3915" s="6">
        <f t="shared" si="505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hidden="1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2970</v>
      </c>
      <c r="F3916" s="2" t="s">
        <v>2970</v>
      </c>
      <c r="G3916" s="2" t="s">
        <v>2970</v>
      </c>
      <c r="H3916" s="80" t="s">
        <v>2950</v>
      </c>
      <c r="I3916" s="57" t="s">
        <v>2951</v>
      </c>
      <c r="J3916" s="57" t="s">
        <v>2952</v>
      </c>
      <c r="K3916" s="57" t="s">
        <v>32</v>
      </c>
      <c r="L3916" s="2" t="s">
        <v>2970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1"/>
        <v>199.9</v>
      </c>
      <c r="W3916" s="8">
        <f t="shared" si="500"/>
        <v>0</v>
      </c>
      <c r="X3916" s="6"/>
      <c r="Y3916" s="7">
        <f t="shared" si="504"/>
        <v>0</v>
      </c>
      <c r="Z3916" s="7"/>
      <c r="AA3916" s="8">
        <f t="shared" si="503"/>
        <v>0</v>
      </c>
      <c r="AB3916" s="6">
        <f t="shared" si="505"/>
        <v>0</v>
      </c>
      <c r="AC3916" s="6">
        <f t="shared" si="499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hidden="1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2971</v>
      </c>
      <c r="F3917" s="2" t="s">
        <v>2971</v>
      </c>
      <c r="G3917" s="2" t="s">
        <v>2971</v>
      </c>
      <c r="H3917" s="80" t="s">
        <v>2950</v>
      </c>
      <c r="I3917" s="57" t="s">
        <v>2951</v>
      </c>
      <c r="J3917" s="57" t="s">
        <v>2952</v>
      </c>
      <c r="K3917" s="57" t="s">
        <v>32</v>
      </c>
      <c r="L3917" s="2" t="s">
        <v>2972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1"/>
        <v>4.5</v>
      </c>
      <c r="W3917" s="8">
        <f t="shared" si="500"/>
        <v>0</v>
      </c>
      <c r="X3917" s="6"/>
      <c r="Y3917" s="7">
        <f t="shared" si="504"/>
        <v>0</v>
      </c>
      <c r="Z3917" s="7"/>
      <c r="AA3917" s="8">
        <f t="shared" si="503"/>
        <v>0</v>
      </c>
      <c r="AB3917" s="6">
        <f t="shared" si="505"/>
        <v>0</v>
      </c>
      <c r="AC3917" s="6">
        <f t="shared" si="499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hidden="1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2974</v>
      </c>
      <c r="F3918" s="2" t="s">
        <v>2974</v>
      </c>
      <c r="G3918" s="2" t="s">
        <v>2974</v>
      </c>
      <c r="H3918" s="80" t="s">
        <v>2950</v>
      </c>
      <c r="I3918" s="57" t="s">
        <v>2951</v>
      </c>
      <c r="J3918" s="57" t="s">
        <v>2952</v>
      </c>
      <c r="K3918" s="57" t="s">
        <v>32</v>
      </c>
      <c r="L3918" s="2" t="s">
        <v>2974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1"/>
        <v>10000</v>
      </c>
      <c r="W3918" s="8">
        <f t="shared" si="500"/>
        <v>0</v>
      </c>
      <c r="X3918" s="6"/>
      <c r="Y3918" s="7">
        <f t="shared" si="504"/>
        <v>0</v>
      </c>
      <c r="Z3918" s="7"/>
      <c r="AA3918" s="8">
        <f t="shared" si="503"/>
        <v>0</v>
      </c>
      <c r="AB3918" s="6">
        <f t="shared" si="505"/>
        <v>0</v>
      </c>
      <c r="AC3918" s="6">
        <f t="shared" si="499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hidden="1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2950</v>
      </c>
      <c r="I3919" s="57" t="s">
        <v>2951</v>
      </c>
      <c r="J3919" s="57" t="s">
        <v>2952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1"/>
        <v>150.11000000000101</v>
      </c>
      <c r="W3919" s="8">
        <f t="shared" si="500"/>
        <v>0</v>
      </c>
      <c r="X3919" s="6"/>
      <c r="Y3919" s="7">
        <f t="shared" si="504"/>
        <v>0</v>
      </c>
      <c r="Z3919" s="7"/>
      <c r="AA3919" s="8">
        <f t="shared" si="503"/>
        <v>0</v>
      </c>
      <c r="AB3919" s="6">
        <f t="shared" si="505"/>
        <v>0</v>
      </c>
      <c r="AC3919" s="6">
        <f t="shared" si="499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hidden="1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2976</v>
      </c>
      <c r="F3920" s="2" t="s">
        <v>2976</v>
      </c>
      <c r="G3920" s="2" t="s">
        <v>2976</v>
      </c>
      <c r="H3920" s="80" t="s">
        <v>2950</v>
      </c>
      <c r="I3920" s="57" t="s">
        <v>2951</v>
      </c>
      <c r="J3920" s="57" t="s">
        <v>2952</v>
      </c>
      <c r="K3920" s="57" t="s">
        <v>32</v>
      </c>
      <c r="L3920" s="2" t="s">
        <v>2976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1"/>
        <v>0.22999999999999701</v>
      </c>
      <c r="W3920" s="8">
        <f t="shared" si="500"/>
        <v>0</v>
      </c>
      <c r="X3920" s="6"/>
      <c r="Y3920" s="7">
        <f t="shared" si="504"/>
        <v>0</v>
      </c>
      <c r="Z3920" s="7"/>
      <c r="AA3920" s="8">
        <f t="shared" si="503"/>
        <v>0</v>
      </c>
      <c r="AB3920" s="6">
        <f t="shared" si="505"/>
        <v>0</v>
      </c>
      <c r="AC3920" s="6">
        <f t="shared" ref="AC3920:AC3983" si="506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hidden="1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2977</v>
      </c>
      <c r="G3921" s="2" t="s">
        <v>340</v>
      </c>
      <c r="H3921" s="80" t="s">
        <v>2950</v>
      </c>
      <c r="I3921" s="57" t="s">
        <v>2951</v>
      </c>
      <c r="J3921" s="57" t="s">
        <v>2952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1"/>
        <v>-13.600000000002201</v>
      </c>
      <c r="W3921" s="8">
        <f t="shared" si="500"/>
        <v>0</v>
      </c>
      <c r="X3921" s="6"/>
      <c r="Y3921" s="7">
        <f t="shared" si="504"/>
        <v>0</v>
      </c>
      <c r="Z3921" s="7"/>
      <c r="AA3921" s="8">
        <f t="shared" si="503"/>
        <v>0</v>
      </c>
      <c r="AB3921" s="6">
        <f t="shared" si="505"/>
        <v>0</v>
      </c>
      <c r="AC3921" s="6">
        <f t="shared" si="506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hidden="1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2950</v>
      </c>
      <c r="I3922" s="57" t="s">
        <v>2951</v>
      </c>
      <c r="J3922" s="57" t="s">
        <v>2952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1"/>
        <v>-13.100000000000399</v>
      </c>
      <c r="W3922" s="8">
        <f t="shared" si="500"/>
        <v>0</v>
      </c>
      <c r="X3922" s="6"/>
      <c r="Y3922" s="7">
        <f t="shared" si="504"/>
        <v>0</v>
      </c>
      <c r="Z3922" s="7"/>
      <c r="AA3922" s="8">
        <f t="shared" si="503"/>
        <v>0</v>
      </c>
      <c r="AB3922" s="6">
        <f t="shared" si="505"/>
        <v>0</v>
      </c>
      <c r="AC3922" s="6">
        <f t="shared" si="506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hidden="1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1682</v>
      </c>
      <c r="F3923" s="2" t="s">
        <v>1683</v>
      </c>
      <c r="G3923" s="2" t="s">
        <v>1682</v>
      </c>
      <c r="H3923" s="80" t="s">
        <v>2950</v>
      </c>
      <c r="I3923" s="57" t="s">
        <v>2951</v>
      </c>
      <c r="J3923" s="57" t="s">
        <v>2952</v>
      </c>
      <c r="K3923" s="57" t="s">
        <v>32</v>
      </c>
      <c r="L3923" s="2" t="s">
        <v>2978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1"/>
        <v>5.7</v>
      </c>
      <c r="W3923" s="8">
        <f t="shared" si="500"/>
        <v>0</v>
      </c>
      <c r="X3923" s="6"/>
      <c r="Y3923" s="7">
        <f t="shared" si="504"/>
        <v>0</v>
      </c>
      <c r="Z3923" s="7"/>
      <c r="AA3923" s="8">
        <f t="shared" si="503"/>
        <v>0</v>
      </c>
      <c r="AB3923" s="6">
        <f t="shared" si="505"/>
        <v>0</v>
      </c>
      <c r="AC3923" s="6">
        <f t="shared" si="506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hidden="1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1682</v>
      </c>
      <c r="F3924" s="2" t="s">
        <v>1683</v>
      </c>
      <c r="G3924" s="2" t="s">
        <v>1682</v>
      </c>
      <c r="H3924" s="80" t="s">
        <v>2950</v>
      </c>
      <c r="I3924" s="57" t="s">
        <v>2951</v>
      </c>
      <c r="J3924" s="57" t="s">
        <v>2952</v>
      </c>
      <c r="K3924" s="57" t="s">
        <v>32</v>
      </c>
      <c r="L3924" s="2" t="s">
        <v>1682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1"/>
        <v>-72.400000000000006</v>
      </c>
      <c r="W3924" s="8">
        <f t="shared" si="500"/>
        <v>0</v>
      </c>
      <c r="X3924" s="6"/>
      <c r="Y3924" s="7">
        <f t="shared" si="504"/>
        <v>0</v>
      </c>
      <c r="Z3924" s="7"/>
      <c r="AA3924" s="8">
        <f t="shared" si="503"/>
        <v>0</v>
      </c>
      <c r="AB3924" s="6">
        <f t="shared" si="505"/>
        <v>0</v>
      </c>
      <c r="AC3924" s="6">
        <f t="shared" si="506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hidden="1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2950</v>
      </c>
      <c r="I3925" s="57" t="s">
        <v>2951</v>
      </c>
      <c r="J3925" s="57" t="s">
        <v>2952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1"/>
        <v>23422.32</v>
      </c>
      <c r="W3925" s="8">
        <f t="shared" si="500"/>
        <v>0</v>
      </c>
      <c r="X3925" s="6"/>
      <c r="Y3925" s="7">
        <f t="shared" si="504"/>
        <v>0</v>
      </c>
      <c r="Z3925" s="7"/>
      <c r="AA3925" s="8">
        <f t="shared" si="503"/>
        <v>0</v>
      </c>
      <c r="AB3925" s="6">
        <f t="shared" si="505"/>
        <v>0</v>
      </c>
      <c r="AC3925" s="6">
        <f t="shared" si="506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hidden="1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2950</v>
      </c>
      <c r="I3926" s="57" t="s">
        <v>2951</v>
      </c>
      <c r="J3926" s="57" t="s">
        <v>2952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1"/>
        <v>2303176.19</v>
      </c>
      <c r="W3926" s="8">
        <f t="shared" si="500"/>
        <v>0</v>
      </c>
      <c r="X3926" s="6"/>
      <c r="Y3926" s="7">
        <f t="shared" si="504"/>
        <v>0</v>
      </c>
      <c r="Z3926" s="7"/>
      <c r="AA3926" s="8">
        <f t="shared" si="503"/>
        <v>0</v>
      </c>
      <c r="AB3926" s="6">
        <f t="shared" si="505"/>
        <v>0</v>
      </c>
      <c r="AC3926" s="6">
        <f t="shared" si="506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hidden="1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2950</v>
      </c>
      <c r="I3927" s="57" t="s">
        <v>2951</v>
      </c>
      <c r="J3927" s="57" t="s">
        <v>2952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1"/>
        <v>449422.6</v>
      </c>
      <c r="W3927" s="8">
        <f t="shared" si="500"/>
        <v>0</v>
      </c>
      <c r="X3927" s="6"/>
      <c r="Y3927" s="7">
        <f t="shared" si="504"/>
        <v>0</v>
      </c>
      <c r="Z3927" s="7"/>
      <c r="AA3927" s="8">
        <f t="shared" si="503"/>
        <v>0</v>
      </c>
      <c r="AB3927" s="6">
        <f t="shared" si="505"/>
        <v>0</v>
      </c>
      <c r="AC3927" s="6">
        <f t="shared" si="506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hidden="1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2980</v>
      </c>
      <c r="F3928" s="2" t="s">
        <v>2980</v>
      </c>
      <c r="G3928" s="2" t="s">
        <v>2980</v>
      </c>
      <c r="H3928" s="80" t="s">
        <v>2950</v>
      </c>
      <c r="I3928" s="57" t="s">
        <v>2951</v>
      </c>
      <c r="J3928" s="57" t="s">
        <v>2952</v>
      </c>
      <c r="K3928" s="57" t="s">
        <v>32</v>
      </c>
      <c r="L3928" s="2" t="s">
        <v>2980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1"/>
        <v>17948.7</v>
      </c>
      <c r="W3928" s="8">
        <f t="shared" si="500"/>
        <v>0</v>
      </c>
      <c r="X3928" s="6"/>
      <c r="Y3928" s="7">
        <f t="shared" si="504"/>
        <v>0</v>
      </c>
      <c r="Z3928" s="7"/>
      <c r="AA3928" s="8">
        <f t="shared" si="503"/>
        <v>0</v>
      </c>
      <c r="AB3928" s="6">
        <f t="shared" si="505"/>
        <v>0</v>
      </c>
      <c r="AC3928" s="6">
        <f t="shared" si="506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hidden="1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2981</v>
      </c>
      <c r="F3929" s="2" t="s">
        <v>2981</v>
      </c>
      <c r="G3929" s="2" t="s">
        <v>2981</v>
      </c>
      <c r="H3929" s="80" t="s">
        <v>2950</v>
      </c>
      <c r="I3929" s="57" t="s">
        <v>2951</v>
      </c>
      <c r="J3929" s="57" t="s">
        <v>2952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1"/>
        <v>99918.34</v>
      </c>
      <c r="W3929" s="8">
        <f t="shared" si="500"/>
        <v>0</v>
      </c>
      <c r="X3929" s="6"/>
      <c r="Y3929" s="7">
        <f t="shared" si="504"/>
        <v>0</v>
      </c>
      <c r="Z3929" s="7"/>
      <c r="AA3929" s="8">
        <f t="shared" si="503"/>
        <v>0</v>
      </c>
      <c r="AB3929" s="6">
        <f t="shared" si="505"/>
        <v>0</v>
      </c>
      <c r="AC3929" s="6">
        <f t="shared" si="506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hidden="1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2950</v>
      </c>
      <c r="I3930" s="57" t="s">
        <v>2951</v>
      </c>
      <c r="J3930" s="57" t="s">
        <v>2952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1"/>
        <v>99116.210000000196</v>
      </c>
      <c r="W3930" s="8">
        <f t="shared" si="500"/>
        <v>0</v>
      </c>
      <c r="X3930" s="6"/>
      <c r="Y3930" s="7">
        <f t="shared" si="504"/>
        <v>0</v>
      </c>
      <c r="Z3930" s="7"/>
      <c r="AA3930" s="8">
        <f t="shared" si="503"/>
        <v>0</v>
      </c>
      <c r="AB3930" s="6">
        <f t="shared" si="505"/>
        <v>0</v>
      </c>
      <c r="AC3930" s="6">
        <f t="shared" si="506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hidden="1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2950</v>
      </c>
      <c r="I3931" s="57" t="s">
        <v>2951</v>
      </c>
      <c r="J3931" s="57" t="s">
        <v>2952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3508</v>
      </c>
      <c r="S3931" s="6">
        <v>1041938.6</v>
      </c>
      <c r="T3931" s="6"/>
      <c r="U3931" s="6">
        <v>569.84</v>
      </c>
      <c r="V3931" s="6">
        <f t="shared" si="501"/>
        <v>1041368.76</v>
      </c>
      <c r="W3931" s="8">
        <f t="shared" si="500"/>
        <v>569.84</v>
      </c>
      <c r="X3931" s="6">
        <v>21187.31</v>
      </c>
      <c r="Y3931" s="7">
        <f t="shared" si="504"/>
        <v>0</v>
      </c>
      <c r="Z3931" s="7"/>
      <c r="AA3931" s="8">
        <f t="shared" si="503"/>
        <v>21757.15</v>
      </c>
      <c r="AB3931" s="6">
        <f t="shared" si="505"/>
        <v>0</v>
      </c>
      <c r="AC3931" s="6">
        <f t="shared" si="506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hidden="1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2950</v>
      </c>
      <c r="I3932" s="57" t="s">
        <v>2951</v>
      </c>
      <c r="J3932" s="57" t="s">
        <v>2952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1"/>
        <v>-273.16000000000003</v>
      </c>
      <c r="W3932" s="8">
        <f t="shared" si="500"/>
        <v>0</v>
      </c>
      <c r="X3932" s="6"/>
      <c r="Y3932" s="7">
        <f t="shared" si="504"/>
        <v>0</v>
      </c>
      <c r="Z3932" s="7"/>
      <c r="AA3932" s="8">
        <f t="shared" si="503"/>
        <v>0</v>
      </c>
      <c r="AB3932" s="6">
        <f t="shared" si="505"/>
        <v>0</v>
      </c>
      <c r="AC3932" s="6">
        <f t="shared" si="506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hidden="1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2950</v>
      </c>
      <c r="I3933" s="57" t="s">
        <v>2951</v>
      </c>
      <c r="J3933" s="57" t="s">
        <v>2952</v>
      </c>
      <c r="K3933" s="57" t="s">
        <v>32</v>
      </c>
      <c r="L3933" s="2" t="s">
        <v>1753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3508</v>
      </c>
      <c r="S3933" s="6">
        <v>6731.02</v>
      </c>
      <c r="T3933" s="6"/>
      <c r="U3933" s="6">
        <v>3155.74</v>
      </c>
      <c r="V3933" s="6">
        <f t="shared" si="501"/>
        <v>3575.2800000000007</v>
      </c>
      <c r="W3933" s="8">
        <f t="shared" si="500"/>
        <v>3155.74</v>
      </c>
      <c r="X3933" s="6">
        <v>598.80999999999995</v>
      </c>
      <c r="Y3933" s="7">
        <f t="shared" si="504"/>
        <v>0</v>
      </c>
      <c r="Z3933" s="7"/>
      <c r="AA3933" s="8">
        <f t="shared" si="503"/>
        <v>3754.5499999999997</v>
      </c>
      <c r="AB3933" s="6">
        <f t="shared" si="505"/>
        <v>0</v>
      </c>
      <c r="AC3933" s="6">
        <f t="shared" si="506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hidden="1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2950</v>
      </c>
      <c r="I3934" s="57" t="s">
        <v>2951</v>
      </c>
      <c r="J3934" s="57" t="s">
        <v>2952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1"/>
        <v>-45.599999999998502</v>
      </c>
      <c r="W3934" s="8">
        <f t="shared" si="500"/>
        <v>0</v>
      </c>
      <c r="X3934" s="6"/>
      <c r="Y3934" s="7">
        <f t="shared" si="504"/>
        <v>0</v>
      </c>
      <c r="Z3934" s="7"/>
      <c r="AA3934" s="8">
        <f t="shared" si="503"/>
        <v>0</v>
      </c>
      <c r="AB3934" s="6">
        <f t="shared" si="505"/>
        <v>0</v>
      </c>
      <c r="AC3934" s="6">
        <f t="shared" si="506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hidden="1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2984</v>
      </c>
      <c r="F3935" s="2" t="s">
        <v>2984</v>
      </c>
      <c r="G3935" s="2" t="s">
        <v>2984</v>
      </c>
      <c r="H3935" s="80" t="s">
        <v>2950</v>
      </c>
      <c r="I3935" s="57" t="s">
        <v>2951</v>
      </c>
      <c r="J3935" s="57" t="s">
        <v>2952</v>
      </c>
      <c r="K3935" s="57" t="s">
        <v>32</v>
      </c>
      <c r="L3935" s="2" t="s">
        <v>2985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1"/>
        <v>-99.199999999998909</v>
      </c>
      <c r="W3935" s="8">
        <f t="shared" si="500"/>
        <v>11027.46</v>
      </c>
      <c r="X3935" s="6"/>
      <c r="Y3935" s="7">
        <f t="shared" si="504"/>
        <v>0</v>
      </c>
      <c r="Z3935" s="7"/>
      <c r="AA3935" s="8">
        <f t="shared" si="503"/>
        <v>11027.46</v>
      </c>
      <c r="AB3935" s="6">
        <f t="shared" si="505"/>
        <v>0</v>
      </c>
      <c r="AC3935" s="6">
        <f t="shared" si="506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hidden="1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2181</v>
      </c>
      <c r="F3936" s="2" t="s">
        <v>2181</v>
      </c>
      <c r="G3936" s="2" t="s">
        <v>2181</v>
      </c>
      <c r="H3936" s="80" t="s">
        <v>2950</v>
      </c>
      <c r="I3936" s="57" t="s">
        <v>2951</v>
      </c>
      <c r="J3936" s="57" t="s">
        <v>2952</v>
      </c>
      <c r="K3936" s="57" t="s">
        <v>32</v>
      </c>
      <c r="L3936" s="2" t="s">
        <v>2181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1"/>
        <v>6616.6600000000035</v>
      </c>
      <c r="W3936" s="8">
        <f t="shared" si="500"/>
        <v>36708.199999999997</v>
      </c>
      <c r="X3936" s="6">
        <f>W3936*R3936</f>
        <v>1101.2459999999999</v>
      </c>
      <c r="Y3936" s="7">
        <f t="shared" si="504"/>
        <v>0</v>
      </c>
      <c r="Z3936" s="7"/>
      <c r="AA3936" s="8">
        <f t="shared" si="503"/>
        <v>37809.445999999996</v>
      </c>
      <c r="AB3936" s="6">
        <f t="shared" si="505"/>
        <v>0</v>
      </c>
      <c r="AC3936" s="6">
        <f t="shared" si="506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hidden="1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2986</v>
      </c>
      <c r="F3937" s="2" t="s">
        <v>2986</v>
      </c>
      <c r="G3937" s="2" t="s">
        <v>2986</v>
      </c>
      <c r="H3937" s="80" t="s">
        <v>2950</v>
      </c>
      <c r="I3937" s="57" t="s">
        <v>2951</v>
      </c>
      <c r="J3937" s="57" t="s">
        <v>2952</v>
      </c>
      <c r="K3937" s="57" t="s">
        <v>32</v>
      </c>
      <c r="L3937" s="4" t="s">
        <v>2986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1"/>
        <v>0</v>
      </c>
      <c r="W3937" s="8">
        <f t="shared" si="500"/>
        <v>3222.89</v>
      </c>
      <c r="X3937" s="6">
        <f>W3937*R3937</f>
        <v>128.91559999999998</v>
      </c>
      <c r="Y3937" s="7">
        <f t="shared" si="504"/>
        <v>0</v>
      </c>
      <c r="Z3937" s="7"/>
      <c r="AA3937" s="8">
        <f t="shared" si="503"/>
        <v>3351.8055999999997</v>
      </c>
      <c r="AB3937" s="6">
        <f t="shared" si="505"/>
        <v>0</v>
      </c>
      <c r="AC3937" s="6">
        <f t="shared" si="506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hidden="1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2987</v>
      </c>
      <c r="F3938" s="2" t="s">
        <v>2988</v>
      </c>
      <c r="G3938" s="2" t="s">
        <v>2987</v>
      </c>
      <c r="H3938" s="80" t="s">
        <v>2950</v>
      </c>
      <c r="I3938" s="57" t="s">
        <v>2951</v>
      </c>
      <c r="J3938" s="57" t="s">
        <v>2952</v>
      </c>
      <c r="K3938" s="57" t="s">
        <v>32</v>
      </c>
      <c r="L3938" s="4" t="s">
        <v>2989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1"/>
        <v>-46.4</v>
      </c>
      <c r="W3938" s="8">
        <f t="shared" si="500"/>
        <v>0</v>
      </c>
      <c r="X3938" s="6"/>
      <c r="Y3938" s="7">
        <f t="shared" si="504"/>
        <v>0</v>
      </c>
      <c r="Z3938" s="7"/>
      <c r="AA3938" s="8">
        <f t="shared" si="503"/>
        <v>0</v>
      </c>
      <c r="AB3938" s="6">
        <f t="shared" si="505"/>
        <v>0</v>
      </c>
      <c r="AC3938" s="6">
        <f t="shared" si="506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hidden="1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2950</v>
      </c>
      <c r="I3939" s="57" t="s">
        <v>2951</v>
      </c>
      <c r="J3939" s="57" t="s">
        <v>2952</v>
      </c>
      <c r="K3939" s="57" t="s">
        <v>32</v>
      </c>
      <c r="L3939" s="4" t="s">
        <v>2992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1"/>
        <v>7585.0999999999995</v>
      </c>
      <c r="W3939" s="8">
        <f t="shared" si="500"/>
        <v>657.7</v>
      </c>
      <c r="X3939" s="6">
        <f t="shared" ref="X3939:X3940" si="507">W3939*R3939</f>
        <v>19.731000000000002</v>
      </c>
      <c r="Y3939" s="7">
        <f t="shared" si="504"/>
        <v>0</v>
      </c>
      <c r="Z3939" s="7"/>
      <c r="AA3939" s="8">
        <f t="shared" si="503"/>
        <v>677.43100000000004</v>
      </c>
      <c r="AB3939" s="6">
        <f t="shared" si="505"/>
        <v>0</v>
      </c>
      <c r="AC3939" s="6">
        <f t="shared" si="506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hidden="1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2950</v>
      </c>
      <c r="I3940" s="57" t="s">
        <v>2951</v>
      </c>
      <c r="J3940" s="57" t="s">
        <v>2952</v>
      </c>
      <c r="K3940" s="57" t="s">
        <v>32</v>
      </c>
      <c r="L3940" s="4" t="s">
        <v>2994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1"/>
        <v>7778.1099999999969</v>
      </c>
      <c r="W3940" s="8">
        <f t="shared" si="500"/>
        <v>18150.900000000001</v>
      </c>
      <c r="X3940" s="6">
        <f t="shared" si="507"/>
        <v>544.52700000000004</v>
      </c>
      <c r="Y3940" s="7">
        <f t="shared" si="504"/>
        <v>0</v>
      </c>
      <c r="Z3940" s="7"/>
      <c r="AA3940" s="8">
        <f t="shared" si="503"/>
        <v>18695.427000000003</v>
      </c>
      <c r="AB3940" s="6">
        <f t="shared" si="505"/>
        <v>0</v>
      </c>
      <c r="AC3940" s="6">
        <f t="shared" si="506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hidden="1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2950</v>
      </c>
      <c r="I3941" s="57" t="s">
        <v>2951</v>
      </c>
      <c r="J3941" s="57" t="s">
        <v>2952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1"/>
        <v>-13.999999999994801</v>
      </c>
      <c r="W3941" s="8">
        <f t="shared" si="500"/>
        <v>0</v>
      </c>
      <c r="X3941" s="6"/>
      <c r="Y3941" s="7">
        <f t="shared" si="504"/>
        <v>0</v>
      </c>
      <c r="Z3941" s="7"/>
      <c r="AA3941" s="8">
        <f t="shared" si="503"/>
        <v>0</v>
      </c>
      <c r="AB3941" s="6">
        <f t="shared" si="505"/>
        <v>0</v>
      </c>
      <c r="AC3941" s="6">
        <f t="shared" si="506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hidden="1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1714</v>
      </c>
      <c r="F3942" s="2" t="s">
        <v>1715</v>
      </c>
      <c r="G3942" s="2" t="s">
        <v>1714</v>
      </c>
      <c r="H3942" s="80" t="s">
        <v>2950</v>
      </c>
      <c r="I3942" s="57" t="s">
        <v>2951</v>
      </c>
      <c r="J3942" s="57" t="s">
        <v>2952</v>
      </c>
      <c r="K3942" s="57" t="s">
        <v>32</v>
      </c>
      <c r="L3942" s="4" t="s">
        <v>1714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1"/>
        <v>138354.20000000001</v>
      </c>
      <c r="W3942" s="8">
        <f t="shared" ref="W3942:W4005" si="508">IF(O3942="返货",U3942/(1+P3942),IF(O3942="返现",U3942,IF(O3942="折扣",U3942*P3942,IF(O3942="无",U3942))))</f>
        <v>0</v>
      </c>
      <c r="X3942" s="6"/>
      <c r="Y3942" s="7">
        <f t="shared" si="504"/>
        <v>0</v>
      </c>
      <c r="Z3942" s="7"/>
      <c r="AA3942" s="8">
        <f t="shared" si="503"/>
        <v>0</v>
      </c>
      <c r="AB3942" s="6">
        <f t="shared" si="505"/>
        <v>0</v>
      </c>
      <c r="AC3942" s="6">
        <f t="shared" si="506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hidden="1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2274</v>
      </c>
      <c r="F3943" s="2" t="s">
        <v>2274</v>
      </c>
      <c r="G3943" s="2" t="s">
        <v>2274</v>
      </c>
      <c r="H3943" s="80" t="s">
        <v>2950</v>
      </c>
      <c r="I3943" s="57" t="s">
        <v>2951</v>
      </c>
      <c r="J3943" s="57" t="s">
        <v>2952</v>
      </c>
      <c r="K3943" s="57" t="s">
        <v>32</v>
      </c>
      <c r="L3943" s="4" t="s">
        <v>2274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1"/>
        <v>0.68000000000098737</v>
      </c>
      <c r="W3943" s="8">
        <f t="shared" si="508"/>
        <v>111.43</v>
      </c>
      <c r="X3943" s="6">
        <f>W3943*R3943</f>
        <v>3.3429000000000002</v>
      </c>
      <c r="Y3943" s="7">
        <f t="shared" si="504"/>
        <v>0</v>
      </c>
      <c r="Z3943" s="7"/>
      <c r="AA3943" s="8">
        <f t="shared" si="503"/>
        <v>114.77290000000001</v>
      </c>
      <c r="AB3943" s="6">
        <f t="shared" si="505"/>
        <v>0</v>
      </c>
      <c r="AC3943" s="6">
        <f t="shared" si="506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hidden="1" customHeight="1">
      <c r="A3944" s="1">
        <v>43862</v>
      </c>
      <c r="B3944" s="2" t="s">
        <v>32</v>
      </c>
      <c r="C3944" s="2" t="s">
        <v>648</v>
      </c>
      <c r="D3944" s="2" t="s">
        <v>2995</v>
      </c>
      <c r="E3944" s="2" t="s">
        <v>2283</v>
      </c>
      <c r="F3944" s="2" t="s">
        <v>2283</v>
      </c>
      <c r="G3944" s="2" t="s">
        <v>2283</v>
      </c>
      <c r="H3944" s="80" t="s">
        <v>2950</v>
      </c>
      <c r="I3944" s="57" t="s">
        <v>2951</v>
      </c>
      <c r="J3944" s="57" t="s">
        <v>2952</v>
      </c>
      <c r="K3944" s="57" t="s">
        <v>32</v>
      </c>
      <c r="L3944" s="4" t="s">
        <v>2283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1"/>
        <v>7660.8</v>
      </c>
      <c r="W3944" s="8">
        <f t="shared" si="508"/>
        <v>0</v>
      </c>
      <c r="X3944" s="6"/>
      <c r="Y3944" s="7">
        <f t="shared" si="504"/>
        <v>0</v>
      </c>
      <c r="Z3944" s="7"/>
      <c r="AA3944" s="8">
        <f t="shared" si="503"/>
        <v>0</v>
      </c>
      <c r="AB3944" s="6">
        <f t="shared" si="505"/>
        <v>0</v>
      </c>
      <c r="AC3944" s="6">
        <f t="shared" si="506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hidden="1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2283</v>
      </c>
      <c r="F3945" s="2" t="s">
        <v>2283</v>
      </c>
      <c r="G3945" s="2" t="s">
        <v>2283</v>
      </c>
      <c r="H3945" s="80" t="s">
        <v>2950</v>
      </c>
      <c r="I3945" s="57" t="s">
        <v>2951</v>
      </c>
      <c r="J3945" s="57" t="s">
        <v>2952</v>
      </c>
      <c r="K3945" s="57" t="s">
        <v>32</v>
      </c>
      <c r="L3945" s="4" t="s">
        <v>2996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1"/>
        <v>1050.71</v>
      </c>
      <c r="W3945" s="8">
        <f t="shared" si="508"/>
        <v>0</v>
      </c>
      <c r="X3945" s="6"/>
      <c r="Y3945" s="7">
        <f t="shared" si="504"/>
        <v>0</v>
      </c>
      <c r="Z3945" s="7"/>
      <c r="AA3945" s="8">
        <f t="shared" si="503"/>
        <v>0</v>
      </c>
      <c r="AB3945" s="6">
        <f t="shared" si="505"/>
        <v>0</v>
      </c>
      <c r="AC3945" s="6">
        <f t="shared" si="506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hidden="1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2997</v>
      </c>
      <c r="F3946" s="2" t="s">
        <v>2997</v>
      </c>
      <c r="G3946" s="2" t="s">
        <v>2997</v>
      </c>
      <c r="H3946" s="80" t="s">
        <v>2950</v>
      </c>
      <c r="I3946" s="57" t="s">
        <v>2951</v>
      </c>
      <c r="J3946" s="57" t="s">
        <v>2952</v>
      </c>
      <c r="K3946" s="57" t="s">
        <v>32</v>
      </c>
      <c r="L3946" s="4" t="s">
        <v>2997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1"/>
        <v>2474.5600000000004</v>
      </c>
      <c r="W3946" s="8">
        <f t="shared" si="508"/>
        <v>3394.37</v>
      </c>
      <c r="X3946" s="6"/>
      <c r="Y3946" s="7">
        <f t="shared" si="504"/>
        <v>0</v>
      </c>
      <c r="Z3946" s="7"/>
      <c r="AA3946" s="8">
        <f t="shared" si="503"/>
        <v>3394.37</v>
      </c>
      <c r="AB3946" s="6">
        <f t="shared" si="505"/>
        <v>0</v>
      </c>
      <c r="AC3946" s="6">
        <f t="shared" si="506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hidden="1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2998</v>
      </c>
      <c r="F3947" s="2" t="s">
        <v>2998</v>
      </c>
      <c r="G3947" s="2" t="s">
        <v>2998</v>
      </c>
      <c r="H3947" s="80" t="s">
        <v>2950</v>
      </c>
      <c r="I3947" s="57" t="s">
        <v>2951</v>
      </c>
      <c r="J3947" s="57" t="s">
        <v>2952</v>
      </c>
      <c r="K3947" s="57" t="s">
        <v>32</v>
      </c>
      <c r="L3947" s="4" t="s">
        <v>2998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1"/>
        <v>126473.12</v>
      </c>
      <c r="W3947" s="8">
        <f t="shared" si="508"/>
        <v>0</v>
      </c>
      <c r="X3947" s="6"/>
      <c r="Y3947" s="7">
        <f t="shared" si="504"/>
        <v>0</v>
      </c>
      <c r="Z3947" s="7"/>
      <c r="AA3947" s="8">
        <f t="shared" si="503"/>
        <v>0</v>
      </c>
      <c r="AB3947" s="6">
        <f t="shared" si="505"/>
        <v>0</v>
      </c>
      <c r="AC3947" s="6">
        <f t="shared" si="506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hidden="1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2999</v>
      </c>
      <c r="F3948" s="2" t="s">
        <v>1748</v>
      </c>
      <c r="G3948" s="2" t="s">
        <v>1748</v>
      </c>
      <c r="H3948" s="80" t="s">
        <v>2950</v>
      </c>
      <c r="I3948" s="57" t="s">
        <v>2951</v>
      </c>
      <c r="J3948" s="57" t="s">
        <v>2952</v>
      </c>
      <c r="K3948" s="57" t="s">
        <v>32</v>
      </c>
      <c r="L3948" s="4" t="s">
        <v>3000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1"/>
        <v>61.2</v>
      </c>
      <c r="W3948" s="8">
        <f t="shared" si="508"/>
        <v>0</v>
      </c>
      <c r="X3948" s="6"/>
      <c r="Y3948" s="7">
        <f t="shared" si="504"/>
        <v>0</v>
      </c>
      <c r="Z3948" s="7"/>
      <c r="AA3948" s="8">
        <f t="shared" si="503"/>
        <v>0</v>
      </c>
      <c r="AB3948" s="6">
        <f t="shared" si="505"/>
        <v>0</v>
      </c>
      <c r="AC3948" s="6">
        <f t="shared" si="506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hidden="1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3001</v>
      </c>
      <c r="F3949" s="2" t="s">
        <v>3001</v>
      </c>
      <c r="G3949" s="2" t="s">
        <v>3001</v>
      </c>
      <c r="H3949" s="80" t="s">
        <v>2950</v>
      </c>
      <c r="I3949" s="57" t="s">
        <v>2951</v>
      </c>
      <c r="J3949" s="57" t="s">
        <v>2952</v>
      </c>
      <c r="K3949" s="57" t="s">
        <v>32</v>
      </c>
      <c r="L3949" s="4" t="s">
        <v>3001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1"/>
        <v>996</v>
      </c>
      <c r="W3949" s="8">
        <f t="shared" si="508"/>
        <v>0</v>
      </c>
      <c r="X3949" s="6"/>
      <c r="Y3949" s="7">
        <f t="shared" si="504"/>
        <v>0</v>
      </c>
      <c r="Z3949" s="7"/>
      <c r="AA3949" s="8">
        <f t="shared" si="503"/>
        <v>0</v>
      </c>
      <c r="AB3949" s="6">
        <f t="shared" si="505"/>
        <v>0</v>
      </c>
      <c r="AC3949" s="6">
        <f t="shared" si="506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hidden="1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1750</v>
      </c>
      <c r="G3950" s="2" t="s">
        <v>808</v>
      </c>
      <c r="H3950" s="80" t="s">
        <v>2950</v>
      </c>
      <c r="I3950" s="57" t="s">
        <v>2951</v>
      </c>
      <c r="J3950" s="57" t="s">
        <v>2952</v>
      </c>
      <c r="K3950" s="57" t="s">
        <v>32</v>
      </c>
      <c r="L3950" s="4" t="s">
        <v>2318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09">S3950+T3950-U3950</f>
        <v>2668262.0900000003</v>
      </c>
      <c r="W3950" s="8">
        <f t="shared" si="508"/>
        <v>1501033.9</v>
      </c>
      <c r="X3950" s="6"/>
      <c r="Y3950" s="7">
        <f t="shared" si="504"/>
        <v>0</v>
      </c>
      <c r="Z3950" s="7"/>
      <c r="AA3950" s="8">
        <f t="shared" si="503"/>
        <v>1501033.9</v>
      </c>
      <c r="AB3950" s="6">
        <f t="shared" si="505"/>
        <v>0</v>
      </c>
      <c r="AC3950" s="6">
        <f t="shared" si="506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hidden="1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2950</v>
      </c>
      <c r="I3951" s="57" t="s">
        <v>2951</v>
      </c>
      <c r="J3951" s="57" t="s">
        <v>2952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09"/>
        <v>755577.17</v>
      </c>
      <c r="W3951" s="8">
        <f t="shared" si="508"/>
        <v>796494.36</v>
      </c>
      <c r="X3951" s="6"/>
      <c r="Y3951" s="7">
        <f t="shared" si="504"/>
        <v>0</v>
      </c>
      <c r="Z3951" s="7"/>
      <c r="AA3951" s="8">
        <f t="shared" si="503"/>
        <v>796494.36</v>
      </c>
      <c r="AB3951" s="6">
        <f t="shared" si="505"/>
        <v>0</v>
      </c>
      <c r="AC3951" s="6">
        <f t="shared" si="506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hidden="1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3005</v>
      </c>
      <c r="F3952" s="2" t="s">
        <v>3006</v>
      </c>
      <c r="G3952" s="2" t="s">
        <v>3006</v>
      </c>
      <c r="H3952" s="80" t="s">
        <v>2950</v>
      </c>
      <c r="I3952" s="57" t="s">
        <v>2951</v>
      </c>
      <c r="J3952" s="57" t="s">
        <v>2952</v>
      </c>
      <c r="K3952" s="57" t="s">
        <v>32</v>
      </c>
      <c r="L3952" s="4" t="s">
        <v>3007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09"/>
        <v>92388.24</v>
      </c>
      <c r="W3952" s="8">
        <f t="shared" si="508"/>
        <v>0</v>
      </c>
      <c r="X3952" s="6"/>
      <c r="Y3952" s="7">
        <f t="shared" si="504"/>
        <v>0</v>
      </c>
      <c r="Z3952" s="7"/>
      <c r="AA3952" s="8">
        <f t="shared" si="503"/>
        <v>0</v>
      </c>
      <c r="AB3952" s="6">
        <f t="shared" si="505"/>
        <v>0</v>
      </c>
      <c r="AC3952" s="6">
        <f t="shared" si="506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hidden="1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3008</v>
      </c>
      <c r="F3953" s="2" t="s">
        <v>872</v>
      </c>
      <c r="G3953" s="2" t="s">
        <v>872</v>
      </c>
      <c r="H3953" s="80" t="s">
        <v>2950</v>
      </c>
      <c r="I3953" s="57" t="s">
        <v>2951</v>
      </c>
      <c r="J3953" s="57" t="s">
        <v>2952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09"/>
        <v>7124.8</v>
      </c>
      <c r="W3953" s="8">
        <f t="shared" si="508"/>
        <v>0</v>
      </c>
      <c r="X3953" s="6"/>
      <c r="Y3953" s="7">
        <f t="shared" si="504"/>
        <v>0</v>
      </c>
      <c r="Z3953" s="7"/>
      <c r="AA3953" s="8">
        <f t="shared" si="503"/>
        <v>0</v>
      </c>
      <c r="AB3953" s="6">
        <f t="shared" si="505"/>
        <v>0</v>
      </c>
      <c r="AC3953" s="6">
        <f t="shared" si="506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hidden="1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2950</v>
      </c>
      <c r="I3954" s="57" t="s">
        <v>2951</v>
      </c>
      <c r="J3954" s="57" t="s">
        <v>2952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09"/>
        <v>0</v>
      </c>
      <c r="W3954" s="8">
        <f t="shared" si="508"/>
        <v>4593.6000000000004</v>
      </c>
      <c r="X3954" s="6"/>
      <c r="Y3954" s="7">
        <f t="shared" si="504"/>
        <v>0</v>
      </c>
      <c r="Z3954" s="7"/>
      <c r="AA3954" s="8">
        <f t="shared" si="503"/>
        <v>4593.6000000000004</v>
      </c>
      <c r="AB3954" s="6">
        <f t="shared" si="505"/>
        <v>0</v>
      </c>
      <c r="AC3954" s="6">
        <f t="shared" si="506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hidden="1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2348</v>
      </c>
      <c r="F3955" s="2" t="s">
        <v>2348</v>
      </c>
      <c r="G3955" s="2" t="s">
        <v>2348</v>
      </c>
      <c r="H3955" s="80" t="s">
        <v>2950</v>
      </c>
      <c r="I3955" s="57" t="s">
        <v>2951</v>
      </c>
      <c r="J3955" s="57" t="s">
        <v>2952</v>
      </c>
      <c r="K3955" s="57" t="s">
        <v>32</v>
      </c>
      <c r="L3955" s="4" t="s">
        <v>2349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09"/>
        <v>184.29999999999899</v>
      </c>
      <c r="W3955" s="8">
        <f t="shared" si="508"/>
        <v>0</v>
      </c>
      <c r="X3955" s="6"/>
      <c r="Y3955" s="7">
        <f t="shared" si="504"/>
        <v>0</v>
      </c>
      <c r="Z3955" s="7"/>
      <c r="AA3955" s="8">
        <f t="shared" si="503"/>
        <v>0</v>
      </c>
      <c r="AB3955" s="6">
        <f t="shared" si="505"/>
        <v>0</v>
      </c>
      <c r="AC3955" s="6">
        <f t="shared" si="506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hidden="1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2950</v>
      </c>
      <c r="I3956" s="57" t="s">
        <v>2951</v>
      </c>
      <c r="J3956" s="57" t="s">
        <v>2952</v>
      </c>
      <c r="K3956" s="57" t="s">
        <v>32</v>
      </c>
      <c r="L3956" s="4" t="s">
        <v>3009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09"/>
        <v>21.840000000000099</v>
      </c>
      <c r="W3956" s="8">
        <f t="shared" si="508"/>
        <v>0</v>
      </c>
      <c r="X3956" s="6"/>
      <c r="Y3956" s="7">
        <f t="shared" si="504"/>
        <v>0</v>
      </c>
      <c r="Z3956" s="7"/>
      <c r="AA3956" s="8">
        <f t="shared" si="503"/>
        <v>0</v>
      </c>
      <c r="AB3956" s="6">
        <f t="shared" si="505"/>
        <v>0</v>
      </c>
      <c r="AC3956" s="6">
        <f t="shared" si="506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hidden="1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2950</v>
      </c>
      <c r="I3957" s="57" t="s">
        <v>2951</v>
      </c>
      <c r="J3957" s="57" t="s">
        <v>2952</v>
      </c>
      <c r="K3957" s="57" t="s">
        <v>32</v>
      </c>
      <c r="L3957" s="4" t="s">
        <v>3010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09"/>
        <v>-18.219999999999299</v>
      </c>
      <c r="W3957" s="8">
        <f t="shared" si="508"/>
        <v>0</v>
      </c>
      <c r="X3957" s="6"/>
      <c r="Y3957" s="7">
        <f t="shared" si="504"/>
        <v>0</v>
      </c>
      <c r="Z3957" s="7"/>
      <c r="AA3957" s="8">
        <f t="shared" si="503"/>
        <v>0</v>
      </c>
      <c r="AB3957" s="6">
        <f t="shared" si="505"/>
        <v>0</v>
      </c>
      <c r="AC3957" s="6">
        <f t="shared" si="506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hidden="1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3011</v>
      </c>
      <c r="G3958" s="2" t="s">
        <v>899</v>
      </c>
      <c r="H3958" s="80" t="s">
        <v>2950</v>
      </c>
      <c r="I3958" s="57" t="s">
        <v>2951</v>
      </c>
      <c r="J3958" s="57" t="s">
        <v>2952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09"/>
        <v>-11.5199999998986</v>
      </c>
      <c r="W3958" s="8">
        <f t="shared" si="508"/>
        <v>0</v>
      </c>
      <c r="X3958" s="6"/>
      <c r="Y3958" s="7">
        <f t="shared" si="504"/>
        <v>0</v>
      </c>
      <c r="Z3958" s="7"/>
      <c r="AA3958" s="8">
        <f t="shared" si="503"/>
        <v>0</v>
      </c>
      <c r="AB3958" s="6">
        <f t="shared" si="505"/>
        <v>0</v>
      </c>
      <c r="AC3958" s="6">
        <f t="shared" si="506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hidden="1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2950</v>
      </c>
      <c r="I3959" s="57" t="s">
        <v>2951</v>
      </c>
      <c r="J3959" s="57" t="s">
        <v>2952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09"/>
        <v>-102.17</v>
      </c>
      <c r="W3959" s="8">
        <f t="shared" si="508"/>
        <v>0</v>
      </c>
      <c r="X3959" s="6"/>
      <c r="Y3959" s="7">
        <f t="shared" si="504"/>
        <v>0</v>
      </c>
      <c r="Z3959" s="7"/>
      <c r="AA3959" s="8">
        <f t="shared" si="503"/>
        <v>0</v>
      </c>
      <c r="AB3959" s="6">
        <f t="shared" si="505"/>
        <v>0</v>
      </c>
      <c r="AC3959" s="6">
        <f t="shared" si="506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hidden="1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3012</v>
      </c>
      <c r="F3960" s="2" t="s">
        <v>3012</v>
      </c>
      <c r="G3960" s="2" t="s">
        <v>3012</v>
      </c>
      <c r="H3960" s="80" t="s">
        <v>2950</v>
      </c>
      <c r="I3960" s="57" t="s">
        <v>2951</v>
      </c>
      <c r="J3960" s="57" t="s">
        <v>2952</v>
      </c>
      <c r="K3960" s="57" t="s">
        <v>32</v>
      </c>
      <c r="L3960" s="4" t="s">
        <v>3013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09"/>
        <v>19624.8</v>
      </c>
      <c r="W3960" s="8">
        <f t="shared" si="508"/>
        <v>0</v>
      </c>
      <c r="X3960" s="6"/>
      <c r="Y3960" s="7">
        <f t="shared" si="504"/>
        <v>0</v>
      </c>
      <c r="Z3960" s="7"/>
      <c r="AA3960" s="8">
        <f t="shared" si="503"/>
        <v>0</v>
      </c>
      <c r="AB3960" s="6">
        <f t="shared" si="505"/>
        <v>0</v>
      </c>
      <c r="AC3960" s="6">
        <f t="shared" si="506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hidden="1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3014</v>
      </c>
      <c r="F3961" s="2" t="s">
        <v>3014</v>
      </c>
      <c r="G3961" s="2" t="s">
        <v>3014</v>
      </c>
      <c r="H3961" s="80" t="s">
        <v>2950</v>
      </c>
      <c r="I3961" s="57" t="s">
        <v>2951</v>
      </c>
      <c r="J3961" s="57" t="s">
        <v>2952</v>
      </c>
      <c r="K3961" s="57" t="s">
        <v>32</v>
      </c>
      <c r="L3961" s="4" t="s">
        <v>3014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09"/>
        <v>-11.9000000000015</v>
      </c>
      <c r="W3961" s="8">
        <f t="shared" si="508"/>
        <v>0</v>
      </c>
      <c r="X3961" s="6"/>
      <c r="Y3961" s="7">
        <f t="shared" si="504"/>
        <v>0</v>
      </c>
      <c r="Z3961" s="7"/>
      <c r="AA3961" s="8">
        <f t="shared" si="503"/>
        <v>0</v>
      </c>
      <c r="AB3961" s="6">
        <f t="shared" si="505"/>
        <v>0</v>
      </c>
      <c r="AC3961" s="6">
        <f t="shared" si="506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hidden="1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2950</v>
      </c>
      <c r="I3962" s="57" t="s">
        <v>2951</v>
      </c>
      <c r="J3962" s="57" t="s">
        <v>2952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09"/>
        <v>348698</v>
      </c>
      <c r="W3962" s="8">
        <f t="shared" si="508"/>
        <v>156</v>
      </c>
      <c r="X3962" s="6"/>
      <c r="Y3962" s="7">
        <f t="shared" si="504"/>
        <v>0</v>
      </c>
      <c r="Z3962" s="7"/>
      <c r="AA3962" s="8">
        <f t="shared" si="503"/>
        <v>156</v>
      </c>
      <c r="AB3962" s="6">
        <f t="shared" si="505"/>
        <v>0</v>
      </c>
      <c r="AC3962" s="6">
        <f t="shared" si="506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hidden="1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2950</v>
      </c>
      <c r="I3963" s="57" t="s">
        <v>2951</v>
      </c>
      <c r="J3963" s="57" t="s">
        <v>2952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09"/>
        <v>1633.6</v>
      </c>
      <c r="W3963" s="8">
        <f t="shared" si="508"/>
        <v>0</v>
      </c>
      <c r="X3963" s="6"/>
      <c r="Y3963" s="7">
        <f t="shared" si="504"/>
        <v>0</v>
      </c>
      <c r="Z3963" s="7"/>
      <c r="AA3963" s="8">
        <f t="shared" si="503"/>
        <v>0</v>
      </c>
      <c r="AB3963" s="6">
        <f t="shared" si="505"/>
        <v>0</v>
      </c>
      <c r="AC3963" s="6">
        <f t="shared" si="506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hidden="1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3016</v>
      </c>
      <c r="F3964" s="2" t="s">
        <v>3017</v>
      </c>
      <c r="G3964" s="2" t="s">
        <v>3016</v>
      </c>
      <c r="H3964" s="80" t="s">
        <v>2950</v>
      </c>
      <c r="I3964" s="57" t="s">
        <v>2951</v>
      </c>
      <c r="J3964" s="57" t="s">
        <v>2952</v>
      </c>
      <c r="K3964" s="57" t="s">
        <v>32</v>
      </c>
      <c r="L3964" s="4" t="s">
        <v>3016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09"/>
        <v>4858.2999999999993</v>
      </c>
      <c r="W3964" s="8">
        <f t="shared" si="508"/>
        <v>5835</v>
      </c>
      <c r="X3964" s="6">
        <f>W3964*R3964/(1-R3964)</f>
        <v>307.10526315789474</v>
      </c>
      <c r="Y3964" s="7">
        <f t="shared" si="504"/>
        <v>0</v>
      </c>
      <c r="Z3964" s="7"/>
      <c r="AA3964" s="8">
        <f t="shared" si="503"/>
        <v>6142.105263157895</v>
      </c>
      <c r="AB3964" s="6">
        <f t="shared" si="505"/>
        <v>0</v>
      </c>
      <c r="AC3964" s="6">
        <f t="shared" si="506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hidden="1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3018</v>
      </c>
      <c r="F3965" s="2" t="s">
        <v>3018</v>
      </c>
      <c r="G3965" s="2" t="s">
        <v>3018</v>
      </c>
      <c r="H3965" s="80" t="s">
        <v>2950</v>
      </c>
      <c r="I3965" s="57" t="s">
        <v>2951</v>
      </c>
      <c r="J3965" s="57" t="s">
        <v>2952</v>
      </c>
      <c r="K3965" s="57" t="s">
        <v>32</v>
      </c>
      <c r="L3965" s="4" t="s">
        <v>3018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09"/>
        <v>2639.8</v>
      </c>
      <c r="W3965" s="8">
        <f t="shared" si="508"/>
        <v>0</v>
      </c>
      <c r="X3965" s="6"/>
      <c r="Y3965" s="7">
        <f t="shared" si="504"/>
        <v>0</v>
      </c>
      <c r="Z3965" s="7"/>
      <c r="AA3965" s="8">
        <f t="shared" si="503"/>
        <v>0</v>
      </c>
      <c r="AB3965" s="6">
        <f t="shared" si="505"/>
        <v>0</v>
      </c>
      <c r="AC3965" s="6">
        <f t="shared" si="506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hidden="1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3019</v>
      </c>
      <c r="F3966" s="2" t="s">
        <v>3019</v>
      </c>
      <c r="G3966" s="2" t="s">
        <v>3019</v>
      </c>
      <c r="H3966" s="80" t="s">
        <v>2950</v>
      </c>
      <c r="I3966" s="57" t="s">
        <v>2951</v>
      </c>
      <c r="J3966" s="57" t="s">
        <v>2952</v>
      </c>
      <c r="K3966" s="57" t="s">
        <v>32</v>
      </c>
      <c r="L3966" s="4" t="s">
        <v>3019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8"/>
        <v>73.69</v>
      </c>
      <c r="X3966" s="6"/>
      <c r="Y3966" s="7">
        <f t="shared" si="504"/>
        <v>0</v>
      </c>
      <c r="Z3966" s="7"/>
      <c r="AA3966" s="8">
        <f t="shared" ref="AA3966:AA3967" si="510">W3966+X3966</f>
        <v>73.69</v>
      </c>
      <c r="AB3966" s="6">
        <f t="shared" si="505"/>
        <v>0</v>
      </c>
      <c r="AC3966" s="6">
        <f t="shared" si="506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hidden="1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2522</v>
      </c>
      <c r="F3967" s="2" t="s">
        <v>2522</v>
      </c>
      <c r="G3967" s="2" t="s">
        <v>2522</v>
      </c>
      <c r="H3967" s="80" t="s">
        <v>2950</v>
      </c>
      <c r="I3967" s="57" t="s">
        <v>2951</v>
      </c>
      <c r="J3967" s="57" t="s">
        <v>2952</v>
      </c>
      <c r="K3967" s="57" t="s">
        <v>32</v>
      </c>
      <c r="L3967" s="4" t="s">
        <v>2522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09"/>
        <v>0</v>
      </c>
      <c r="W3967" s="8">
        <f t="shared" si="508"/>
        <v>7095.31</v>
      </c>
      <c r="X3967" s="6">
        <f>W3967*R3967</f>
        <v>212.85929999999999</v>
      </c>
      <c r="Y3967" s="7">
        <f t="shared" si="504"/>
        <v>0</v>
      </c>
      <c r="Z3967" s="7"/>
      <c r="AA3967" s="8">
        <f t="shared" si="510"/>
        <v>7308.1693000000005</v>
      </c>
      <c r="AB3967" s="6">
        <f t="shared" si="505"/>
        <v>0</v>
      </c>
      <c r="AC3967" s="6">
        <f t="shared" si="506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hidden="1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2525</v>
      </c>
      <c r="F3968" s="2" t="s">
        <v>2525</v>
      </c>
      <c r="G3968" s="2" t="s">
        <v>2525</v>
      </c>
      <c r="H3968" s="80" t="s">
        <v>2950</v>
      </c>
      <c r="I3968" s="57" t="s">
        <v>2951</v>
      </c>
      <c r="J3968" s="57" t="s">
        <v>2952</v>
      </c>
      <c r="K3968" s="57" t="s">
        <v>32</v>
      </c>
      <c r="L3968" s="4" t="s">
        <v>2525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09"/>
        <v>7.0000000000000284E-2</v>
      </c>
      <c r="W3968" s="8">
        <f t="shared" si="508"/>
        <v>60</v>
      </c>
      <c r="X3968" s="6"/>
      <c r="Y3968" s="7">
        <f t="shared" si="504"/>
        <v>0</v>
      </c>
      <c r="Z3968" s="7"/>
      <c r="AA3968" s="6"/>
      <c r="AB3968" s="6">
        <f t="shared" si="505"/>
        <v>0</v>
      </c>
      <c r="AC3968" s="6">
        <f t="shared" si="506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hidden="1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2538</v>
      </c>
      <c r="F3969" s="2" t="s">
        <v>2538</v>
      </c>
      <c r="G3969" s="2" t="s">
        <v>2538</v>
      </c>
      <c r="H3969" s="80" t="s">
        <v>2950</v>
      </c>
      <c r="I3969" s="57" t="s">
        <v>2951</v>
      </c>
      <c r="J3969" s="57" t="s">
        <v>2952</v>
      </c>
      <c r="K3969" s="57" t="s">
        <v>32</v>
      </c>
      <c r="L3969" s="4" t="s">
        <v>2538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09"/>
        <v>136.5</v>
      </c>
      <c r="W3969" s="8">
        <f t="shared" si="508"/>
        <v>0</v>
      </c>
      <c r="X3969" s="6"/>
      <c r="Y3969" s="7">
        <f t="shared" si="504"/>
        <v>0</v>
      </c>
      <c r="Z3969" s="7"/>
      <c r="AA3969" s="8">
        <f t="shared" ref="AA3969:AA3993" si="511">W3969+X3969</f>
        <v>0</v>
      </c>
      <c r="AB3969" s="6">
        <f t="shared" si="505"/>
        <v>0</v>
      </c>
      <c r="AC3969" s="6">
        <f t="shared" si="506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hidden="1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2561</v>
      </c>
      <c r="F3970" s="2" t="s">
        <v>2561</v>
      </c>
      <c r="G3970" s="2" t="s">
        <v>2561</v>
      </c>
      <c r="H3970" s="80" t="s">
        <v>2950</v>
      </c>
      <c r="I3970" s="57" t="s">
        <v>2951</v>
      </c>
      <c r="J3970" s="57" t="s">
        <v>2952</v>
      </c>
      <c r="K3970" s="57" t="s">
        <v>32</v>
      </c>
      <c r="L3970" s="4" t="s">
        <v>2561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09"/>
        <v>3603.8300000000017</v>
      </c>
      <c r="W3970" s="8">
        <f t="shared" si="508"/>
        <v>14251</v>
      </c>
      <c r="X3970" s="6">
        <f>W3970*R3970</f>
        <v>285.02</v>
      </c>
      <c r="Y3970" s="7">
        <f t="shared" si="504"/>
        <v>0</v>
      </c>
      <c r="Z3970" s="7"/>
      <c r="AA3970" s="8">
        <f t="shared" si="511"/>
        <v>14536.02</v>
      </c>
      <c r="AB3970" s="6">
        <f t="shared" si="505"/>
        <v>0</v>
      </c>
      <c r="AC3970" s="6">
        <f t="shared" si="506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hidden="1" customHeight="1">
      <c r="A3971" s="1">
        <v>43862</v>
      </c>
      <c r="B3971" s="2" t="s">
        <v>32</v>
      </c>
      <c r="C3971" s="2" t="s">
        <v>1071</v>
      </c>
      <c r="D3971" s="2" t="s">
        <v>3021</v>
      </c>
      <c r="E3971" s="2" t="s">
        <v>1098</v>
      </c>
      <c r="F3971" s="2" t="s">
        <v>1098</v>
      </c>
      <c r="G3971" s="2" t="s">
        <v>1098</v>
      </c>
      <c r="H3971" s="80" t="s">
        <v>2950</v>
      </c>
      <c r="I3971" s="57" t="s">
        <v>2951</v>
      </c>
      <c r="J3971" s="57" t="s">
        <v>2952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09"/>
        <v>6500.6</v>
      </c>
      <c r="W3971" s="8">
        <f t="shared" si="508"/>
        <v>0</v>
      </c>
      <c r="X3971" s="6"/>
      <c r="Y3971" s="7">
        <f t="shared" ref="Y3971:Y4034" si="512">IF(W3971-AC3971&lt;=0,0,IF(O3971="返现",MAX(W3971-AB3971-AC3971,0),MAX(W3971-AC3971,0)))</f>
        <v>0</v>
      </c>
      <c r="Z3971" s="7"/>
      <c r="AA3971" s="8">
        <f t="shared" si="511"/>
        <v>0</v>
      </c>
      <c r="AB3971" s="6">
        <f t="shared" si="505"/>
        <v>0</v>
      </c>
      <c r="AC3971" s="6">
        <f t="shared" si="506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hidden="1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3022</v>
      </c>
      <c r="F3972" s="2" t="s">
        <v>3022</v>
      </c>
      <c r="G3972" s="2" t="s">
        <v>3022</v>
      </c>
      <c r="H3972" s="80" t="s">
        <v>2950</v>
      </c>
      <c r="I3972" s="57" t="s">
        <v>2951</v>
      </c>
      <c r="J3972" s="57" t="s">
        <v>2952</v>
      </c>
      <c r="K3972" s="57" t="s">
        <v>32</v>
      </c>
      <c r="L3972" s="4" t="s">
        <v>3022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09"/>
        <v>8180.5</v>
      </c>
      <c r="W3972" s="8">
        <f t="shared" si="508"/>
        <v>0</v>
      </c>
      <c r="X3972" s="6"/>
      <c r="Y3972" s="7">
        <f t="shared" si="512"/>
        <v>0</v>
      </c>
      <c r="Z3972" s="7"/>
      <c r="AA3972" s="8">
        <f t="shared" si="511"/>
        <v>0</v>
      </c>
      <c r="AB3972" s="6">
        <f t="shared" si="505"/>
        <v>0</v>
      </c>
      <c r="AC3972" s="6">
        <f t="shared" si="506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hidden="1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3023</v>
      </c>
      <c r="F3973" s="2" t="s">
        <v>3023</v>
      </c>
      <c r="G3973" s="2" t="s">
        <v>3023</v>
      </c>
      <c r="H3973" s="80" t="s">
        <v>2950</v>
      </c>
      <c r="I3973" s="57" t="s">
        <v>2951</v>
      </c>
      <c r="J3973" s="57" t="s">
        <v>2952</v>
      </c>
      <c r="K3973" s="57" t="s">
        <v>32</v>
      </c>
      <c r="L3973" s="4" t="s">
        <v>3023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09"/>
        <v>-4</v>
      </c>
      <c r="W3973" s="8">
        <f t="shared" si="508"/>
        <v>0</v>
      </c>
      <c r="X3973" s="6"/>
      <c r="Y3973" s="7">
        <f t="shared" si="512"/>
        <v>0</v>
      </c>
      <c r="Z3973" s="7"/>
      <c r="AA3973" s="8">
        <f t="shared" si="511"/>
        <v>0</v>
      </c>
      <c r="AB3973" s="6">
        <f t="shared" si="505"/>
        <v>0</v>
      </c>
      <c r="AC3973" s="6">
        <f t="shared" si="506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hidden="1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3024</v>
      </c>
      <c r="F3974" s="2" t="s">
        <v>3024</v>
      </c>
      <c r="G3974" s="2" t="s">
        <v>3024</v>
      </c>
      <c r="H3974" s="80" t="s">
        <v>2950</v>
      </c>
      <c r="I3974" s="57" t="s">
        <v>2951</v>
      </c>
      <c r="J3974" s="57" t="s">
        <v>2952</v>
      </c>
      <c r="K3974" s="57" t="s">
        <v>32</v>
      </c>
      <c r="L3974" s="4" t="s">
        <v>3025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09"/>
        <v>-23.1999999999998</v>
      </c>
      <c r="W3974" s="8">
        <f t="shared" si="508"/>
        <v>0</v>
      </c>
      <c r="X3974" s="6"/>
      <c r="Y3974" s="7">
        <f t="shared" si="512"/>
        <v>0</v>
      </c>
      <c r="Z3974" s="7"/>
      <c r="AA3974" s="8">
        <f t="shared" si="511"/>
        <v>0</v>
      </c>
      <c r="AB3974" s="6">
        <f t="shared" ref="AB3974:AB4037" si="513">U3974-W3974</f>
        <v>0</v>
      </c>
      <c r="AC3974" s="6">
        <f t="shared" si="506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hidden="1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3027</v>
      </c>
      <c r="F3975" s="2" t="s">
        <v>3028</v>
      </c>
      <c r="G3975" s="2" t="s">
        <v>3028</v>
      </c>
      <c r="H3975" s="80" t="s">
        <v>2950</v>
      </c>
      <c r="I3975" s="57" t="s">
        <v>2951</v>
      </c>
      <c r="J3975" s="57" t="s">
        <v>2952</v>
      </c>
      <c r="K3975" s="57" t="s">
        <v>32</v>
      </c>
      <c r="L3975" s="4" t="s">
        <v>3028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09"/>
        <v>5.4</v>
      </c>
      <c r="W3975" s="8">
        <f t="shared" si="508"/>
        <v>0</v>
      </c>
      <c r="X3975" s="6"/>
      <c r="Y3975" s="7">
        <f t="shared" si="512"/>
        <v>0</v>
      </c>
      <c r="Z3975" s="7"/>
      <c r="AA3975" s="8">
        <f t="shared" si="511"/>
        <v>0</v>
      </c>
      <c r="AB3975" s="6">
        <f t="shared" si="513"/>
        <v>0</v>
      </c>
      <c r="AC3975" s="6">
        <f t="shared" si="506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hidden="1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2950</v>
      </c>
      <c r="I3976" s="57" t="s">
        <v>2951</v>
      </c>
      <c r="J3976" s="57" t="s">
        <v>2952</v>
      </c>
      <c r="K3976" s="57" t="s">
        <v>32</v>
      </c>
      <c r="L3976" s="4" t="s">
        <v>2639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09"/>
        <v>6979.21</v>
      </c>
      <c r="W3976" s="8">
        <f t="shared" si="508"/>
        <v>0</v>
      </c>
      <c r="X3976" s="6"/>
      <c r="Y3976" s="7">
        <f t="shared" si="512"/>
        <v>0</v>
      </c>
      <c r="Z3976" s="7"/>
      <c r="AA3976" s="8">
        <f t="shared" si="511"/>
        <v>0</v>
      </c>
      <c r="AB3976" s="6">
        <f t="shared" si="513"/>
        <v>0</v>
      </c>
      <c r="AC3976" s="6">
        <f t="shared" si="506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hidden="1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3029</v>
      </c>
      <c r="F3977" s="2" t="s">
        <v>3029</v>
      </c>
      <c r="G3977" s="2" t="s">
        <v>3029</v>
      </c>
      <c r="H3977" s="80" t="s">
        <v>2950</v>
      </c>
      <c r="I3977" s="57" t="s">
        <v>2951</v>
      </c>
      <c r="J3977" s="57" t="s">
        <v>2952</v>
      </c>
      <c r="K3977" s="57" t="s">
        <v>32</v>
      </c>
      <c r="L3977" s="4" t="s">
        <v>3029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09"/>
        <v>60975.98</v>
      </c>
      <c r="W3977" s="8">
        <f t="shared" si="508"/>
        <v>0</v>
      </c>
      <c r="X3977" s="6"/>
      <c r="Y3977" s="7">
        <f t="shared" si="512"/>
        <v>0</v>
      </c>
      <c r="Z3977" s="7"/>
      <c r="AA3977" s="8">
        <f t="shared" si="511"/>
        <v>0</v>
      </c>
      <c r="AB3977" s="6">
        <f t="shared" si="513"/>
        <v>0</v>
      </c>
      <c r="AC3977" s="6">
        <f t="shared" si="506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hidden="1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2950</v>
      </c>
      <c r="I3978" s="57" t="s">
        <v>2951</v>
      </c>
      <c r="J3978" s="57" t="s">
        <v>2952</v>
      </c>
      <c r="K3978" s="57" t="s">
        <v>32</v>
      </c>
      <c r="L3978" s="4" t="s">
        <v>3031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09"/>
        <v>7992.7</v>
      </c>
      <c r="W3978" s="8">
        <f t="shared" si="508"/>
        <v>0</v>
      </c>
      <c r="X3978" s="6"/>
      <c r="Y3978" s="7">
        <f t="shared" si="512"/>
        <v>0</v>
      </c>
      <c r="Z3978" s="7"/>
      <c r="AA3978" s="8">
        <f t="shared" si="511"/>
        <v>0</v>
      </c>
      <c r="AB3978" s="6">
        <f t="shared" si="513"/>
        <v>0</v>
      </c>
      <c r="AC3978" s="6">
        <f t="shared" si="506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hidden="1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3033</v>
      </c>
      <c r="F3979" s="2" t="s">
        <v>3033</v>
      </c>
      <c r="G3979" s="2" t="s">
        <v>3033</v>
      </c>
      <c r="H3979" s="80" t="s">
        <v>2950</v>
      </c>
      <c r="I3979" s="57" t="s">
        <v>2951</v>
      </c>
      <c r="J3979" s="57" t="s">
        <v>2952</v>
      </c>
      <c r="K3979" s="57" t="s">
        <v>32</v>
      </c>
      <c r="L3979" s="4" t="s">
        <v>3034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09"/>
        <v>-5</v>
      </c>
      <c r="W3979" s="8">
        <f t="shared" si="508"/>
        <v>0</v>
      </c>
      <c r="X3979" s="6"/>
      <c r="Y3979" s="7">
        <f t="shared" si="512"/>
        <v>0</v>
      </c>
      <c r="Z3979" s="7"/>
      <c r="AA3979" s="8">
        <f t="shared" si="511"/>
        <v>0</v>
      </c>
      <c r="AB3979" s="6">
        <f t="shared" si="513"/>
        <v>0</v>
      </c>
      <c r="AC3979" s="6">
        <f t="shared" si="506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hidden="1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3035</v>
      </c>
      <c r="F3980" s="2" t="s">
        <v>3035</v>
      </c>
      <c r="G3980" s="2" t="s">
        <v>3035</v>
      </c>
      <c r="H3980" s="80" t="s">
        <v>2950</v>
      </c>
      <c r="I3980" s="57" t="s">
        <v>2951</v>
      </c>
      <c r="J3980" s="57" t="s">
        <v>2952</v>
      </c>
      <c r="K3980" s="57" t="s">
        <v>32</v>
      </c>
      <c r="L3980" s="4" t="s">
        <v>3035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09"/>
        <v>676.6</v>
      </c>
      <c r="W3980" s="8">
        <f t="shared" si="508"/>
        <v>0</v>
      </c>
      <c r="X3980" s="6"/>
      <c r="Y3980" s="7">
        <f t="shared" si="512"/>
        <v>0</v>
      </c>
      <c r="Z3980" s="7"/>
      <c r="AA3980" s="8">
        <f t="shared" si="511"/>
        <v>0</v>
      </c>
      <c r="AB3980" s="6">
        <f t="shared" si="513"/>
        <v>0</v>
      </c>
      <c r="AC3980" s="6">
        <f t="shared" si="506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hidden="1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3037</v>
      </c>
      <c r="F3981" s="2" t="s">
        <v>3038</v>
      </c>
      <c r="G3981" s="2" t="s">
        <v>3038</v>
      </c>
      <c r="H3981" s="80" t="s">
        <v>2950</v>
      </c>
      <c r="I3981" s="57" t="s">
        <v>2951</v>
      </c>
      <c r="J3981" s="57" t="s">
        <v>2952</v>
      </c>
      <c r="K3981" s="57" t="s">
        <v>32</v>
      </c>
      <c r="L3981" s="4" t="s">
        <v>3038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09"/>
        <v>46.04</v>
      </c>
      <c r="W3981" s="8">
        <f t="shared" si="508"/>
        <v>0</v>
      </c>
      <c r="X3981" s="6"/>
      <c r="Y3981" s="7">
        <f t="shared" si="512"/>
        <v>0</v>
      </c>
      <c r="Z3981" s="7"/>
      <c r="AA3981" s="8">
        <f t="shared" si="511"/>
        <v>0</v>
      </c>
      <c r="AB3981" s="6">
        <f t="shared" si="513"/>
        <v>0</v>
      </c>
      <c r="AC3981" s="6">
        <f t="shared" si="506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hidden="1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2950</v>
      </c>
      <c r="I3982" s="57" t="s">
        <v>2951</v>
      </c>
      <c r="J3982" s="57" t="s">
        <v>2952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09"/>
        <v>15624.1</v>
      </c>
      <c r="W3982" s="8">
        <f t="shared" si="508"/>
        <v>0</v>
      </c>
      <c r="X3982" s="6"/>
      <c r="Y3982" s="7">
        <f t="shared" si="512"/>
        <v>0</v>
      </c>
      <c r="Z3982" s="7"/>
      <c r="AA3982" s="8">
        <f t="shared" si="511"/>
        <v>0</v>
      </c>
      <c r="AB3982" s="6">
        <f t="shared" si="513"/>
        <v>0</v>
      </c>
      <c r="AC3982" s="6">
        <f t="shared" si="506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hidden="1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2950</v>
      </c>
      <c r="I3983" s="57" t="s">
        <v>2951</v>
      </c>
      <c r="J3983" s="57" t="s">
        <v>2952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09"/>
        <v>7477.2299999999905</v>
      </c>
      <c r="W3983" s="8">
        <f t="shared" si="508"/>
        <v>68.040000000000006</v>
      </c>
      <c r="X3983" s="6"/>
      <c r="Y3983" s="7">
        <f t="shared" si="512"/>
        <v>0</v>
      </c>
      <c r="Z3983" s="7"/>
      <c r="AA3983" s="8">
        <f t="shared" si="511"/>
        <v>68.040000000000006</v>
      </c>
      <c r="AB3983" s="6">
        <f t="shared" si="513"/>
        <v>0</v>
      </c>
      <c r="AC3983" s="6">
        <f t="shared" si="506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hidden="1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2734</v>
      </c>
      <c r="F3984" s="2" t="s">
        <v>2734</v>
      </c>
      <c r="G3984" s="2" t="s">
        <v>2734</v>
      </c>
      <c r="H3984" s="80" t="s">
        <v>2950</v>
      </c>
      <c r="I3984" s="57" t="s">
        <v>2951</v>
      </c>
      <c r="J3984" s="57" t="s">
        <v>2952</v>
      </c>
      <c r="K3984" s="57" t="s">
        <v>32</v>
      </c>
      <c r="L3984" s="4" t="s">
        <v>2734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09"/>
        <v>8274.4</v>
      </c>
      <c r="W3984" s="8">
        <f t="shared" si="508"/>
        <v>993.4</v>
      </c>
      <c r="X3984" s="6"/>
      <c r="Y3984" s="7">
        <f t="shared" si="512"/>
        <v>0</v>
      </c>
      <c r="Z3984" s="7"/>
      <c r="AA3984" s="8">
        <f t="shared" si="511"/>
        <v>993.4</v>
      </c>
      <c r="AB3984" s="6">
        <f t="shared" si="513"/>
        <v>0</v>
      </c>
      <c r="AC3984" s="6">
        <f t="shared" ref="AC3984:AC4002" si="514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hidden="1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2950</v>
      </c>
      <c r="I3985" s="57" t="s">
        <v>2951</v>
      </c>
      <c r="J3985" s="57" t="s">
        <v>2952</v>
      </c>
      <c r="K3985" s="57" t="s">
        <v>32</v>
      </c>
      <c r="L3985" s="4" t="s">
        <v>3039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09"/>
        <v>4376.2</v>
      </c>
      <c r="W3985" s="8">
        <f t="shared" si="508"/>
        <v>3256.8</v>
      </c>
      <c r="X3985" s="6">
        <f>W3985*R3985</f>
        <v>162.84000000000003</v>
      </c>
      <c r="Y3985" s="7">
        <f t="shared" si="512"/>
        <v>0</v>
      </c>
      <c r="Z3985" s="7"/>
      <c r="AA3985" s="8">
        <f t="shared" si="511"/>
        <v>3419.6400000000003</v>
      </c>
      <c r="AB3985" s="6">
        <f t="shared" si="513"/>
        <v>0</v>
      </c>
      <c r="AC3985" s="6">
        <f t="shared" si="514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hidden="1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3040</v>
      </c>
      <c r="F3986" s="2" t="s">
        <v>3041</v>
      </c>
      <c r="G3986" s="2" t="s">
        <v>3040</v>
      </c>
      <c r="H3986" s="80" t="s">
        <v>2950</v>
      </c>
      <c r="I3986" s="57" t="s">
        <v>2951</v>
      </c>
      <c r="J3986" s="57" t="s">
        <v>2952</v>
      </c>
      <c r="K3986" s="57" t="s">
        <v>32</v>
      </c>
      <c r="L3986" s="4" t="s">
        <v>3042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09"/>
        <v>20000</v>
      </c>
      <c r="W3986" s="8">
        <f t="shared" si="508"/>
        <v>0</v>
      </c>
      <c r="X3986" s="6"/>
      <c r="Y3986" s="7">
        <f t="shared" si="512"/>
        <v>0</v>
      </c>
      <c r="Z3986" s="7"/>
      <c r="AA3986" s="8">
        <f t="shared" si="511"/>
        <v>0</v>
      </c>
      <c r="AB3986" s="6">
        <f t="shared" si="513"/>
        <v>0</v>
      </c>
      <c r="AC3986" s="6">
        <f t="shared" si="514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hidden="1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3044</v>
      </c>
      <c r="F3987" s="2" t="s">
        <v>3044</v>
      </c>
      <c r="G3987" s="2" t="s">
        <v>3044</v>
      </c>
      <c r="H3987" s="80" t="s">
        <v>2950</v>
      </c>
      <c r="I3987" s="57" t="s">
        <v>2951</v>
      </c>
      <c r="J3987" s="57" t="s">
        <v>2952</v>
      </c>
      <c r="K3987" s="57" t="s">
        <v>32</v>
      </c>
      <c r="L3987" s="4" t="s">
        <v>3044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09"/>
        <v>12</v>
      </c>
      <c r="W3987" s="8">
        <f t="shared" si="508"/>
        <v>0</v>
      </c>
      <c r="X3987" s="6"/>
      <c r="Y3987" s="7">
        <f t="shared" si="512"/>
        <v>0</v>
      </c>
      <c r="Z3987" s="7"/>
      <c r="AA3987" s="8">
        <f t="shared" si="511"/>
        <v>0</v>
      </c>
      <c r="AB3987" s="6">
        <f t="shared" si="513"/>
        <v>0</v>
      </c>
      <c r="AC3987" s="6">
        <f t="shared" si="514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hidden="1" customHeight="1">
      <c r="A3988" s="1">
        <v>43862</v>
      </c>
      <c r="B3988" s="2" t="s">
        <v>32</v>
      </c>
      <c r="C3988" s="2" t="s">
        <v>1328</v>
      </c>
      <c r="D3988" s="2" t="s">
        <v>1880</v>
      </c>
      <c r="E3988" s="2" t="s">
        <v>3045</v>
      </c>
      <c r="F3988" s="2" t="s">
        <v>3046</v>
      </c>
      <c r="G3988" s="2" t="s">
        <v>3045</v>
      </c>
      <c r="H3988" s="80" t="s">
        <v>2950</v>
      </c>
      <c r="I3988" s="57" t="s">
        <v>2951</v>
      </c>
      <c r="J3988" s="57" t="s">
        <v>2952</v>
      </c>
      <c r="K3988" s="57" t="s">
        <v>32</v>
      </c>
      <c r="L3988" s="4" t="s">
        <v>3045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09"/>
        <v>-32</v>
      </c>
      <c r="W3988" s="8">
        <f t="shared" si="508"/>
        <v>0</v>
      </c>
      <c r="X3988" s="6"/>
      <c r="Y3988" s="7">
        <f t="shared" si="512"/>
        <v>0</v>
      </c>
      <c r="Z3988" s="7"/>
      <c r="AA3988" s="8">
        <f t="shared" si="511"/>
        <v>0</v>
      </c>
      <c r="AB3988" s="6">
        <f t="shared" si="513"/>
        <v>0</v>
      </c>
      <c r="AC3988" s="6">
        <f t="shared" si="514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hidden="1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3047</v>
      </c>
      <c r="F3989" s="2" t="s">
        <v>3047</v>
      </c>
      <c r="G3989" s="2" t="s">
        <v>3047</v>
      </c>
      <c r="H3989" s="80" t="s">
        <v>2950</v>
      </c>
      <c r="I3989" s="57" t="s">
        <v>2951</v>
      </c>
      <c r="J3989" s="57" t="s">
        <v>2952</v>
      </c>
      <c r="K3989" s="57" t="s">
        <v>32</v>
      </c>
      <c r="L3989" s="4" t="s">
        <v>3047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09"/>
        <v>43.76</v>
      </c>
      <c r="W3989" s="8">
        <f t="shared" si="508"/>
        <v>0</v>
      </c>
      <c r="X3989" s="6"/>
      <c r="Y3989" s="7">
        <f t="shared" si="512"/>
        <v>0</v>
      </c>
      <c r="Z3989" s="7"/>
      <c r="AA3989" s="8">
        <f t="shared" si="511"/>
        <v>0</v>
      </c>
      <c r="AB3989" s="6">
        <f t="shared" si="513"/>
        <v>0</v>
      </c>
      <c r="AC3989" s="6">
        <f t="shared" si="514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hidden="1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2950</v>
      </c>
      <c r="I3990" s="57" t="s">
        <v>2951</v>
      </c>
      <c r="J3990" s="57" t="s">
        <v>2952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09"/>
        <v>18769.63</v>
      </c>
      <c r="W3990" s="8">
        <f t="shared" si="508"/>
        <v>0</v>
      </c>
      <c r="X3990" s="6"/>
      <c r="Y3990" s="7">
        <f t="shared" si="512"/>
        <v>0</v>
      </c>
      <c r="Z3990" s="7"/>
      <c r="AA3990" s="8">
        <f t="shared" si="511"/>
        <v>0</v>
      </c>
      <c r="AB3990" s="6">
        <f t="shared" si="513"/>
        <v>0</v>
      </c>
      <c r="AC3990" s="6">
        <f t="shared" si="514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hidden="1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3048</v>
      </c>
      <c r="F3991" s="2" t="s">
        <v>3048</v>
      </c>
      <c r="G3991" s="2" t="s">
        <v>3048</v>
      </c>
      <c r="H3991" s="80" t="s">
        <v>2950</v>
      </c>
      <c r="I3991" s="57" t="s">
        <v>2951</v>
      </c>
      <c r="J3991" s="57" t="s">
        <v>2952</v>
      </c>
      <c r="K3991" s="57" t="s">
        <v>32</v>
      </c>
      <c r="L3991" s="4" t="s">
        <v>3049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09"/>
        <v>-32.350000000005799</v>
      </c>
      <c r="W3991" s="8">
        <f t="shared" si="508"/>
        <v>0</v>
      </c>
      <c r="X3991" s="6"/>
      <c r="Y3991" s="7">
        <f t="shared" si="512"/>
        <v>0</v>
      </c>
      <c r="Z3991" s="7"/>
      <c r="AA3991" s="8">
        <f t="shared" si="511"/>
        <v>0</v>
      </c>
      <c r="AB3991" s="6">
        <f t="shared" si="513"/>
        <v>0</v>
      </c>
      <c r="AC3991" s="6">
        <f t="shared" si="514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hidden="1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2950</v>
      </c>
      <c r="I3992" s="57" t="s">
        <v>2951</v>
      </c>
      <c r="J3992" s="57" t="s">
        <v>2952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09"/>
        <v>28038</v>
      </c>
      <c r="W3992" s="8">
        <f t="shared" si="508"/>
        <v>0</v>
      </c>
      <c r="X3992" s="8">
        <f t="shared" ref="X3992:X3993" si="515">W3992*5%</f>
        <v>0</v>
      </c>
      <c r="Y3992" s="7">
        <f t="shared" si="512"/>
        <v>0</v>
      </c>
      <c r="Z3992" s="7"/>
      <c r="AA3992" s="8">
        <f t="shared" si="511"/>
        <v>0</v>
      </c>
      <c r="AB3992" s="8">
        <f t="shared" si="513"/>
        <v>0</v>
      </c>
      <c r="AC3992" s="8">
        <f t="shared" si="514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hidden="1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2950</v>
      </c>
      <c r="I3993" s="57" t="s">
        <v>2951</v>
      </c>
      <c r="J3993" s="57" t="s">
        <v>2952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09"/>
        <v>0</v>
      </c>
      <c r="W3993" s="8">
        <f t="shared" si="508"/>
        <v>0</v>
      </c>
      <c r="X3993" s="8">
        <f t="shared" si="515"/>
        <v>0</v>
      </c>
      <c r="Y3993" s="7">
        <f t="shared" si="512"/>
        <v>0</v>
      </c>
      <c r="Z3993" s="7"/>
      <c r="AA3993" s="8">
        <f t="shared" si="511"/>
        <v>0</v>
      </c>
      <c r="AB3993" s="8">
        <f t="shared" si="513"/>
        <v>0</v>
      </c>
      <c r="AC3993" s="8">
        <f t="shared" si="514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hidden="1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3051</v>
      </c>
      <c r="F3994" s="2" t="s">
        <v>3051</v>
      </c>
      <c r="G3994" s="2" t="s">
        <v>3051</v>
      </c>
      <c r="H3994" s="80" t="s">
        <v>2950</v>
      </c>
      <c r="I3994" s="57" t="s">
        <v>2951</v>
      </c>
      <c r="J3994" s="57" t="s">
        <v>2952</v>
      </c>
      <c r="K3994" s="57" t="s">
        <v>32</v>
      </c>
      <c r="L3994" s="4" t="s">
        <v>3052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09"/>
        <v>9780</v>
      </c>
      <c r="W3994" s="8">
        <f t="shared" si="508"/>
        <v>0</v>
      </c>
      <c r="X3994" s="6"/>
      <c r="Y3994" s="7">
        <f t="shared" si="512"/>
        <v>0</v>
      </c>
      <c r="Z3994" s="7"/>
      <c r="AA3994" s="6"/>
      <c r="AB3994" s="6">
        <f t="shared" si="513"/>
        <v>0</v>
      </c>
      <c r="AC3994" s="6">
        <f t="shared" si="514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hidden="1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3053</v>
      </c>
      <c r="F3995" s="2" t="s">
        <v>3053</v>
      </c>
      <c r="G3995" s="2" t="s">
        <v>3053</v>
      </c>
      <c r="H3995" s="80" t="s">
        <v>2950</v>
      </c>
      <c r="I3995" s="57" t="s">
        <v>2951</v>
      </c>
      <c r="J3995" s="57" t="s">
        <v>2952</v>
      </c>
      <c r="K3995" s="57" t="s">
        <v>32</v>
      </c>
      <c r="L3995" s="4" t="s">
        <v>3054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09"/>
        <v>6846.43</v>
      </c>
      <c r="W3995" s="8">
        <f t="shared" si="508"/>
        <v>0</v>
      </c>
      <c r="X3995" s="6"/>
      <c r="Y3995" s="7">
        <f t="shared" si="512"/>
        <v>0</v>
      </c>
      <c r="Z3995" s="7"/>
      <c r="AA3995" s="8">
        <f t="shared" ref="AA3995:AA4026" si="516">W3995+X3995</f>
        <v>0</v>
      </c>
      <c r="AB3995" s="6">
        <f t="shared" si="513"/>
        <v>0</v>
      </c>
      <c r="AC3995" s="6">
        <f t="shared" si="514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hidden="1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3055</v>
      </c>
      <c r="F3996" s="2" t="s">
        <v>3055</v>
      </c>
      <c r="G3996" s="2" t="s">
        <v>3055</v>
      </c>
      <c r="H3996" s="80" t="s">
        <v>2950</v>
      </c>
      <c r="I3996" s="57" t="s">
        <v>2951</v>
      </c>
      <c r="J3996" s="57" t="s">
        <v>2952</v>
      </c>
      <c r="K3996" s="57" t="s">
        <v>32</v>
      </c>
      <c r="L3996" s="4" t="s">
        <v>3056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09"/>
        <v>7726</v>
      </c>
      <c r="W3996" s="8">
        <f t="shared" si="508"/>
        <v>0</v>
      </c>
      <c r="X3996" s="6"/>
      <c r="Y3996" s="7">
        <f t="shared" si="512"/>
        <v>0</v>
      </c>
      <c r="Z3996" s="7"/>
      <c r="AA3996" s="8">
        <f t="shared" si="516"/>
        <v>0</v>
      </c>
      <c r="AB3996" s="6">
        <f t="shared" si="513"/>
        <v>0</v>
      </c>
      <c r="AC3996" s="6">
        <f t="shared" si="514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hidden="1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2810</v>
      </c>
      <c r="F3997" s="2" t="s">
        <v>2810</v>
      </c>
      <c r="G3997" s="2" t="s">
        <v>2810</v>
      </c>
      <c r="H3997" s="80" t="s">
        <v>2950</v>
      </c>
      <c r="I3997" s="57" t="s">
        <v>2951</v>
      </c>
      <c r="J3997" s="57" t="s">
        <v>2952</v>
      </c>
      <c r="K3997" s="57" t="s">
        <v>32</v>
      </c>
      <c r="L3997" s="4" t="s">
        <v>2811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09"/>
        <v>10000</v>
      </c>
      <c r="W3997" s="8">
        <f t="shared" si="508"/>
        <v>0</v>
      </c>
      <c r="X3997" s="6"/>
      <c r="Y3997" s="7">
        <f t="shared" si="512"/>
        <v>0</v>
      </c>
      <c r="Z3997" s="7"/>
      <c r="AA3997" s="8">
        <f t="shared" si="516"/>
        <v>0</v>
      </c>
      <c r="AB3997" s="6">
        <f t="shared" si="513"/>
        <v>0</v>
      </c>
      <c r="AC3997" s="6">
        <f t="shared" si="514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hidden="1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3057</v>
      </c>
      <c r="F3998" s="2" t="s">
        <v>3057</v>
      </c>
      <c r="G3998" s="2" t="s">
        <v>3057</v>
      </c>
      <c r="H3998" s="80" t="s">
        <v>2950</v>
      </c>
      <c r="I3998" s="57" t="s">
        <v>2951</v>
      </c>
      <c r="J3998" s="57" t="s">
        <v>2952</v>
      </c>
      <c r="K3998" s="57" t="s">
        <v>32</v>
      </c>
      <c r="L3998" s="4" t="s">
        <v>3058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09"/>
        <v>35484</v>
      </c>
      <c r="W3998" s="8">
        <f t="shared" si="508"/>
        <v>0</v>
      </c>
      <c r="X3998" s="6"/>
      <c r="Y3998" s="7">
        <f t="shared" si="512"/>
        <v>0</v>
      </c>
      <c r="Z3998" s="7"/>
      <c r="AA3998" s="8">
        <f t="shared" si="516"/>
        <v>0</v>
      </c>
      <c r="AB3998" s="6">
        <f t="shared" si="513"/>
        <v>0</v>
      </c>
      <c r="AC3998" s="6">
        <f t="shared" si="514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hidden="1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3059</v>
      </c>
      <c r="G3999" s="2" t="s">
        <v>287</v>
      </c>
      <c r="H3999" s="80" t="s">
        <v>2950</v>
      </c>
      <c r="I3999" s="57" t="s">
        <v>2951</v>
      </c>
      <c r="J3999" s="57" t="s">
        <v>2952</v>
      </c>
      <c r="K3999" s="57" t="s">
        <v>32</v>
      </c>
      <c r="L3999" s="4" t="s">
        <v>3058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09"/>
        <v>400000</v>
      </c>
      <c r="W3999" s="8">
        <f t="shared" si="508"/>
        <v>0</v>
      </c>
      <c r="X3999" s="6"/>
      <c r="Y3999" s="7">
        <f t="shared" si="512"/>
        <v>0</v>
      </c>
      <c r="Z3999" s="7"/>
      <c r="AA3999" s="8">
        <f t="shared" si="516"/>
        <v>0</v>
      </c>
      <c r="AB3999" s="6">
        <f t="shared" si="513"/>
        <v>0</v>
      </c>
      <c r="AC3999" s="6">
        <f t="shared" si="514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hidden="1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2950</v>
      </c>
      <c r="I4000" s="57" t="s">
        <v>2951</v>
      </c>
      <c r="J4000" s="57" t="s">
        <v>2952</v>
      </c>
      <c r="K4000" s="57" t="s">
        <v>32</v>
      </c>
      <c r="L4000" s="4" t="s">
        <v>3060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09"/>
        <v>13552</v>
      </c>
      <c r="W4000" s="8">
        <f t="shared" si="508"/>
        <v>0</v>
      </c>
      <c r="X4000" s="6"/>
      <c r="Y4000" s="7">
        <f t="shared" si="512"/>
        <v>0</v>
      </c>
      <c r="Z4000" s="7"/>
      <c r="AA4000" s="8">
        <f t="shared" si="516"/>
        <v>0</v>
      </c>
      <c r="AB4000" s="6">
        <f t="shared" si="513"/>
        <v>0</v>
      </c>
      <c r="AC4000" s="6">
        <f t="shared" si="514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hidden="1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3061</v>
      </c>
      <c r="F4001" s="2" t="s">
        <v>3062</v>
      </c>
      <c r="G4001" s="2" t="s">
        <v>1048</v>
      </c>
      <c r="H4001" s="80" t="s">
        <v>2950</v>
      </c>
      <c r="I4001" s="57" t="s">
        <v>2951</v>
      </c>
      <c r="J4001" s="57" t="s">
        <v>2952</v>
      </c>
      <c r="K4001" s="57" t="s">
        <v>32</v>
      </c>
      <c r="L4001" s="4" t="s">
        <v>3063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09"/>
        <v>10</v>
      </c>
      <c r="W4001" s="8">
        <f t="shared" si="508"/>
        <v>0</v>
      </c>
      <c r="X4001" s="6"/>
      <c r="Y4001" s="7">
        <f t="shared" si="512"/>
        <v>0</v>
      </c>
      <c r="Z4001" s="7"/>
      <c r="AA4001" s="8">
        <f t="shared" si="516"/>
        <v>0</v>
      </c>
      <c r="AB4001" s="6">
        <f t="shared" si="513"/>
        <v>0</v>
      </c>
      <c r="AC4001" s="6">
        <f t="shared" si="514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hidden="1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3064</v>
      </c>
      <c r="F4002" s="2" t="s">
        <v>3065</v>
      </c>
      <c r="G4002" s="2" t="s">
        <v>1921</v>
      </c>
      <c r="H4002" s="80" t="s">
        <v>2950</v>
      </c>
      <c r="I4002" s="57" t="s">
        <v>2951</v>
      </c>
      <c r="J4002" s="57" t="s">
        <v>2952</v>
      </c>
      <c r="K4002" s="57" t="s">
        <v>32</v>
      </c>
      <c r="L4002" s="4" t="s">
        <v>3064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09"/>
        <v>148.93</v>
      </c>
      <c r="W4002" s="8">
        <f t="shared" si="508"/>
        <v>0</v>
      </c>
      <c r="X4002" s="6"/>
      <c r="Y4002" s="7">
        <f t="shared" si="512"/>
        <v>0</v>
      </c>
      <c r="Z4002" s="7"/>
      <c r="AA4002" s="8">
        <f t="shared" si="516"/>
        <v>0</v>
      </c>
      <c r="AB4002" s="6">
        <f t="shared" si="513"/>
        <v>0</v>
      </c>
      <c r="AC4002" s="6">
        <f t="shared" si="514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hidden="1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09"/>
        <v>319699.11999999988</v>
      </c>
      <c r="W4003" s="8">
        <f t="shared" si="508"/>
        <v>1537321.9300000002</v>
      </c>
      <c r="X4003" s="6"/>
      <c r="Y4003" s="7">
        <f t="shared" si="512"/>
        <v>0</v>
      </c>
      <c r="Z4003" s="7"/>
      <c r="AA4003" s="8">
        <f t="shared" si="516"/>
        <v>1537321.9300000002</v>
      </c>
      <c r="AB4003" s="6">
        <f t="shared" si="513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hidden="1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3509</v>
      </c>
      <c r="F4004" s="57" t="s">
        <v>3509</v>
      </c>
      <c r="G4004" s="57" t="s">
        <v>3509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09"/>
        <v>8491.880000000001</v>
      </c>
      <c r="W4004" s="8">
        <f t="shared" si="508"/>
        <v>1417.6327999999999</v>
      </c>
      <c r="X4004" s="6"/>
      <c r="Y4004" s="7">
        <f t="shared" si="512"/>
        <v>0</v>
      </c>
      <c r="Z4004" s="7"/>
      <c r="AA4004" s="8">
        <f t="shared" si="516"/>
        <v>1417.6327999999999</v>
      </c>
      <c r="AB4004" s="6">
        <f t="shared" si="513"/>
        <v>90.48720000000003</v>
      </c>
      <c r="AC4004" s="6">
        <f t="shared" ref="AC4004:AC4067" si="517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hidden="1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09"/>
        <v>93878.320000000065</v>
      </c>
      <c r="W4005" s="8">
        <f t="shared" si="508"/>
        <v>154714.60999999993</v>
      </c>
      <c r="X4005" s="6"/>
      <c r="Y4005" s="7">
        <f t="shared" si="512"/>
        <v>0</v>
      </c>
      <c r="Z4005" s="7"/>
      <c r="AA4005" s="8">
        <f t="shared" si="516"/>
        <v>154714.60999999993</v>
      </c>
      <c r="AB4005" s="6">
        <f t="shared" si="513"/>
        <v>0</v>
      </c>
      <c r="AC4005" s="6">
        <f t="shared" si="517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hidden="1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3510</v>
      </c>
      <c r="F4006" s="57" t="s">
        <v>3510</v>
      </c>
      <c r="G4006" s="57" t="s">
        <v>3510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09"/>
        <v>15300</v>
      </c>
      <c r="W4006" s="8">
        <f t="shared" ref="W4006:W4069" si="518">IF(O4006="返货",U4006/(1+P4006),IF(O4006="返现",U4006,IF(O4006="折扣",U4006*P4006,IF(O4006="无",U4006))))</f>
        <v>134700</v>
      </c>
      <c r="X4006" s="6"/>
      <c r="Y4006" s="7">
        <f t="shared" si="512"/>
        <v>0</v>
      </c>
      <c r="Z4006" s="7"/>
      <c r="AA4006" s="8">
        <f t="shared" si="516"/>
        <v>134700</v>
      </c>
      <c r="AB4006" s="6">
        <f t="shared" si="513"/>
        <v>0</v>
      </c>
      <c r="AC4006" s="6">
        <f t="shared" si="517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hidden="1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09"/>
        <v>176171.51</v>
      </c>
      <c r="W4007" s="8">
        <f t="shared" si="518"/>
        <v>801541.56</v>
      </c>
      <c r="X4007" s="6"/>
      <c r="Y4007" s="7">
        <f t="shared" si="512"/>
        <v>0</v>
      </c>
      <c r="Z4007" s="7"/>
      <c r="AA4007" s="8">
        <f t="shared" si="516"/>
        <v>801541.56</v>
      </c>
      <c r="AB4007" s="6">
        <f t="shared" si="513"/>
        <v>0</v>
      </c>
      <c r="AC4007" s="6">
        <f t="shared" si="517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hidden="1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09"/>
        <v>0</v>
      </c>
      <c r="W4008" s="8">
        <f t="shared" si="518"/>
        <v>-458594.66019417474</v>
      </c>
      <c r="X4008" s="8"/>
      <c r="Y4008" s="7">
        <f t="shared" si="512"/>
        <v>13757.839805825264</v>
      </c>
      <c r="Z4008" s="7"/>
      <c r="AA4008" s="8">
        <f t="shared" si="516"/>
        <v>-458594.66019417474</v>
      </c>
      <c r="AB4008" s="8">
        <f t="shared" si="513"/>
        <v>-13757.839805825264</v>
      </c>
      <c r="AC4008" s="8">
        <f t="shared" si="517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hidden="1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09"/>
        <v>0</v>
      </c>
      <c r="W4009" s="8">
        <f t="shared" si="518"/>
        <v>-12503567.91</v>
      </c>
      <c r="X4009" s="8"/>
      <c r="Y4009" s="7">
        <f t="shared" si="512"/>
        <v>0</v>
      </c>
      <c r="Z4009" s="7"/>
      <c r="AA4009" s="8">
        <f t="shared" si="516"/>
        <v>-12503567.91</v>
      </c>
      <c r="AB4009" s="8">
        <f t="shared" si="513"/>
        <v>0</v>
      </c>
      <c r="AC4009" s="8">
        <f t="shared" si="517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hidden="1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3511</v>
      </c>
      <c r="F4010" s="58" t="s">
        <v>3511</v>
      </c>
      <c r="G4010" s="58" t="s">
        <v>3511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09"/>
        <v>2058701.1000000015</v>
      </c>
      <c r="W4010" s="8">
        <f t="shared" si="518"/>
        <v>19863651.399999999</v>
      </c>
      <c r="X4010" s="8"/>
      <c r="Y4010" s="7">
        <f t="shared" si="512"/>
        <v>0</v>
      </c>
      <c r="Z4010" s="7"/>
      <c r="AA4010" s="8">
        <f t="shared" si="516"/>
        <v>19863651.399999999</v>
      </c>
      <c r="AB4010" s="8">
        <f t="shared" si="513"/>
        <v>0</v>
      </c>
      <c r="AC4010" s="8">
        <f t="shared" si="517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hidden="1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09"/>
        <v>103364.60000000009</v>
      </c>
      <c r="W4011" s="8">
        <f t="shared" si="518"/>
        <v>867188.71</v>
      </c>
      <c r="X4011" s="6"/>
      <c r="Y4011" s="7">
        <f t="shared" si="512"/>
        <v>0</v>
      </c>
      <c r="Z4011" s="7"/>
      <c r="AA4011" s="8">
        <f t="shared" si="516"/>
        <v>867188.71</v>
      </c>
      <c r="AB4011" s="6">
        <f t="shared" si="513"/>
        <v>0</v>
      </c>
      <c r="AC4011" s="6">
        <f t="shared" si="517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hidden="1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3512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09"/>
        <v>48200.78</v>
      </c>
      <c r="W4012" s="8">
        <f t="shared" si="518"/>
        <v>99803.156862745091</v>
      </c>
      <c r="X4012" s="6"/>
      <c r="Y4012" s="7">
        <f t="shared" si="512"/>
        <v>0</v>
      </c>
      <c r="Z4012" s="7"/>
      <c r="AA4012" s="8">
        <f t="shared" si="516"/>
        <v>99803.156862745091</v>
      </c>
      <c r="AB4012" s="6">
        <f t="shared" si="513"/>
        <v>1996.0631372549105</v>
      </c>
      <c r="AC4012" s="6">
        <f t="shared" si="517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hidden="1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09"/>
        <v>238758.22999999998</v>
      </c>
      <c r="W4013" s="8">
        <f t="shared" si="518"/>
        <v>21241.770000000004</v>
      </c>
      <c r="X4013" s="6"/>
      <c r="Y4013" s="7">
        <f t="shared" si="512"/>
        <v>0</v>
      </c>
      <c r="Z4013" s="7"/>
      <c r="AA4013" s="8">
        <f t="shared" si="516"/>
        <v>21241.770000000004</v>
      </c>
      <c r="AB4013" s="6">
        <f t="shared" si="513"/>
        <v>0</v>
      </c>
      <c r="AC4013" s="6">
        <f t="shared" si="517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hidden="1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3513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19">S4014+T4014-U4014</f>
        <v>196604.87</v>
      </c>
      <c r="W4014" s="8">
        <f t="shared" si="518"/>
        <v>3395.1299999999997</v>
      </c>
      <c r="X4014" s="6"/>
      <c r="Y4014" s="7">
        <f t="shared" si="512"/>
        <v>0</v>
      </c>
      <c r="Z4014" s="7"/>
      <c r="AA4014" s="8">
        <f t="shared" si="516"/>
        <v>3395.1299999999997</v>
      </c>
      <c r="AB4014" s="6">
        <f t="shared" si="513"/>
        <v>0</v>
      </c>
      <c r="AC4014" s="6">
        <f t="shared" si="517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hidden="1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19"/>
        <v>0</v>
      </c>
      <c r="W4015" s="8">
        <f t="shared" si="518"/>
        <v>186566.13999999998</v>
      </c>
      <c r="X4015" s="6"/>
      <c r="Y4015" s="7">
        <f t="shared" si="512"/>
        <v>0</v>
      </c>
      <c r="Z4015" s="7"/>
      <c r="AA4015" s="8">
        <f t="shared" si="516"/>
        <v>186566.13999999998</v>
      </c>
      <c r="AB4015" s="6">
        <f t="shared" si="513"/>
        <v>0</v>
      </c>
      <c r="AC4015" s="6">
        <f t="shared" si="517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hidden="1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19"/>
        <v>801788.56</v>
      </c>
      <c r="W4016" s="8">
        <f t="shared" si="518"/>
        <v>3637238.8800000004</v>
      </c>
      <c r="X4016" s="6"/>
      <c r="Y4016" s="7">
        <f t="shared" si="512"/>
        <v>0</v>
      </c>
      <c r="Z4016" s="7"/>
      <c r="AA4016" s="8">
        <f t="shared" si="516"/>
        <v>3637238.8800000004</v>
      </c>
      <c r="AB4016" s="6">
        <f t="shared" si="513"/>
        <v>0</v>
      </c>
      <c r="AC4016" s="6">
        <f t="shared" si="517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hidden="1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3514</v>
      </c>
      <c r="F4017" s="57" t="s">
        <v>3514</v>
      </c>
      <c r="G4017" s="57" t="s">
        <v>3514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19"/>
        <v>0</v>
      </c>
      <c r="W4017" s="8">
        <f t="shared" si="518"/>
        <v>416460.04901960783</v>
      </c>
      <c r="X4017" s="6"/>
      <c r="Y4017" s="7">
        <f t="shared" si="512"/>
        <v>0</v>
      </c>
      <c r="Z4017" s="7"/>
      <c r="AA4017" s="8">
        <f t="shared" si="516"/>
        <v>416460.04901960783</v>
      </c>
      <c r="AB4017" s="6">
        <f t="shared" si="513"/>
        <v>8329.2009803921683</v>
      </c>
      <c r="AC4017" s="6">
        <f t="shared" si="517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hidden="1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19"/>
        <v>80723.350000000006</v>
      </c>
      <c r="W4018" s="8">
        <f t="shared" si="518"/>
        <v>26389.410000000003</v>
      </c>
      <c r="X4018" s="6"/>
      <c r="Y4018" s="7">
        <f t="shared" si="512"/>
        <v>0</v>
      </c>
      <c r="Z4018" s="7"/>
      <c r="AA4018" s="8">
        <f t="shared" si="516"/>
        <v>26389.410000000003</v>
      </c>
      <c r="AB4018" s="6">
        <f t="shared" si="513"/>
        <v>0</v>
      </c>
      <c r="AC4018" s="6">
        <f t="shared" si="517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hidden="1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19"/>
        <v>301159.34000000008</v>
      </c>
      <c r="W4019" s="8">
        <f t="shared" si="518"/>
        <v>611233.77999999991</v>
      </c>
      <c r="X4019" s="6"/>
      <c r="Y4019" s="7">
        <f t="shared" si="512"/>
        <v>0</v>
      </c>
      <c r="Z4019" s="7"/>
      <c r="AA4019" s="8">
        <f t="shared" si="516"/>
        <v>611233.77999999991</v>
      </c>
      <c r="AB4019" s="6">
        <f t="shared" si="513"/>
        <v>0</v>
      </c>
      <c r="AC4019" s="6">
        <f t="shared" si="517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hidden="1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19"/>
        <v>1295903.459999999</v>
      </c>
      <c r="W4020" s="8">
        <f t="shared" si="518"/>
        <v>6315230.2400000012</v>
      </c>
      <c r="X4020" s="6"/>
      <c r="Y4020" s="7">
        <f t="shared" si="512"/>
        <v>0</v>
      </c>
      <c r="Z4020" s="7"/>
      <c r="AA4020" s="8">
        <f t="shared" si="516"/>
        <v>6315230.2400000012</v>
      </c>
      <c r="AB4020" s="6">
        <f t="shared" si="513"/>
        <v>0</v>
      </c>
      <c r="AC4020" s="6">
        <f t="shared" si="517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hidden="1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3320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19"/>
        <v>0</v>
      </c>
      <c r="W4021" s="8">
        <f t="shared" si="518"/>
        <v>0</v>
      </c>
      <c r="X4021" s="8"/>
      <c r="Y4021" s="7">
        <f t="shared" si="512"/>
        <v>0</v>
      </c>
      <c r="Z4021" s="7"/>
      <c r="AA4021" s="8">
        <f t="shared" si="516"/>
        <v>0</v>
      </c>
      <c r="AB4021" s="8">
        <f t="shared" si="513"/>
        <v>0</v>
      </c>
      <c r="AC4021" s="8">
        <f t="shared" si="517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hidden="1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19"/>
        <v>6077.6299999999956</v>
      </c>
      <c r="W4022" s="8">
        <f t="shared" si="518"/>
        <v>12212.960000000005</v>
      </c>
      <c r="X4022" s="6"/>
      <c r="Y4022" s="7">
        <f t="shared" si="512"/>
        <v>0</v>
      </c>
      <c r="Z4022" s="7"/>
      <c r="AA4022" s="8">
        <f t="shared" si="516"/>
        <v>12212.960000000005</v>
      </c>
      <c r="AB4022" s="6">
        <f t="shared" si="513"/>
        <v>0</v>
      </c>
      <c r="AC4022" s="6">
        <f t="shared" si="517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hidden="1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19"/>
        <v>136579.63000000099</v>
      </c>
      <c r="W4023" s="8">
        <f t="shared" si="518"/>
        <v>169962.99</v>
      </c>
      <c r="X4023" s="6"/>
      <c r="Y4023" s="7">
        <f t="shared" si="512"/>
        <v>0</v>
      </c>
      <c r="Z4023" s="7"/>
      <c r="AA4023" s="8">
        <f t="shared" si="516"/>
        <v>169962.99</v>
      </c>
      <c r="AB4023" s="6">
        <f t="shared" si="513"/>
        <v>0</v>
      </c>
      <c r="AC4023" s="6">
        <f t="shared" si="517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hidden="1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19"/>
        <v>91676.209999999963</v>
      </c>
      <c r="W4024" s="8">
        <f t="shared" si="518"/>
        <v>399457.36000000004</v>
      </c>
      <c r="X4024" s="6"/>
      <c r="Y4024" s="7">
        <f t="shared" si="512"/>
        <v>0</v>
      </c>
      <c r="Z4024" s="7"/>
      <c r="AA4024" s="8">
        <f t="shared" si="516"/>
        <v>399457.36000000004</v>
      </c>
      <c r="AB4024" s="6">
        <f t="shared" si="513"/>
        <v>0</v>
      </c>
      <c r="AC4024" s="6">
        <f t="shared" si="517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hidden="1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3515</v>
      </c>
      <c r="F4025" s="57" t="s">
        <v>3515</v>
      </c>
      <c r="G4025" s="57" t="s">
        <v>3515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19"/>
        <v>91541.05</v>
      </c>
      <c r="W4025" s="8">
        <f t="shared" si="518"/>
        <v>8458.9500000000007</v>
      </c>
      <c r="X4025" s="6"/>
      <c r="Y4025" s="7">
        <f t="shared" si="512"/>
        <v>0</v>
      </c>
      <c r="Z4025" s="7"/>
      <c r="AA4025" s="8">
        <f t="shared" si="516"/>
        <v>8458.9500000000007</v>
      </c>
      <c r="AB4025" s="6">
        <f t="shared" si="513"/>
        <v>0</v>
      </c>
      <c r="AC4025" s="6">
        <f t="shared" si="517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hidden="1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19"/>
        <v>5729642.6600000029</v>
      </c>
      <c r="W4026" s="8">
        <f t="shared" si="518"/>
        <v>7314645.1671999982</v>
      </c>
      <c r="X4026" s="6"/>
      <c r="Y4026" s="7">
        <f t="shared" si="512"/>
        <v>0</v>
      </c>
      <c r="Z4026" s="7"/>
      <c r="AA4026" s="8">
        <f t="shared" si="516"/>
        <v>7314645.1671999982</v>
      </c>
      <c r="AB4026" s="6">
        <f t="shared" si="513"/>
        <v>149278.47279999964</v>
      </c>
      <c r="AC4026" s="6">
        <f t="shared" si="517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hidden="1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19"/>
        <v>48199.33</v>
      </c>
      <c r="W4027" s="8">
        <f t="shared" si="518"/>
        <v>99804.578431372545</v>
      </c>
      <c r="X4027" s="6"/>
      <c r="Y4027" s="7">
        <f t="shared" si="512"/>
        <v>0</v>
      </c>
      <c r="Z4027" s="7"/>
      <c r="AA4027" s="6"/>
      <c r="AB4027" s="6">
        <f t="shared" si="513"/>
        <v>1996.0915686274529</v>
      </c>
      <c r="AC4027" s="6">
        <f t="shared" si="517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hidden="1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2998</v>
      </c>
      <c r="F4028" s="57" t="s">
        <v>2998</v>
      </c>
      <c r="G4028" s="57" t="s">
        <v>2998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19"/>
        <v>45000</v>
      </c>
      <c r="W4028" s="8">
        <f t="shared" si="518"/>
        <v>0</v>
      </c>
      <c r="X4028" s="6"/>
      <c r="Y4028" s="7">
        <f t="shared" si="512"/>
        <v>0</v>
      </c>
      <c r="Z4028" s="7"/>
      <c r="AA4028" s="8">
        <f t="shared" ref="AA4028:AA4091" si="520">W4028+X4028</f>
        <v>0</v>
      </c>
      <c r="AB4028" s="6">
        <f t="shared" si="513"/>
        <v>0</v>
      </c>
      <c r="AC4028" s="6">
        <f t="shared" si="517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hidden="1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3516</v>
      </c>
      <c r="F4029" s="57" t="s">
        <v>3516</v>
      </c>
      <c r="G4029" s="57" t="s">
        <v>3516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19"/>
        <v>200000</v>
      </c>
      <c r="W4029" s="8">
        <f t="shared" si="518"/>
        <v>0</v>
      </c>
      <c r="X4029" s="6"/>
      <c r="Y4029" s="7">
        <f t="shared" si="512"/>
        <v>0</v>
      </c>
      <c r="Z4029" s="7"/>
      <c r="AA4029" s="8">
        <f t="shared" si="520"/>
        <v>0</v>
      </c>
      <c r="AB4029" s="6">
        <f t="shared" si="513"/>
        <v>0</v>
      </c>
      <c r="AC4029" s="6">
        <f t="shared" si="517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hidden="1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19"/>
        <v>607554.58999999985</v>
      </c>
      <c r="W4030" s="8">
        <f t="shared" si="518"/>
        <v>1068440.7272000001</v>
      </c>
      <c r="X4030" s="6"/>
      <c r="Y4030" s="7">
        <f t="shared" si="512"/>
        <v>0</v>
      </c>
      <c r="Z4030" s="7"/>
      <c r="AA4030" s="8">
        <f t="shared" si="520"/>
        <v>1068440.7272000001</v>
      </c>
      <c r="AB4030" s="6">
        <f t="shared" si="513"/>
        <v>21804.912800000049</v>
      </c>
      <c r="AC4030" s="6">
        <f t="shared" si="517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hidden="1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3517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19"/>
        <v>150000</v>
      </c>
      <c r="W4031" s="8">
        <f t="shared" si="518"/>
        <v>0</v>
      </c>
      <c r="X4031" s="6"/>
      <c r="Y4031" s="7">
        <f t="shared" si="512"/>
        <v>0</v>
      </c>
      <c r="Z4031" s="7"/>
      <c r="AA4031" s="8">
        <f t="shared" si="520"/>
        <v>0</v>
      </c>
      <c r="AB4031" s="6">
        <f t="shared" si="513"/>
        <v>0</v>
      </c>
      <c r="AC4031" s="6">
        <f t="shared" si="517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hidden="1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19"/>
        <v>2528275.7299999967</v>
      </c>
      <c r="W4032" s="8">
        <f t="shared" si="518"/>
        <v>20094473.210000005</v>
      </c>
      <c r="X4032" s="6"/>
      <c r="Y4032" s="7">
        <f t="shared" si="512"/>
        <v>0</v>
      </c>
      <c r="Z4032" s="7"/>
      <c r="AA4032" s="8">
        <f t="shared" si="520"/>
        <v>20094473.210000005</v>
      </c>
      <c r="AB4032" s="6">
        <f t="shared" si="513"/>
        <v>0</v>
      </c>
      <c r="AC4032" s="6">
        <f t="shared" si="517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hidden="1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19"/>
        <v>386853.29999999981</v>
      </c>
      <c r="W4033" s="8">
        <f t="shared" si="518"/>
        <v>3138227.13592233</v>
      </c>
      <c r="X4033" s="6"/>
      <c r="Y4033" s="7">
        <f t="shared" si="512"/>
        <v>0</v>
      </c>
      <c r="Z4033" s="7"/>
      <c r="AA4033" s="8">
        <f t="shared" si="520"/>
        <v>3138227.13592233</v>
      </c>
      <c r="AB4033" s="6">
        <f t="shared" si="513"/>
        <v>94146.81407767022</v>
      </c>
      <c r="AC4033" s="6">
        <f t="shared" si="517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hidden="1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19"/>
        <v>79728.079999999842</v>
      </c>
      <c r="W4034" s="8">
        <f t="shared" si="518"/>
        <v>1121687.932038835</v>
      </c>
      <c r="X4034" s="6"/>
      <c r="Y4034" s="7">
        <f t="shared" si="512"/>
        <v>0</v>
      </c>
      <c r="Z4034" s="7"/>
      <c r="AA4034" s="8">
        <f t="shared" si="520"/>
        <v>1121687.932038835</v>
      </c>
      <c r="AB4034" s="6">
        <f t="shared" si="513"/>
        <v>33650.637961165048</v>
      </c>
      <c r="AC4034" s="6">
        <f t="shared" si="517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hidden="1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19"/>
        <v>241514.56</v>
      </c>
      <c r="W4035" s="8">
        <f t="shared" si="518"/>
        <v>159315.7286</v>
      </c>
      <c r="X4035" s="6"/>
      <c r="Y4035" s="7">
        <f t="shared" ref="Y4035:Y4098" si="521">IF(W4035-AC4035&lt;=0,0,IF(O4035="返现",MAX(W4035-AB4035-AC4035,0),MAX(W4035-AC4035,0)))</f>
        <v>0</v>
      </c>
      <c r="Z4035" s="7"/>
      <c r="AA4035" s="8">
        <f t="shared" si="520"/>
        <v>159315.7286</v>
      </c>
      <c r="AB4035" s="6">
        <f t="shared" si="513"/>
        <v>3251.3414000000048</v>
      </c>
      <c r="AC4035" s="6">
        <f t="shared" si="517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hidden="1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3518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19"/>
        <v>378498.35000000003</v>
      </c>
      <c r="W4036" s="8">
        <f t="shared" si="518"/>
        <v>76071.617999999988</v>
      </c>
      <c r="X4036" s="6"/>
      <c r="Y4036" s="7">
        <f t="shared" si="521"/>
        <v>0</v>
      </c>
      <c r="Z4036" s="7"/>
      <c r="AA4036" s="8">
        <f t="shared" si="520"/>
        <v>76071.617999999988</v>
      </c>
      <c r="AB4036" s="6">
        <f t="shared" si="513"/>
        <v>1552.4820000000036</v>
      </c>
      <c r="AC4036" s="6">
        <f t="shared" si="517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hidden="1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19"/>
        <v>71930.069999999949</v>
      </c>
      <c r="W4037" s="8">
        <f t="shared" si="518"/>
        <v>612721.53</v>
      </c>
      <c r="X4037" s="6"/>
      <c r="Y4037" s="7">
        <f t="shared" si="521"/>
        <v>0</v>
      </c>
      <c r="Z4037" s="7"/>
      <c r="AA4037" s="8">
        <f t="shared" si="520"/>
        <v>612721.53</v>
      </c>
      <c r="AB4037" s="6">
        <f t="shared" si="513"/>
        <v>0</v>
      </c>
      <c r="AC4037" s="6">
        <f t="shared" si="517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hidden="1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3404</v>
      </c>
      <c r="F4038" s="57" t="s">
        <v>3404</v>
      </c>
      <c r="G4038" s="57" t="s">
        <v>3404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19"/>
        <v>78033.61</v>
      </c>
      <c r="W4038" s="8">
        <f t="shared" si="518"/>
        <v>21966.39</v>
      </c>
      <c r="X4038" s="6"/>
      <c r="Y4038" s="7">
        <f t="shared" si="521"/>
        <v>0</v>
      </c>
      <c r="Z4038" s="7"/>
      <c r="AA4038" s="8">
        <f t="shared" si="520"/>
        <v>21966.39</v>
      </c>
      <c r="AB4038" s="6">
        <f t="shared" ref="AB4038:AB4101" si="522">U4038-W4038</f>
        <v>0</v>
      </c>
      <c r="AC4038" s="6">
        <f t="shared" si="517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hidden="1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3519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19"/>
        <v>61881.039999999979</v>
      </c>
      <c r="W4039" s="8">
        <f t="shared" si="518"/>
        <v>136751.44554455447</v>
      </c>
      <c r="X4039" s="6"/>
      <c r="Y4039" s="7">
        <f t="shared" si="521"/>
        <v>0</v>
      </c>
      <c r="Z4039" s="7"/>
      <c r="AA4039" s="8">
        <f t="shared" si="520"/>
        <v>136751.44554455447</v>
      </c>
      <c r="AB4039" s="6">
        <f t="shared" si="522"/>
        <v>1367.5144554455474</v>
      </c>
      <c r="AC4039" s="6">
        <f t="shared" si="517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hidden="1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19"/>
        <v>3731424.5899999961</v>
      </c>
      <c r="W4040" s="8">
        <f t="shared" si="518"/>
        <v>25453688.620000005</v>
      </c>
      <c r="X4040" s="6"/>
      <c r="Y4040" s="7">
        <f t="shared" si="521"/>
        <v>0</v>
      </c>
      <c r="Z4040" s="7"/>
      <c r="AA4040" s="8">
        <f t="shared" si="520"/>
        <v>25453688.620000005</v>
      </c>
      <c r="AB4040" s="6">
        <f t="shared" si="522"/>
        <v>0</v>
      </c>
      <c r="AC4040" s="6">
        <f t="shared" si="517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hidden="1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19"/>
        <v>76855.419999999984</v>
      </c>
      <c r="W4041" s="8">
        <f t="shared" si="518"/>
        <v>195099.32</v>
      </c>
      <c r="X4041" s="6"/>
      <c r="Y4041" s="7">
        <f t="shared" si="521"/>
        <v>0</v>
      </c>
      <c r="Z4041" s="7"/>
      <c r="AA4041" s="8">
        <f t="shared" si="520"/>
        <v>195099.32</v>
      </c>
      <c r="AB4041" s="6">
        <f t="shared" si="522"/>
        <v>0</v>
      </c>
      <c r="AC4041" s="6">
        <f t="shared" si="517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hidden="1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19"/>
        <v>19268.259999999995</v>
      </c>
      <c r="W4042" s="8">
        <f t="shared" si="518"/>
        <v>102061.04000000001</v>
      </c>
      <c r="X4042" s="6"/>
      <c r="Y4042" s="7">
        <f t="shared" si="521"/>
        <v>0</v>
      </c>
      <c r="Z4042" s="7"/>
      <c r="AA4042" s="8">
        <f t="shared" si="520"/>
        <v>102061.04000000001</v>
      </c>
      <c r="AB4042" s="6">
        <f t="shared" si="522"/>
        <v>0</v>
      </c>
      <c r="AC4042" s="6">
        <f t="shared" si="517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hidden="1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19"/>
        <v>49432.92</v>
      </c>
      <c r="W4043" s="8">
        <f t="shared" si="518"/>
        <v>30567.08</v>
      </c>
      <c r="X4043" s="6"/>
      <c r="Y4043" s="7">
        <f t="shared" si="521"/>
        <v>0</v>
      </c>
      <c r="Z4043" s="7"/>
      <c r="AA4043" s="8">
        <f t="shared" si="520"/>
        <v>30567.08</v>
      </c>
      <c r="AB4043" s="6">
        <f t="shared" si="522"/>
        <v>0</v>
      </c>
      <c r="AC4043" s="6">
        <f t="shared" si="517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hidden="1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19"/>
        <v>77849.809999999939</v>
      </c>
      <c r="W4044" s="8">
        <f t="shared" si="518"/>
        <v>836880.33000000007</v>
      </c>
      <c r="X4044" s="6"/>
      <c r="Y4044" s="7">
        <f t="shared" si="521"/>
        <v>0</v>
      </c>
      <c r="Z4044" s="7"/>
      <c r="AA4044" s="8">
        <f t="shared" si="520"/>
        <v>836880.33000000007</v>
      </c>
      <c r="AB4044" s="6">
        <f t="shared" si="522"/>
        <v>0</v>
      </c>
      <c r="AC4044" s="6">
        <f t="shared" si="517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hidden="1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19"/>
        <v>551979.99000000069</v>
      </c>
      <c r="W4045" s="8">
        <f t="shared" si="518"/>
        <v>3145265.0499999993</v>
      </c>
      <c r="X4045" s="6"/>
      <c r="Y4045" s="7">
        <f t="shared" si="521"/>
        <v>0</v>
      </c>
      <c r="Z4045" s="7"/>
      <c r="AA4045" s="8">
        <f t="shared" si="520"/>
        <v>3145265.0499999993</v>
      </c>
      <c r="AB4045" s="6">
        <f t="shared" si="522"/>
        <v>0</v>
      </c>
      <c r="AC4045" s="6">
        <f t="shared" si="517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hidden="1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19"/>
        <v>292777.7</v>
      </c>
      <c r="W4046" s="8">
        <f t="shared" si="518"/>
        <v>407222.3</v>
      </c>
      <c r="X4046" s="6"/>
      <c r="Y4046" s="7">
        <f t="shared" si="521"/>
        <v>0</v>
      </c>
      <c r="Z4046" s="7"/>
      <c r="AA4046" s="8">
        <f t="shared" si="520"/>
        <v>407222.3</v>
      </c>
      <c r="AB4046" s="6">
        <f t="shared" si="522"/>
        <v>0</v>
      </c>
      <c r="AC4046" s="6">
        <f t="shared" si="517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hidden="1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19"/>
        <v>8775.68</v>
      </c>
      <c r="W4047" s="8">
        <f t="shared" si="518"/>
        <v>20717.77</v>
      </c>
      <c r="X4047" s="6"/>
      <c r="Y4047" s="7">
        <f t="shared" si="521"/>
        <v>0</v>
      </c>
      <c r="Z4047" s="7"/>
      <c r="AA4047" s="8">
        <f t="shared" si="520"/>
        <v>20717.77</v>
      </c>
      <c r="AB4047" s="6">
        <f t="shared" si="522"/>
        <v>0</v>
      </c>
      <c r="AC4047" s="6">
        <f t="shared" si="517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hidden="1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19"/>
        <v>0</v>
      </c>
      <c r="W4048" s="8">
        <f t="shared" si="518"/>
        <v>-28666.266666666666</v>
      </c>
      <c r="X4048" s="6"/>
      <c r="Y4048" s="7">
        <f t="shared" si="521"/>
        <v>1433.3133333333353</v>
      </c>
      <c r="Z4048" s="7"/>
      <c r="AA4048" s="8">
        <f t="shared" si="520"/>
        <v>-28666.266666666666</v>
      </c>
      <c r="AB4048" s="6">
        <f t="shared" si="522"/>
        <v>-1433.3133333333353</v>
      </c>
      <c r="AC4048" s="6">
        <f t="shared" si="517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hidden="1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19"/>
        <v>1921865.96</v>
      </c>
      <c r="W4049" s="8">
        <f t="shared" si="518"/>
        <v>6864720.9699999997</v>
      </c>
      <c r="X4049" s="6"/>
      <c r="Y4049" s="7">
        <f t="shared" si="521"/>
        <v>0</v>
      </c>
      <c r="Z4049" s="7"/>
      <c r="AA4049" s="8">
        <f t="shared" si="520"/>
        <v>6864720.9699999997</v>
      </c>
      <c r="AB4049" s="6">
        <f t="shared" si="522"/>
        <v>0</v>
      </c>
      <c r="AC4049" s="6">
        <f t="shared" si="517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hidden="1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19"/>
        <v>18652.619999999966</v>
      </c>
      <c r="W4050" s="8">
        <f t="shared" si="518"/>
        <v>125047.68000000002</v>
      </c>
      <c r="X4050" s="6"/>
      <c r="Y4050" s="7">
        <f t="shared" si="521"/>
        <v>0</v>
      </c>
      <c r="Z4050" s="7"/>
      <c r="AA4050" s="8">
        <f t="shared" si="520"/>
        <v>125047.68000000002</v>
      </c>
      <c r="AB4050" s="6">
        <f t="shared" si="522"/>
        <v>0</v>
      </c>
      <c r="AC4050" s="6">
        <f t="shared" si="517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hidden="1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19"/>
        <v>509777.99</v>
      </c>
      <c r="W4051" s="8">
        <f t="shared" si="518"/>
        <v>566921.45544554444</v>
      </c>
      <c r="X4051" s="6"/>
      <c r="Y4051" s="7">
        <f t="shared" si="521"/>
        <v>0</v>
      </c>
      <c r="Z4051" s="7"/>
      <c r="AA4051" s="8">
        <f t="shared" si="520"/>
        <v>566921.45544554444</v>
      </c>
      <c r="AB4051" s="6">
        <f t="shared" si="522"/>
        <v>5669.2145544554805</v>
      </c>
      <c r="AC4051" s="6">
        <f t="shared" si="517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hidden="1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19"/>
        <v>793568.80999999959</v>
      </c>
      <c r="W4052" s="8">
        <f t="shared" si="518"/>
        <v>1932704.1188118814</v>
      </c>
      <c r="X4052" s="6"/>
      <c r="Y4052" s="7">
        <f t="shared" si="521"/>
        <v>0</v>
      </c>
      <c r="Z4052" s="7"/>
      <c r="AA4052" s="8">
        <f t="shared" si="520"/>
        <v>1932704.1188118814</v>
      </c>
      <c r="AB4052" s="6">
        <f t="shared" si="522"/>
        <v>19327.041188118747</v>
      </c>
      <c r="AC4052" s="6">
        <f t="shared" si="517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hidden="1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19"/>
        <v>-176874.69000000041</v>
      </c>
      <c r="W4053" s="8">
        <f t="shared" si="518"/>
        <v>2566905.6336633665</v>
      </c>
      <c r="X4053" s="8"/>
      <c r="Y4053" s="7">
        <f t="shared" si="521"/>
        <v>0</v>
      </c>
      <c r="Z4053" s="7"/>
      <c r="AA4053" s="8">
        <f t="shared" si="520"/>
        <v>2566905.6336633665</v>
      </c>
      <c r="AB4053" s="8">
        <f t="shared" si="522"/>
        <v>25669.056336633861</v>
      </c>
      <c r="AC4053" s="8">
        <f t="shared" si="517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hidden="1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19"/>
        <v>0</v>
      </c>
      <c r="W4054" s="8">
        <f t="shared" si="518"/>
        <v>-463800.16504854383</v>
      </c>
      <c r="X4054" s="8"/>
      <c r="Y4054" s="7">
        <f t="shared" si="521"/>
        <v>13914.004951456329</v>
      </c>
      <c r="Z4054" s="7"/>
      <c r="AA4054" s="8">
        <f t="shared" si="520"/>
        <v>-463800.16504854383</v>
      </c>
      <c r="AB4054" s="8">
        <f t="shared" si="522"/>
        <v>-13914.004951456329</v>
      </c>
      <c r="AC4054" s="8">
        <f t="shared" si="517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hidden="1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2582</v>
      </c>
      <c r="F4055" s="61" t="s">
        <v>3425</v>
      </c>
      <c r="G4055" s="61" t="s">
        <v>2582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19"/>
        <v>-888986.71999999974</v>
      </c>
      <c r="W4055" s="63">
        <f t="shared" si="518"/>
        <v>1067634.039215686</v>
      </c>
      <c r="X4055" s="6"/>
      <c r="Y4055" s="7">
        <f t="shared" si="521"/>
        <v>0</v>
      </c>
      <c r="Z4055" s="7"/>
      <c r="AA4055" s="8">
        <f t="shared" si="520"/>
        <v>1067634.039215686</v>
      </c>
      <c r="AB4055" s="63">
        <f t="shared" si="522"/>
        <v>21352.680784313707</v>
      </c>
      <c r="AC4055" s="63">
        <f t="shared" si="517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hidden="1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19"/>
        <v>1125238.99</v>
      </c>
      <c r="W4056" s="8">
        <f t="shared" si="518"/>
        <v>12358.196078431372</v>
      </c>
      <c r="X4056" s="6"/>
      <c r="Y4056" s="7">
        <f t="shared" si="521"/>
        <v>0</v>
      </c>
      <c r="Z4056" s="7"/>
      <c r="AA4056" s="8">
        <f t="shared" si="520"/>
        <v>12358.196078431372</v>
      </c>
      <c r="AB4056" s="6">
        <f t="shared" si="522"/>
        <v>247.16392156862821</v>
      </c>
      <c r="AC4056" s="6">
        <f t="shared" si="517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hidden="1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19"/>
        <v>0</v>
      </c>
      <c r="W4057" s="8">
        <f t="shared" si="518"/>
        <v>0</v>
      </c>
      <c r="X4057" s="6"/>
      <c r="Y4057" s="7">
        <f t="shared" si="521"/>
        <v>0</v>
      </c>
      <c r="Z4057" s="7"/>
      <c r="AA4057" s="8">
        <f t="shared" si="520"/>
        <v>0</v>
      </c>
      <c r="AB4057" s="6">
        <f t="shared" si="522"/>
        <v>0</v>
      </c>
      <c r="AC4057" s="6">
        <f t="shared" si="517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hidden="1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19"/>
        <v>85107.390000000014</v>
      </c>
      <c r="W4058" s="8">
        <f t="shared" si="518"/>
        <v>33413.82</v>
      </c>
      <c r="X4058" s="6"/>
      <c r="Y4058" s="7">
        <f t="shared" si="521"/>
        <v>0</v>
      </c>
      <c r="Z4058" s="7"/>
      <c r="AA4058" s="8">
        <f t="shared" si="520"/>
        <v>33413.82</v>
      </c>
      <c r="AB4058" s="6">
        <f t="shared" si="522"/>
        <v>0</v>
      </c>
      <c r="AC4058" s="6">
        <f t="shared" si="517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hidden="1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19"/>
        <v>6133.6900000000169</v>
      </c>
      <c r="W4059" s="8">
        <f t="shared" si="518"/>
        <v>43125.069999999985</v>
      </c>
      <c r="X4059" s="6"/>
      <c r="Y4059" s="7">
        <f t="shared" si="521"/>
        <v>0</v>
      </c>
      <c r="Z4059" s="7"/>
      <c r="AA4059" s="8">
        <f t="shared" si="520"/>
        <v>43125.069999999985</v>
      </c>
      <c r="AB4059" s="6">
        <f t="shared" si="522"/>
        <v>0</v>
      </c>
      <c r="AC4059" s="6">
        <f t="shared" si="517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hidden="1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19"/>
        <v>-2.9103830456733704E-11</v>
      </c>
      <c r="W4060" s="8">
        <f t="shared" si="518"/>
        <v>0</v>
      </c>
      <c r="X4060" s="8"/>
      <c r="Y4060" s="7">
        <f t="shared" si="521"/>
        <v>0</v>
      </c>
      <c r="Z4060" s="7"/>
      <c r="AA4060" s="8">
        <f t="shared" si="520"/>
        <v>0</v>
      </c>
      <c r="AB4060" s="8">
        <f t="shared" si="522"/>
        <v>0</v>
      </c>
      <c r="AC4060" s="8">
        <f t="shared" si="517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hidden="1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58" t="s">
        <v>1149</v>
      </c>
      <c r="F4061" s="58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19"/>
        <v>329140.00999999989</v>
      </c>
      <c r="W4061" s="8">
        <f t="shared" si="518"/>
        <v>445157.17000000004</v>
      </c>
      <c r="X4061" s="6"/>
      <c r="Y4061" s="7">
        <f t="shared" si="521"/>
        <v>0</v>
      </c>
      <c r="Z4061" s="7"/>
      <c r="AA4061" s="8">
        <f t="shared" si="520"/>
        <v>445157.17000000004</v>
      </c>
      <c r="AB4061" s="8">
        <f t="shared" si="522"/>
        <v>0</v>
      </c>
      <c r="AC4061" s="8">
        <f t="shared" si="517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hidden="1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58" t="s">
        <v>1149</v>
      </c>
      <c r="F4062" s="58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19"/>
        <v>0</v>
      </c>
      <c r="W4062" s="8">
        <f t="shared" si="518"/>
        <v>382988.07999999996</v>
      </c>
      <c r="X4062" s="6"/>
      <c r="Y4062" s="7">
        <f t="shared" si="521"/>
        <v>0</v>
      </c>
      <c r="Z4062" s="7"/>
      <c r="AA4062" s="8">
        <f t="shared" si="520"/>
        <v>382988.07999999996</v>
      </c>
      <c r="AB4062" s="8">
        <f t="shared" si="522"/>
        <v>0</v>
      </c>
      <c r="AC4062" s="8">
        <f t="shared" si="517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hidden="1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1661</v>
      </c>
      <c r="F4063" s="57" t="s">
        <v>2860</v>
      </c>
      <c r="G4063" s="57" t="s">
        <v>1661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19"/>
        <v>85784.44</v>
      </c>
      <c r="W4063" s="8">
        <f t="shared" si="518"/>
        <v>14215.559999999998</v>
      </c>
      <c r="X4063" s="6"/>
      <c r="Y4063" s="7">
        <f t="shared" si="521"/>
        <v>0</v>
      </c>
      <c r="Z4063" s="7"/>
      <c r="AA4063" s="8">
        <f t="shared" si="520"/>
        <v>14215.559999999998</v>
      </c>
      <c r="AB4063" s="6">
        <f t="shared" si="522"/>
        <v>0</v>
      </c>
      <c r="AC4063" s="6">
        <f t="shared" si="517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hidden="1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19"/>
        <v>7147.75</v>
      </c>
      <c r="W4064" s="8">
        <f t="shared" si="518"/>
        <v>22852.25</v>
      </c>
      <c r="X4064" s="6"/>
      <c r="Y4064" s="7">
        <f t="shared" si="521"/>
        <v>0</v>
      </c>
      <c r="Z4064" s="7"/>
      <c r="AA4064" s="8">
        <f t="shared" si="520"/>
        <v>22852.25</v>
      </c>
      <c r="AB4064" s="6">
        <f t="shared" si="522"/>
        <v>0</v>
      </c>
      <c r="AC4064" s="6">
        <f t="shared" si="517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hidden="1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4507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19"/>
        <v>26595.940000000002</v>
      </c>
      <c r="W4065" s="8">
        <f t="shared" si="518"/>
        <v>13929.398058252427</v>
      </c>
      <c r="X4065" s="6"/>
      <c r="Y4065" s="7">
        <f t="shared" si="521"/>
        <v>0</v>
      </c>
      <c r="Z4065" s="7"/>
      <c r="AA4065" s="8">
        <f t="shared" si="520"/>
        <v>13929.398058252427</v>
      </c>
      <c r="AB4065" s="6">
        <f t="shared" si="522"/>
        <v>417.88194174757336</v>
      </c>
      <c r="AC4065" s="6">
        <f t="shared" si="517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hidden="1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19"/>
        <v>734919.67000000039</v>
      </c>
      <c r="W4066" s="8">
        <f t="shared" si="518"/>
        <v>2710863.0686274506</v>
      </c>
      <c r="X4066" s="6"/>
      <c r="Y4066" s="7">
        <f t="shared" si="521"/>
        <v>0</v>
      </c>
      <c r="Z4066" s="7"/>
      <c r="AA4066" s="8">
        <f t="shared" si="520"/>
        <v>2710863.0686274506</v>
      </c>
      <c r="AB4066" s="6">
        <f t="shared" si="522"/>
        <v>54217.261372548994</v>
      </c>
      <c r="AC4066" s="6">
        <f t="shared" si="517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hidden="1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19"/>
        <v>209433.21999999997</v>
      </c>
      <c r="W4067" s="8">
        <f t="shared" si="518"/>
        <v>0</v>
      </c>
      <c r="X4067" s="6"/>
      <c r="Y4067" s="7">
        <f t="shared" si="521"/>
        <v>0</v>
      </c>
      <c r="Z4067" s="7"/>
      <c r="AA4067" s="8">
        <f t="shared" si="520"/>
        <v>0</v>
      </c>
      <c r="AB4067" s="6">
        <f t="shared" si="522"/>
        <v>0</v>
      </c>
      <c r="AC4067" s="6">
        <f t="shared" si="517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hidden="1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3520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4487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19"/>
        <v>1852766.700000003</v>
      </c>
      <c r="W4068" s="8">
        <f t="shared" si="518"/>
        <v>4278981.1199999992</v>
      </c>
      <c r="X4068" s="8"/>
      <c r="Y4068" s="7">
        <f t="shared" si="521"/>
        <v>0</v>
      </c>
      <c r="Z4068" s="7"/>
      <c r="AA4068" s="8">
        <f t="shared" si="520"/>
        <v>4278981.1199999992</v>
      </c>
      <c r="AB4068" s="75">
        <f>W4068*P4068</f>
        <v>256738.86719999995</v>
      </c>
      <c r="AC4068" s="8">
        <f t="shared" ref="AC4068:AC4131" si="523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hidden="1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3521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19"/>
        <v>1565986.0699999998</v>
      </c>
      <c r="W4069" s="8">
        <f t="shared" si="518"/>
        <v>490607.18000000005</v>
      </c>
      <c r="X4069" s="8"/>
      <c r="Y4069" s="7">
        <f t="shared" si="521"/>
        <v>0</v>
      </c>
      <c r="Z4069" s="7"/>
      <c r="AA4069" s="8">
        <f t="shared" si="520"/>
        <v>490607.18000000005</v>
      </c>
      <c r="AB4069" s="8">
        <f t="shared" si="522"/>
        <v>0</v>
      </c>
      <c r="AC4069" s="8">
        <f t="shared" si="523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hidden="1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19"/>
        <v>0</v>
      </c>
      <c r="W4070" s="8">
        <f t="shared" ref="W4070:W4133" si="524">IF(O4070="返货",U4070/(1+P4070),IF(O4070="返现",U4070,IF(O4070="折扣",U4070*P4070,IF(O4070="无",U4070))))</f>
        <v>0</v>
      </c>
      <c r="X4070" s="6"/>
      <c r="Y4070" s="7">
        <f t="shared" si="521"/>
        <v>0</v>
      </c>
      <c r="Z4070" s="7"/>
      <c r="AA4070" s="8">
        <f t="shared" si="520"/>
        <v>0</v>
      </c>
      <c r="AB4070" s="6">
        <f t="shared" si="522"/>
        <v>0</v>
      </c>
      <c r="AC4070" s="6">
        <f t="shared" si="523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hidden="1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19"/>
        <v>9455.2000000000007</v>
      </c>
      <c r="W4071" s="8">
        <f t="shared" si="524"/>
        <v>10338.039215686274</v>
      </c>
      <c r="X4071" s="6"/>
      <c r="Y4071" s="7">
        <f t="shared" si="521"/>
        <v>0</v>
      </c>
      <c r="Z4071" s="7"/>
      <c r="AA4071" s="8">
        <f t="shared" si="520"/>
        <v>10338.039215686274</v>
      </c>
      <c r="AB4071" s="6">
        <f t="shared" si="522"/>
        <v>206.7607843137248</v>
      </c>
      <c r="AC4071" s="6">
        <f t="shared" si="523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hidden="1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19"/>
        <v>-321860.23000000004</v>
      </c>
      <c r="W4072" s="63">
        <f t="shared" si="524"/>
        <v>361029.34951456316</v>
      </c>
      <c r="X4072" s="6"/>
      <c r="Y4072" s="7">
        <f t="shared" si="521"/>
        <v>0</v>
      </c>
      <c r="Z4072" s="7"/>
      <c r="AA4072" s="8">
        <f t="shared" si="520"/>
        <v>361029.34951456316</v>
      </c>
      <c r="AB4072" s="63">
        <f t="shared" si="522"/>
        <v>10830.880485436879</v>
      </c>
      <c r="AC4072" s="63">
        <f t="shared" si="523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hidden="1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19"/>
        <v>153285.01</v>
      </c>
      <c r="W4073" s="8">
        <f t="shared" si="524"/>
        <v>396438.68999999994</v>
      </c>
      <c r="X4073" s="6"/>
      <c r="Y4073" s="7">
        <f t="shared" si="521"/>
        <v>0</v>
      </c>
      <c r="Z4073" s="7"/>
      <c r="AA4073" s="8">
        <f t="shared" si="520"/>
        <v>396438.68999999994</v>
      </c>
      <c r="AB4073" s="6">
        <f t="shared" si="522"/>
        <v>0</v>
      </c>
      <c r="AC4073" s="6">
        <f t="shared" si="523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hidden="1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19"/>
        <v>326973.36</v>
      </c>
      <c r="W4074" s="8">
        <f t="shared" si="524"/>
        <v>0</v>
      </c>
      <c r="X4074" s="6"/>
      <c r="Y4074" s="7">
        <f t="shared" si="521"/>
        <v>0</v>
      </c>
      <c r="Z4074" s="7"/>
      <c r="AA4074" s="8">
        <f t="shared" si="520"/>
        <v>0</v>
      </c>
      <c r="AB4074" s="6">
        <f t="shared" si="522"/>
        <v>0</v>
      </c>
      <c r="AC4074" s="6">
        <f t="shared" si="523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hidden="1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3522</v>
      </c>
      <c r="F4075" s="57" t="s">
        <v>3522</v>
      </c>
      <c r="G4075" s="57" t="s">
        <v>3522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19"/>
        <v>6000</v>
      </c>
      <c r="W4075" s="8">
        <f t="shared" si="524"/>
        <v>14000</v>
      </c>
      <c r="X4075" s="6"/>
      <c r="Y4075" s="7">
        <f t="shared" si="521"/>
        <v>0</v>
      </c>
      <c r="Z4075" s="7"/>
      <c r="AA4075" s="8">
        <f t="shared" si="520"/>
        <v>14000</v>
      </c>
      <c r="AB4075" s="6">
        <f t="shared" si="522"/>
        <v>0</v>
      </c>
      <c r="AC4075" s="6">
        <f t="shared" si="523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hidden="1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19"/>
        <v>0</v>
      </c>
      <c r="W4076" s="8">
        <f t="shared" si="524"/>
        <v>-179331.55</v>
      </c>
      <c r="X4076" s="6"/>
      <c r="Y4076" s="7">
        <f t="shared" si="521"/>
        <v>0</v>
      </c>
      <c r="Z4076" s="7"/>
      <c r="AA4076" s="8">
        <f t="shared" si="520"/>
        <v>-179331.55</v>
      </c>
      <c r="AB4076" s="6">
        <f t="shared" si="522"/>
        <v>0</v>
      </c>
      <c r="AC4076" s="6">
        <f t="shared" si="523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hidden="1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19"/>
        <v>207079.18999999994</v>
      </c>
      <c r="W4077" s="8">
        <f t="shared" si="524"/>
        <v>1353930.11</v>
      </c>
      <c r="X4077" s="6"/>
      <c r="Y4077" s="7">
        <f t="shared" si="521"/>
        <v>0</v>
      </c>
      <c r="Z4077" s="7"/>
      <c r="AA4077" s="8">
        <f t="shared" si="520"/>
        <v>1353930.11</v>
      </c>
      <c r="AB4077" s="6">
        <f t="shared" si="522"/>
        <v>0</v>
      </c>
      <c r="AC4077" s="6">
        <f t="shared" si="523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hidden="1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3523</v>
      </c>
      <c r="F4078" s="57" t="s">
        <v>3523</v>
      </c>
      <c r="G4078" s="57" t="s">
        <v>3523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5">S4078+T4078-U4078</f>
        <v>10000</v>
      </c>
      <c r="W4078" s="8">
        <f t="shared" si="524"/>
        <v>0</v>
      </c>
      <c r="X4078" s="6"/>
      <c r="Y4078" s="7">
        <f t="shared" si="521"/>
        <v>0</v>
      </c>
      <c r="Z4078" s="7"/>
      <c r="AA4078" s="8">
        <f t="shared" si="520"/>
        <v>0</v>
      </c>
      <c r="AB4078" s="6">
        <f t="shared" si="522"/>
        <v>0</v>
      </c>
      <c r="AC4078" s="6">
        <f t="shared" si="523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hidden="1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5"/>
        <v>145091.44999999972</v>
      </c>
      <c r="W4079" s="8">
        <f t="shared" si="524"/>
        <v>812821.63000000024</v>
      </c>
      <c r="X4079" s="6"/>
      <c r="Y4079" s="7">
        <f t="shared" si="521"/>
        <v>0</v>
      </c>
      <c r="Z4079" s="7"/>
      <c r="AA4079" s="8">
        <f t="shared" si="520"/>
        <v>812821.63000000024</v>
      </c>
      <c r="AB4079" s="6">
        <f t="shared" si="522"/>
        <v>0</v>
      </c>
      <c r="AC4079" s="6">
        <f t="shared" si="523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hidden="1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3524</v>
      </c>
      <c r="F4080" s="57" t="s">
        <v>3524</v>
      </c>
      <c r="G4080" s="57" t="s">
        <v>3524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5"/>
        <v>16999.96</v>
      </c>
      <c r="W4080" s="8">
        <f t="shared" si="524"/>
        <v>3000.0399999999995</v>
      </c>
      <c r="X4080" s="6"/>
      <c r="Y4080" s="7">
        <f t="shared" si="521"/>
        <v>0</v>
      </c>
      <c r="Z4080" s="7"/>
      <c r="AA4080" s="8">
        <f t="shared" si="520"/>
        <v>3000.0399999999995</v>
      </c>
      <c r="AB4080" s="6">
        <f t="shared" si="522"/>
        <v>0</v>
      </c>
      <c r="AC4080" s="6">
        <f t="shared" si="523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hidden="1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5"/>
        <v>893413.24999999953</v>
      </c>
      <c r="W4081" s="8">
        <f t="shared" si="524"/>
        <v>741751.71568627493</v>
      </c>
      <c r="X4081" s="6"/>
      <c r="Y4081" s="7">
        <f t="shared" si="521"/>
        <v>0</v>
      </c>
      <c r="Z4081" s="7"/>
      <c r="AA4081" s="8">
        <f t="shared" si="520"/>
        <v>741751.71568627493</v>
      </c>
      <c r="AB4081" s="6">
        <f t="shared" si="522"/>
        <v>14835.03431372554</v>
      </c>
      <c r="AC4081" s="6">
        <f t="shared" si="523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hidden="1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5"/>
        <v>0</v>
      </c>
      <c r="W4082" s="8">
        <f t="shared" si="524"/>
        <v>3739988.65</v>
      </c>
      <c r="X4082" s="6"/>
      <c r="Y4082" s="7">
        <f t="shared" si="521"/>
        <v>0</v>
      </c>
      <c r="Z4082" s="7"/>
      <c r="AA4082" s="8">
        <f t="shared" si="520"/>
        <v>3739988.65</v>
      </c>
      <c r="AB4082" s="6">
        <f t="shared" si="522"/>
        <v>0</v>
      </c>
      <c r="AC4082" s="6">
        <f t="shared" si="523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hidden="1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3525</v>
      </c>
      <c r="F4083" s="57" t="s">
        <v>3526</v>
      </c>
      <c r="G4083" s="57" t="s">
        <v>3525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5"/>
        <v>199981.38</v>
      </c>
      <c r="W4083" s="8">
        <f t="shared" si="524"/>
        <v>18.254901960784313</v>
      </c>
      <c r="X4083" s="6"/>
      <c r="Y4083" s="7">
        <f t="shared" si="521"/>
        <v>0</v>
      </c>
      <c r="Z4083" s="7"/>
      <c r="AA4083" s="8">
        <f t="shared" si="520"/>
        <v>18.254901960784313</v>
      </c>
      <c r="AB4083" s="6">
        <f t="shared" si="522"/>
        <v>0.36509803921568817</v>
      </c>
      <c r="AC4083" s="6">
        <f t="shared" si="523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hidden="1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5"/>
        <v>111507.40999999992</v>
      </c>
      <c r="W4084" s="8">
        <f t="shared" si="524"/>
        <v>560810.00000000012</v>
      </c>
      <c r="X4084" s="6"/>
      <c r="Y4084" s="7">
        <f t="shared" si="521"/>
        <v>0</v>
      </c>
      <c r="Z4084" s="7"/>
      <c r="AA4084" s="8">
        <f t="shared" si="520"/>
        <v>560810.00000000012</v>
      </c>
      <c r="AB4084" s="6">
        <f t="shared" si="522"/>
        <v>5608.0999999999767</v>
      </c>
      <c r="AC4084" s="6">
        <f t="shared" si="523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hidden="1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5"/>
        <v>0</v>
      </c>
      <c r="W4085" s="8">
        <f t="shared" si="524"/>
        <v>652302.5299999998</v>
      </c>
      <c r="X4085" s="6"/>
      <c r="Y4085" s="7">
        <f t="shared" si="521"/>
        <v>0</v>
      </c>
      <c r="Z4085" s="7"/>
      <c r="AA4085" s="8">
        <f t="shared" si="520"/>
        <v>652302.5299999998</v>
      </c>
      <c r="AB4085" s="6">
        <f t="shared" si="522"/>
        <v>0</v>
      </c>
      <c r="AC4085" s="6">
        <f t="shared" si="523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hidden="1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5"/>
        <v>147189.2200000002</v>
      </c>
      <c r="W4086" s="8">
        <f t="shared" si="524"/>
        <v>542007.58823529398</v>
      </c>
      <c r="X4086" s="6"/>
      <c r="Y4086" s="7">
        <f t="shared" si="521"/>
        <v>0</v>
      </c>
      <c r="Z4086" s="7"/>
      <c r="AA4086" s="8">
        <f t="shared" si="520"/>
        <v>542007.58823529398</v>
      </c>
      <c r="AB4086" s="6">
        <f t="shared" si="522"/>
        <v>10840.151764705894</v>
      </c>
      <c r="AC4086" s="6">
        <f t="shared" si="523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hidden="1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3527</v>
      </c>
      <c r="F4087" s="57" t="s">
        <v>3527</v>
      </c>
      <c r="G4087" s="57" t="s">
        <v>3527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5"/>
        <v>314194.64999999991</v>
      </c>
      <c r="W4087" s="8">
        <f t="shared" si="524"/>
        <v>935805.35000000009</v>
      </c>
      <c r="X4087" s="6"/>
      <c r="Y4087" s="7">
        <f t="shared" si="521"/>
        <v>0</v>
      </c>
      <c r="Z4087" s="7"/>
      <c r="AA4087" s="8">
        <f t="shared" si="520"/>
        <v>935805.35000000009</v>
      </c>
      <c r="AB4087" s="6">
        <f t="shared" si="522"/>
        <v>0</v>
      </c>
      <c r="AC4087" s="6">
        <f t="shared" si="523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hidden="1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5"/>
        <v>2188018.6400000006</v>
      </c>
      <c r="W4088" s="8">
        <f t="shared" si="524"/>
        <v>7946847.8200000003</v>
      </c>
      <c r="X4088" s="6"/>
      <c r="Y4088" s="7">
        <f t="shared" si="521"/>
        <v>0</v>
      </c>
      <c r="Z4088" s="7"/>
      <c r="AA4088" s="8">
        <f t="shared" si="520"/>
        <v>7946847.8200000003</v>
      </c>
      <c r="AB4088" s="6">
        <f t="shared" si="522"/>
        <v>0</v>
      </c>
      <c r="AC4088" s="6">
        <f t="shared" si="523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hidden="1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5"/>
        <v>57229.449999999953</v>
      </c>
      <c r="W4089" s="8">
        <f t="shared" si="524"/>
        <v>448918.17000000004</v>
      </c>
      <c r="X4089" s="6"/>
      <c r="Y4089" s="7">
        <f t="shared" si="521"/>
        <v>0</v>
      </c>
      <c r="Z4089" s="7"/>
      <c r="AA4089" s="8">
        <f t="shared" si="520"/>
        <v>448918.17000000004</v>
      </c>
      <c r="AB4089" s="6">
        <f t="shared" si="522"/>
        <v>0</v>
      </c>
      <c r="AC4089" s="6">
        <f t="shared" si="523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hidden="1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5"/>
        <v>3491005.139999995</v>
      </c>
      <c r="W4090" s="8">
        <f t="shared" si="524"/>
        <v>10710998.290000005</v>
      </c>
      <c r="X4090" s="6"/>
      <c r="Y4090" s="7">
        <f t="shared" si="521"/>
        <v>0</v>
      </c>
      <c r="Z4090" s="7"/>
      <c r="AA4090" s="8">
        <f t="shared" si="520"/>
        <v>10710998.290000005</v>
      </c>
      <c r="AB4090" s="6">
        <f t="shared" si="522"/>
        <v>0</v>
      </c>
      <c r="AC4090" s="6">
        <f t="shared" si="523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hidden="1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5"/>
        <v>1466427.7300000004</v>
      </c>
      <c r="W4091" s="8">
        <f t="shared" si="524"/>
        <v>9162371.8900000006</v>
      </c>
      <c r="X4091" s="6"/>
      <c r="Y4091" s="7">
        <f t="shared" si="521"/>
        <v>0</v>
      </c>
      <c r="Z4091" s="7"/>
      <c r="AA4091" s="8">
        <f t="shared" si="520"/>
        <v>9162371.8900000006</v>
      </c>
      <c r="AB4091" s="6">
        <f t="shared" si="522"/>
        <v>0</v>
      </c>
      <c r="AC4091" s="6">
        <f t="shared" si="523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hidden="1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3528</v>
      </c>
      <c r="F4092" s="57" t="s">
        <v>3528</v>
      </c>
      <c r="G4092" s="57" t="s">
        <v>3528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5"/>
        <v>50000</v>
      </c>
      <c r="W4092" s="8">
        <f t="shared" si="524"/>
        <v>0</v>
      </c>
      <c r="X4092" s="6"/>
      <c r="Y4092" s="7">
        <f t="shared" si="521"/>
        <v>0</v>
      </c>
      <c r="Z4092" s="7"/>
      <c r="AA4092" s="8">
        <f t="shared" ref="AA4092:AA4155" si="526">W4092+X4092</f>
        <v>0</v>
      </c>
      <c r="AB4092" s="6">
        <f t="shared" si="522"/>
        <v>0</v>
      </c>
      <c r="AC4092" s="6">
        <f t="shared" si="523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hidden="1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5"/>
        <v>2204874.08</v>
      </c>
      <c r="W4093" s="8">
        <f t="shared" si="524"/>
        <v>10920382.188118812</v>
      </c>
      <c r="X4093" s="6"/>
      <c r="Y4093" s="7">
        <f t="shared" si="521"/>
        <v>0</v>
      </c>
      <c r="Z4093" s="7"/>
      <c r="AA4093" s="8">
        <f t="shared" si="526"/>
        <v>10920382.188118812</v>
      </c>
      <c r="AB4093" s="6">
        <f t="shared" si="522"/>
        <v>109203.82188118808</v>
      </c>
      <c r="AC4093" s="6">
        <f t="shared" si="523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hidden="1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3529</v>
      </c>
      <c r="F4094" s="57" t="s">
        <v>3529</v>
      </c>
      <c r="G4094" s="57" t="s">
        <v>3529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5"/>
        <v>20045.54</v>
      </c>
      <c r="W4094" s="8">
        <f t="shared" si="524"/>
        <v>29954.46</v>
      </c>
      <c r="X4094" s="6"/>
      <c r="Y4094" s="7">
        <f t="shared" si="521"/>
        <v>0</v>
      </c>
      <c r="Z4094" s="7"/>
      <c r="AA4094" s="8">
        <f t="shared" si="526"/>
        <v>29954.46</v>
      </c>
      <c r="AB4094" s="6">
        <f t="shared" si="522"/>
        <v>0</v>
      </c>
      <c r="AC4094" s="6">
        <f t="shared" si="523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hidden="1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5"/>
        <v>76031.709999999992</v>
      </c>
      <c r="W4095" s="8">
        <f t="shared" si="524"/>
        <v>126673.26999999999</v>
      </c>
      <c r="X4095" s="6"/>
      <c r="Y4095" s="7">
        <f t="shared" si="521"/>
        <v>0</v>
      </c>
      <c r="Z4095" s="7"/>
      <c r="AA4095" s="8">
        <f t="shared" si="526"/>
        <v>126673.26999999999</v>
      </c>
      <c r="AB4095" s="6">
        <f t="shared" si="522"/>
        <v>0</v>
      </c>
      <c r="AC4095" s="6">
        <f t="shared" si="523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hidden="1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5"/>
        <v>20013.98000000001</v>
      </c>
      <c r="W4096" s="8">
        <f t="shared" si="524"/>
        <v>193216.31</v>
      </c>
      <c r="X4096" s="6"/>
      <c r="Y4096" s="7">
        <f t="shared" si="521"/>
        <v>0</v>
      </c>
      <c r="Z4096" s="7"/>
      <c r="AA4096" s="8">
        <f t="shared" si="526"/>
        <v>193216.31</v>
      </c>
      <c r="AB4096" s="6">
        <f t="shared" si="522"/>
        <v>0</v>
      </c>
      <c r="AC4096" s="6">
        <f t="shared" si="523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hidden="1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5062</v>
      </c>
      <c r="K4097" s="57" t="s">
        <v>32</v>
      </c>
      <c r="L4097" s="57"/>
      <c r="M4097" s="57"/>
      <c r="N4097" s="57" t="s">
        <v>57</v>
      </c>
      <c r="O4097" s="57" t="s">
        <v>80</v>
      </c>
      <c r="P4097" s="3">
        <v>0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5"/>
        <v>1333168.1499999999</v>
      </c>
      <c r="W4097" s="8">
        <f t="shared" si="524"/>
        <v>3762590.5500000003</v>
      </c>
      <c r="X4097" s="6"/>
      <c r="Y4097" s="7">
        <f t="shared" si="521"/>
        <v>0</v>
      </c>
      <c r="Z4097" s="7"/>
      <c r="AA4097" s="8"/>
      <c r="AB4097" s="6">
        <f t="shared" si="522"/>
        <v>0</v>
      </c>
      <c r="AC4097" s="6">
        <f t="shared" si="523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hidden="1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5062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5"/>
        <v>0</v>
      </c>
      <c r="W4098" s="8">
        <f t="shared" si="524"/>
        <v>832406.59433962253</v>
      </c>
      <c r="X4098" s="8"/>
      <c r="Y4098" s="7">
        <f t="shared" si="521"/>
        <v>0</v>
      </c>
      <c r="Z4098" s="7"/>
      <c r="AA4098" s="8"/>
      <c r="AB4098" s="8">
        <f t="shared" si="522"/>
        <v>49944.395660377457</v>
      </c>
      <c r="AC4098" s="8">
        <f t="shared" si="523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hidden="1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5062</v>
      </c>
      <c r="K4099" s="57" t="s">
        <v>32</v>
      </c>
      <c r="L4099" s="71"/>
      <c r="M4099" s="57"/>
      <c r="N4099" s="71" t="s">
        <v>57</v>
      </c>
      <c r="O4099" s="143" t="s">
        <v>4515</v>
      </c>
      <c r="P4099" s="267">
        <v>0.02</v>
      </c>
      <c r="Q4099" s="135"/>
      <c r="R4099" s="71" t="s">
        <v>4480</v>
      </c>
      <c r="S4099" s="74">
        <v>1834307.1000000006</v>
      </c>
      <c r="T4099" s="74">
        <v>4700000</v>
      </c>
      <c r="U4099" s="74">
        <v>5973698.1199999992</v>
      </c>
      <c r="V4099" s="74">
        <f t="shared" si="525"/>
        <v>560608.98000000138</v>
      </c>
      <c r="W4099" s="74">
        <f t="shared" si="524"/>
        <v>5856566.7843137244</v>
      </c>
      <c r="X4099" s="74"/>
      <c r="Y4099" s="7">
        <f t="shared" ref="Y4099:Y4162" si="527">IF(W4099-AC4099&lt;=0,0,IF(O4099="返现",MAX(W4099-AB4099-AC4099,0),MAX(W4099-AC4099,0)))</f>
        <v>0</v>
      </c>
      <c r="Z4099" s="270">
        <f>P4099</f>
        <v>0.02</v>
      </c>
      <c r="AA4099" s="8">
        <f t="shared" si="526"/>
        <v>5856566.7843137244</v>
      </c>
      <c r="AB4099" s="75">
        <f>U4099-W4099</f>
        <v>117131.3356862748</v>
      </c>
      <c r="AC4099" s="74">
        <f t="shared" si="523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hidden="1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5062</v>
      </c>
      <c r="K4100" s="57" t="s">
        <v>32</v>
      </c>
      <c r="L4100" s="57"/>
      <c r="M4100" s="57"/>
      <c r="N4100" s="57" t="s">
        <v>57</v>
      </c>
      <c r="O4100" s="57" t="s">
        <v>80</v>
      </c>
      <c r="P4100" s="3">
        <v>0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5"/>
        <v>631987.87999999989</v>
      </c>
      <c r="W4100" s="8">
        <f t="shared" si="524"/>
        <v>4528251.4400000004</v>
      </c>
      <c r="X4100" s="6"/>
      <c r="Y4100" s="7">
        <f t="shared" si="527"/>
        <v>0</v>
      </c>
      <c r="Z4100" s="7"/>
      <c r="AA4100" s="8"/>
      <c r="AB4100" s="6">
        <f t="shared" si="522"/>
        <v>0</v>
      </c>
      <c r="AC4100" s="6">
        <f t="shared" si="523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hidden="1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5062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5"/>
        <v>84881.07</v>
      </c>
      <c r="W4101" s="8">
        <f t="shared" si="524"/>
        <v>64932.6</v>
      </c>
      <c r="X4101" s="6"/>
      <c r="Y4101" s="7">
        <f t="shared" si="527"/>
        <v>0</v>
      </c>
      <c r="Z4101" s="7"/>
      <c r="AA4101" s="8"/>
      <c r="AB4101" s="6">
        <f t="shared" si="522"/>
        <v>0</v>
      </c>
      <c r="AC4101" s="6">
        <f t="shared" si="523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hidden="1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5062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5"/>
        <v>854100.74000000022</v>
      </c>
      <c r="W4102" s="8">
        <f t="shared" si="524"/>
        <v>1920775.9805825241</v>
      </c>
      <c r="X4102" s="6"/>
      <c r="Y4102" s="7">
        <f t="shared" si="527"/>
        <v>0</v>
      </c>
      <c r="Z4102" s="7"/>
      <c r="AA4102" s="8"/>
      <c r="AB4102" s="6">
        <f t="shared" ref="AB4102:AB4165" si="528">U4102-W4102</f>
        <v>57623.279417475685</v>
      </c>
      <c r="AC4102" s="6">
        <f t="shared" si="523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hidden="1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5062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5"/>
        <v>1746994.2300000014</v>
      </c>
      <c r="W4103" s="8">
        <f t="shared" si="524"/>
        <v>4844721.1499999994</v>
      </c>
      <c r="X4103" s="6"/>
      <c r="Y4103" s="7">
        <f t="shared" si="527"/>
        <v>0</v>
      </c>
      <c r="Z4103" s="7"/>
      <c r="AA4103" s="8"/>
      <c r="AB4103" s="6">
        <f t="shared" si="528"/>
        <v>0</v>
      </c>
      <c r="AC4103" s="6">
        <f t="shared" si="523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hidden="1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2882</v>
      </c>
      <c r="F4104" s="57" t="s">
        <v>2883</v>
      </c>
      <c r="G4104" s="57" t="s">
        <v>2882</v>
      </c>
      <c r="H4104" s="84" t="s">
        <v>60</v>
      </c>
      <c r="I4104" s="57" t="s">
        <v>61</v>
      </c>
      <c r="J4104" s="2" t="s">
        <v>5062</v>
      </c>
      <c r="K4104" s="57" t="s">
        <v>32</v>
      </c>
      <c r="L4104" s="57"/>
      <c r="M4104" s="57"/>
      <c r="N4104" s="57" t="s">
        <v>57</v>
      </c>
      <c r="O4104" s="57" t="s">
        <v>80</v>
      </c>
      <c r="P4104" s="3">
        <v>0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5"/>
        <v>15023.889999999985</v>
      </c>
      <c r="W4104" s="8">
        <f t="shared" si="524"/>
        <v>179976.11000000002</v>
      </c>
      <c r="X4104" s="6"/>
      <c r="Y4104" s="7">
        <f t="shared" si="527"/>
        <v>0</v>
      </c>
      <c r="Z4104" s="7"/>
      <c r="AA4104" s="8"/>
      <c r="AB4104" s="6">
        <f t="shared" si="528"/>
        <v>0</v>
      </c>
      <c r="AC4104" s="6">
        <f t="shared" si="523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hidden="1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5062</v>
      </c>
      <c r="K4105" s="57" t="s">
        <v>32</v>
      </c>
      <c r="L4105" s="57"/>
      <c r="M4105" s="57"/>
      <c r="N4105" s="57" t="s">
        <v>57</v>
      </c>
      <c r="O4105" s="57" t="s">
        <v>80</v>
      </c>
      <c r="P4105" s="3">
        <v>0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5"/>
        <v>895012.63999999966</v>
      </c>
      <c r="W4105" s="8">
        <f t="shared" si="524"/>
        <v>4604199.3</v>
      </c>
      <c r="X4105" s="6"/>
      <c r="Y4105" s="7">
        <f t="shared" si="527"/>
        <v>0</v>
      </c>
      <c r="Z4105" s="7"/>
      <c r="AA4105" s="8"/>
      <c r="AB4105" s="6">
        <f t="shared" si="528"/>
        <v>0</v>
      </c>
      <c r="AC4105" s="6">
        <f t="shared" si="523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hidden="1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5062</v>
      </c>
      <c r="K4106" s="57" t="s">
        <v>32</v>
      </c>
      <c r="L4106" s="57"/>
      <c r="M4106" s="57"/>
      <c r="N4106" s="57" t="s">
        <v>57</v>
      </c>
      <c r="O4106" s="57" t="s">
        <v>80</v>
      </c>
      <c r="P4106" s="3">
        <v>0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5"/>
        <v>16327.72000000003</v>
      </c>
      <c r="W4106" s="8">
        <f t="shared" si="524"/>
        <v>517443.05</v>
      </c>
      <c r="X4106" s="6"/>
      <c r="Y4106" s="7">
        <f t="shared" si="527"/>
        <v>0</v>
      </c>
      <c r="Z4106" s="7"/>
      <c r="AA4106" s="8"/>
      <c r="AB4106" s="6">
        <f t="shared" si="528"/>
        <v>0</v>
      </c>
      <c r="AC4106" s="6">
        <f t="shared" si="523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hidden="1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5062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5"/>
        <v>0</v>
      </c>
      <c r="W4107" s="8">
        <f t="shared" si="524"/>
        <v>-832406.59433962253</v>
      </c>
      <c r="X4107" s="8"/>
      <c r="Y4107" s="7">
        <f t="shared" si="527"/>
        <v>49944.395660377457</v>
      </c>
      <c r="Z4107" s="7"/>
      <c r="AA4107" s="8"/>
      <c r="AB4107" s="8">
        <f t="shared" si="528"/>
        <v>-49944.395660377457</v>
      </c>
      <c r="AC4107" s="8">
        <f t="shared" si="523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hidden="1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5062</v>
      </c>
      <c r="K4108" s="57" t="s">
        <v>32</v>
      </c>
      <c r="L4108" s="58"/>
      <c r="M4108" s="58"/>
      <c r="N4108" s="58" t="s">
        <v>57</v>
      </c>
      <c r="O4108" s="58" t="s">
        <v>80</v>
      </c>
      <c r="P4108" s="4">
        <v>0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5"/>
        <v>4065695.5300000031</v>
      </c>
      <c r="W4108" s="8">
        <f t="shared" si="524"/>
        <v>4978467.0699999984</v>
      </c>
      <c r="X4108" s="8"/>
      <c r="Y4108" s="7">
        <f t="shared" si="527"/>
        <v>0</v>
      </c>
      <c r="Z4108" s="7"/>
      <c r="AA4108" s="8"/>
      <c r="AB4108" s="8">
        <f t="shared" si="528"/>
        <v>0</v>
      </c>
      <c r="AC4108" s="8">
        <f t="shared" si="523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hidden="1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5062</v>
      </c>
      <c r="K4109" s="57" t="s">
        <v>32</v>
      </c>
      <c r="L4109" s="57"/>
      <c r="M4109" s="57"/>
      <c r="N4109" s="57" t="s">
        <v>57</v>
      </c>
      <c r="O4109" s="57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5"/>
        <v>692250.89999999991</v>
      </c>
      <c r="W4109" s="8">
        <f t="shared" si="524"/>
        <v>0</v>
      </c>
      <c r="X4109" s="6"/>
      <c r="Y4109" s="7">
        <f t="shared" si="527"/>
        <v>0</v>
      </c>
      <c r="Z4109" s="270">
        <f t="shared" ref="Z4109:Z4110" si="529">P4109</f>
        <v>0.03</v>
      </c>
      <c r="AA4109" s="8">
        <f t="shared" si="526"/>
        <v>0</v>
      </c>
      <c r="AB4109" s="6">
        <f t="shared" si="528"/>
        <v>0</v>
      </c>
      <c r="AC4109" s="6">
        <f t="shared" si="523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hidden="1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5062</v>
      </c>
      <c r="K4110" s="57" t="s">
        <v>32</v>
      </c>
      <c r="L4110" s="57"/>
      <c r="M4110" s="57"/>
      <c r="N4110" s="57" t="s">
        <v>57</v>
      </c>
      <c r="O4110" s="58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5"/>
        <v>2954947.620000001</v>
      </c>
      <c r="W4110" s="8">
        <f t="shared" si="524"/>
        <v>10134329.077669902</v>
      </c>
      <c r="X4110" s="6"/>
      <c r="Y4110" s="7">
        <f t="shared" si="527"/>
        <v>0</v>
      </c>
      <c r="Z4110" s="270">
        <f t="shared" si="529"/>
        <v>0.03</v>
      </c>
      <c r="AA4110" s="8">
        <f t="shared" si="526"/>
        <v>10134329.077669902</v>
      </c>
      <c r="AB4110" s="6">
        <f t="shared" si="528"/>
        <v>304029.87233009748</v>
      </c>
      <c r="AC4110" s="6">
        <f t="shared" si="523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hidden="1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5062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5"/>
        <v>350972.32000000007</v>
      </c>
      <c r="W4111" s="8">
        <f t="shared" si="524"/>
        <v>1062346.43</v>
      </c>
      <c r="X4111" s="6"/>
      <c r="Y4111" s="7">
        <f t="shared" si="527"/>
        <v>0</v>
      </c>
      <c r="Z4111" s="7"/>
      <c r="AA4111" s="8"/>
      <c r="AB4111" s="6">
        <f t="shared" si="528"/>
        <v>0</v>
      </c>
      <c r="AC4111" s="6">
        <f t="shared" si="523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hidden="1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5062</v>
      </c>
      <c r="K4112" s="57" t="s">
        <v>32</v>
      </c>
      <c r="L4112" s="57"/>
      <c r="M4112" s="57"/>
      <c r="N4112" s="57" t="s">
        <v>57</v>
      </c>
      <c r="O4112" s="57" t="s">
        <v>80</v>
      </c>
      <c r="P4112" s="3">
        <v>0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5"/>
        <v>768647.13999999966</v>
      </c>
      <c r="W4112" s="8">
        <f t="shared" si="524"/>
        <v>2018324.4900000002</v>
      </c>
      <c r="X4112" s="6"/>
      <c r="Y4112" s="7">
        <f t="shared" si="527"/>
        <v>0</v>
      </c>
      <c r="Z4112" s="7"/>
      <c r="AA4112" s="8"/>
      <c r="AB4112" s="6">
        <f t="shared" si="528"/>
        <v>0</v>
      </c>
      <c r="AC4112" s="6">
        <f t="shared" si="523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hidden="1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2914</v>
      </c>
      <c r="F4113" s="57" t="s">
        <v>2914</v>
      </c>
      <c r="G4113" s="57" t="s">
        <v>2914</v>
      </c>
      <c r="H4113" s="84" t="s">
        <v>60</v>
      </c>
      <c r="I4113" s="57" t="s">
        <v>61</v>
      </c>
      <c r="J4113" s="2" t="s">
        <v>5062</v>
      </c>
      <c r="K4113" s="57" t="s">
        <v>32</v>
      </c>
      <c r="L4113" s="57"/>
      <c r="M4113" s="57"/>
      <c r="N4113" s="57" t="s">
        <v>57</v>
      </c>
      <c r="O4113" s="57" t="s">
        <v>80</v>
      </c>
      <c r="P4113" s="3">
        <v>0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5"/>
        <v>3789074.9499999993</v>
      </c>
      <c r="W4113" s="8">
        <f t="shared" si="524"/>
        <v>11010925.050000001</v>
      </c>
      <c r="X4113" s="6"/>
      <c r="Y4113" s="7">
        <f t="shared" si="527"/>
        <v>0</v>
      </c>
      <c r="Z4113" s="7"/>
      <c r="AA4113" s="8"/>
      <c r="AB4113" s="6">
        <f t="shared" si="528"/>
        <v>0</v>
      </c>
      <c r="AC4113" s="6">
        <f t="shared" si="523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hidden="1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5062</v>
      </c>
      <c r="K4114" s="57" t="s">
        <v>32</v>
      </c>
      <c r="L4114" s="57"/>
      <c r="M4114" s="57"/>
      <c r="N4114" s="57" t="s">
        <v>57</v>
      </c>
      <c r="O4114" s="57" t="s">
        <v>80</v>
      </c>
      <c r="P4114" s="3">
        <v>0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5"/>
        <v>18780.91</v>
      </c>
      <c r="W4114" s="8">
        <f t="shared" si="524"/>
        <v>11219.09</v>
      </c>
      <c r="X4114" s="6"/>
      <c r="Y4114" s="7">
        <f t="shared" si="527"/>
        <v>0</v>
      </c>
      <c r="Z4114" s="7"/>
      <c r="AA4114" s="8"/>
      <c r="AB4114" s="6">
        <f t="shared" si="528"/>
        <v>0</v>
      </c>
      <c r="AC4114" s="6">
        <f t="shared" si="523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hidden="1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1603</v>
      </c>
      <c r="F4115" s="57" t="s">
        <v>1603</v>
      </c>
      <c r="G4115" s="57" t="s">
        <v>1603</v>
      </c>
      <c r="H4115" s="84" t="s">
        <v>60</v>
      </c>
      <c r="I4115" s="57" t="s">
        <v>61</v>
      </c>
      <c r="J4115" s="2" t="s">
        <v>5062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5"/>
        <v>-876703.8600000008</v>
      </c>
      <c r="W4115" s="8">
        <f t="shared" si="524"/>
        <v>2572984.4807692314</v>
      </c>
      <c r="X4115" s="6"/>
      <c r="Y4115" s="7">
        <f t="shared" si="527"/>
        <v>0</v>
      </c>
      <c r="Z4115" s="7"/>
      <c r="AA4115" s="8"/>
      <c r="AB4115" s="6">
        <f t="shared" si="528"/>
        <v>102919.37923076935</v>
      </c>
      <c r="AC4115" s="6">
        <f t="shared" si="523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hidden="1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5062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5"/>
        <v>643000000</v>
      </c>
      <c r="W4116" s="8">
        <f t="shared" si="524"/>
        <v>0</v>
      </c>
      <c r="X4116" s="6"/>
      <c r="Y4116" s="7">
        <f t="shared" si="527"/>
        <v>0</v>
      </c>
      <c r="Z4116" s="7"/>
      <c r="AA4116" s="8"/>
      <c r="AB4116" s="6">
        <f t="shared" si="528"/>
        <v>0</v>
      </c>
      <c r="AC4116" s="6">
        <f t="shared" si="523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hidden="1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5062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4"/>
        <v>0</v>
      </c>
      <c r="X4117" s="6"/>
      <c r="Y4117" s="7">
        <f t="shared" si="527"/>
        <v>0</v>
      </c>
      <c r="Z4117" s="7"/>
      <c r="AA4117" s="8"/>
      <c r="AB4117" s="6">
        <f t="shared" si="528"/>
        <v>0</v>
      </c>
      <c r="AC4117" s="6">
        <f t="shared" si="523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hidden="1" customHeight="1">
      <c r="A4118" s="140">
        <v>43862</v>
      </c>
      <c r="B4118" s="71" t="s">
        <v>32</v>
      </c>
      <c r="C4118" s="71" t="s">
        <v>1515</v>
      </c>
      <c r="D4118" s="71" t="s">
        <v>1553</v>
      </c>
      <c r="E4118" s="71" t="s">
        <v>4127</v>
      </c>
      <c r="F4118" s="71" t="s">
        <v>4474</v>
      </c>
      <c r="G4118" s="71" t="s">
        <v>4127</v>
      </c>
      <c r="H4118" s="88" t="s">
        <v>60</v>
      </c>
      <c r="I4118" s="71" t="s">
        <v>61</v>
      </c>
      <c r="J4118" s="2" t="s">
        <v>5062</v>
      </c>
      <c r="K4118" s="71" t="s">
        <v>32</v>
      </c>
      <c r="L4118" s="71"/>
      <c r="M4118" s="71"/>
      <c r="N4118" s="71" t="s">
        <v>57</v>
      </c>
      <c r="O4118" s="71" t="s">
        <v>4467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5"/>
        <v>1368527.5699999984</v>
      </c>
      <c r="W4118" s="74">
        <f t="shared" si="524"/>
        <v>6931472.4300000016</v>
      </c>
      <c r="X4118" s="74"/>
      <c r="Y4118" s="7">
        <f t="shared" si="527"/>
        <v>0</v>
      </c>
      <c r="Z4118" s="271" t="s">
        <v>5108</v>
      </c>
      <c r="AA4118" s="8">
        <f t="shared" si="526"/>
        <v>6931472.4300000016</v>
      </c>
      <c r="AB4118" s="74">
        <f>W4118*P4118</f>
        <v>346573.62150000012</v>
      </c>
      <c r="AC4118" s="74">
        <f t="shared" si="523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hidden="1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1562</v>
      </c>
      <c r="F4119" s="57" t="s">
        <v>1562</v>
      </c>
      <c r="G4119" s="57" t="s">
        <v>1562</v>
      </c>
      <c r="H4119" s="84" t="s">
        <v>60</v>
      </c>
      <c r="I4119" s="57" t="s">
        <v>61</v>
      </c>
      <c r="J4119" s="2" t="s">
        <v>5062</v>
      </c>
      <c r="K4119" s="57" t="s">
        <v>32</v>
      </c>
      <c r="L4119" s="57"/>
      <c r="M4119" s="57"/>
      <c r="N4119" s="57" t="s">
        <v>57</v>
      </c>
      <c r="O4119" s="57" t="s">
        <v>80</v>
      </c>
      <c r="P4119" s="3">
        <v>0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5"/>
        <v>730541.17000000086</v>
      </c>
      <c r="W4119" s="8">
        <f t="shared" si="524"/>
        <v>4396499.6599999992</v>
      </c>
      <c r="X4119" s="6"/>
      <c r="Y4119" s="7">
        <f t="shared" si="527"/>
        <v>0</v>
      </c>
      <c r="Z4119" s="7"/>
      <c r="AA4119" s="8"/>
      <c r="AB4119" s="6">
        <f t="shared" si="528"/>
        <v>0</v>
      </c>
      <c r="AC4119" s="6">
        <f t="shared" si="523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hidden="1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58" t="s">
        <v>1563</v>
      </c>
      <c r="F4120" s="57" t="s">
        <v>1564</v>
      </c>
      <c r="G4120" s="57" t="s">
        <v>1525</v>
      </c>
      <c r="H4120" s="84" t="s">
        <v>60</v>
      </c>
      <c r="I4120" s="57" t="s">
        <v>61</v>
      </c>
      <c r="J4120" s="2" t="s">
        <v>5062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4480</v>
      </c>
      <c r="S4120" s="6">
        <v>1766406.54</v>
      </c>
      <c r="T4120" s="6">
        <v>6560000</v>
      </c>
      <c r="U4120" s="6">
        <v>7023438.0099999998</v>
      </c>
      <c r="V4120" s="6">
        <f t="shared" si="525"/>
        <v>1302968.5300000003</v>
      </c>
      <c r="W4120" s="8">
        <f t="shared" si="524"/>
        <v>7023438.0099999998</v>
      </c>
      <c r="X4120" s="6"/>
      <c r="Y4120" s="7">
        <f t="shared" si="527"/>
        <v>0</v>
      </c>
      <c r="Z4120" s="7"/>
      <c r="AA4120" s="8"/>
      <c r="AB4120" s="7">
        <f t="shared" si="528"/>
        <v>0</v>
      </c>
      <c r="AC4120" s="6">
        <f t="shared" si="523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hidden="1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58" t="s">
        <v>1565</v>
      </c>
      <c r="F4121" s="57" t="s">
        <v>1566</v>
      </c>
      <c r="G4121" s="57" t="s">
        <v>1525</v>
      </c>
      <c r="H4121" s="84" t="s">
        <v>60</v>
      </c>
      <c r="I4121" s="57" t="s">
        <v>61</v>
      </c>
      <c r="J4121" s="2" t="s">
        <v>5062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4480</v>
      </c>
      <c r="S4121" s="6">
        <v>0</v>
      </c>
      <c r="T4121" s="6">
        <v>-261745.44</v>
      </c>
      <c r="U4121" s="6">
        <v>-261745.44</v>
      </c>
      <c r="V4121" s="6">
        <f t="shared" si="525"/>
        <v>0</v>
      </c>
      <c r="W4121" s="8">
        <f t="shared" si="524"/>
        <v>-261745.44</v>
      </c>
      <c r="X4121" s="6"/>
      <c r="Y4121" s="7">
        <f t="shared" si="527"/>
        <v>0</v>
      </c>
      <c r="Z4121" s="7"/>
      <c r="AA4121" s="8"/>
      <c r="AB4121" s="7">
        <f t="shared" si="528"/>
        <v>0</v>
      </c>
      <c r="AC4121" s="6">
        <f t="shared" si="523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hidden="1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1565</v>
      </c>
      <c r="F4122" s="57" t="s">
        <v>1565</v>
      </c>
      <c r="G4122" s="57" t="s">
        <v>1565</v>
      </c>
      <c r="H4122" s="84" t="s">
        <v>60</v>
      </c>
      <c r="I4122" s="57" t="s">
        <v>61</v>
      </c>
      <c r="J4122" s="2" t="s">
        <v>5062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5"/>
        <v>221284.59999999998</v>
      </c>
      <c r="W4122" s="8">
        <f t="shared" si="524"/>
        <v>709036.15</v>
      </c>
      <c r="X4122" s="6"/>
      <c r="Y4122" s="7">
        <f t="shared" si="527"/>
        <v>0</v>
      </c>
      <c r="Z4122" s="7"/>
      <c r="AA4122" s="8"/>
      <c r="AB4122" s="6">
        <f t="shared" si="528"/>
        <v>0</v>
      </c>
      <c r="AC4122" s="6">
        <f t="shared" si="523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hidden="1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58" t="s">
        <v>1567</v>
      </c>
      <c r="F4123" s="57" t="s">
        <v>1568</v>
      </c>
      <c r="G4123" s="57" t="s">
        <v>1525</v>
      </c>
      <c r="H4123" s="84" t="s">
        <v>60</v>
      </c>
      <c r="I4123" s="57" t="s">
        <v>61</v>
      </c>
      <c r="J4123" s="2" t="s">
        <v>5062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4480</v>
      </c>
      <c r="S4123" s="6">
        <v>65997.22</v>
      </c>
      <c r="T4123" s="6">
        <v>4058323.8</v>
      </c>
      <c r="U4123" s="6">
        <v>3796259.8299999996</v>
      </c>
      <c r="V4123" s="6">
        <f t="shared" si="525"/>
        <v>328061.19000000041</v>
      </c>
      <c r="W4123" s="8">
        <f t="shared" si="524"/>
        <v>3796259.8299999996</v>
      </c>
      <c r="X4123" s="6"/>
      <c r="Y4123" s="7">
        <f t="shared" si="527"/>
        <v>0</v>
      </c>
      <c r="Z4123" s="7"/>
      <c r="AA4123" s="8"/>
      <c r="AB4123" s="7">
        <f>U4123-W4123</f>
        <v>0</v>
      </c>
      <c r="AC4123" s="6">
        <f t="shared" si="523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hidden="1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3530</v>
      </c>
      <c r="F4124" s="57" t="s">
        <v>3530</v>
      </c>
      <c r="G4124" s="57" t="s">
        <v>3530</v>
      </c>
      <c r="H4124" s="84" t="s">
        <v>60</v>
      </c>
      <c r="I4124" s="57" t="s">
        <v>61</v>
      </c>
      <c r="J4124" s="2" t="s">
        <v>5062</v>
      </c>
      <c r="K4124" s="57" t="s">
        <v>32</v>
      </c>
      <c r="L4124" s="57"/>
      <c r="M4124" s="57"/>
      <c r="N4124" s="57" t="s">
        <v>57</v>
      </c>
      <c r="O4124" s="57" t="s">
        <v>80</v>
      </c>
      <c r="P4124" s="3">
        <v>0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5"/>
        <v>225892.97000000006</v>
      </c>
      <c r="W4124" s="8">
        <f t="shared" si="524"/>
        <v>254107.02999999994</v>
      </c>
      <c r="X4124" s="6"/>
      <c r="Y4124" s="7">
        <f t="shared" si="527"/>
        <v>0</v>
      </c>
      <c r="Z4124" s="7"/>
      <c r="AA4124" s="8"/>
      <c r="AB4124" s="6">
        <f t="shared" si="528"/>
        <v>0</v>
      </c>
      <c r="AC4124" s="6">
        <f t="shared" si="523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hidden="1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1572</v>
      </c>
      <c r="G4125" s="71" t="s">
        <v>1525</v>
      </c>
      <c r="H4125" s="88" t="s">
        <v>60</v>
      </c>
      <c r="I4125" s="71" t="s">
        <v>61</v>
      </c>
      <c r="J4125" s="2" t="s">
        <v>5062</v>
      </c>
      <c r="K4125" s="71" t="s">
        <v>32</v>
      </c>
      <c r="L4125" s="71"/>
      <c r="M4125" s="71"/>
      <c r="N4125" s="71" t="s">
        <v>57</v>
      </c>
      <c r="O4125" s="71" t="s">
        <v>4520</v>
      </c>
      <c r="P4125" s="267">
        <v>0.02</v>
      </c>
      <c r="Q4125" s="135"/>
      <c r="R4125" s="71" t="s">
        <v>4480</v>
      </c>
      <c r="S4125" s="74">
        <v>9228805.9299999997</v>
      </c>
      <c r="T4125" s="74">
        <v>30400000</v>
      </c>
      <c r="U4125" s="74">
        <v>33587908.879999973</v>
      </c>
      <c r="V4125" s="74">
        <f t="shared" si="525"/>
        <v>6040897.0500000268</v>
      </c>
      <c r="W4125" s="74">
        <f t="shared" si="524"/>
        <v>32929322.431372523</v>
      </c>
      <c r="X4125" s="74"/>
      <c r="Y4125" s="7">
        <f t="shared" si="527"/>
        <v>0</v>
      </c>
      <c r="Z4125" s="270">
        <f t="shared" ref="Z4125:Z4127" si="530">P4125</f>
        <v>0.02</v>
      </c>
      <c r="AA4125" s="8">
        <f t="shared" si="526"/>
        <v>32929322.431372523</v>
      </c>
      <c r="AB4125" s="75">
        <f>U4125-W4125</f>
        <v>658586.44862744957</v>
      </c>
      <c r="AC4125" s="74">
        <f t="shared" si="523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hidden="1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1578</v>
      </c>
      <c r="G4126" s="57" t="s">
        <v>1536</v>
      </c>
      <c r="H4126" s="84" t="s">
        <v>60</v>
      </c>
      <c r="I4126" s="57" t="s">
        <v>61</v>
      </c>
      <c r="J4126" s="2" t="s">
        <v>5062</v>
      </c>
      <c r="K4126" s="57" t="s">
        <v>32</v>
      </c>
      <c r="L4126" s="57"/>
      <c r="M4126" s="57"/>
      <c r="N4126" s="57" t="s">
        <v>57</v>
      </c>
      <c r="O4126" s="57" t="s">
        <v>80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5"/>
        <v>-692250.89999999991</v>
      </c>
      <c r="W4126" s="8">
        <f t="shared" si="524"/>
        <v>0</v>
      </c>
      <c r="X4126" s="6"/>
      <c r="Y4126" s="7">
        <f t="shared" si="527"/>
        <v>0</v>
      </c>
      <c r="Z4126" s="270">
        <f t="shared" si="530"/>
        <v>0.03</v>
      </c>
      <c r="AA4126" s="8">
        <f t="shared" si="526"/>
        <v>0</v>
      </c>
      <c r="AB4126" s="6">
        <f t="shared" si="528"/>
        <v>0</v>
      </c>
      <c r="AC4126" s="6">
        <f t="shared" si="523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hidden="1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1578</v>
      </c>
      <c r="G4127" s="57" t="s">
        <v>1536</v>
      </c>
      <c r="H4127" s="84" t="s">
        <v>60</v>
      </c>
      <c r="I4127" s="57" t="s">
        <v>61</v>
      </c>
      <c r="J4127" s="2" t="s">
        <v>5062</v>
      </c>
      <c r="K4127" s="57" t="s">
        <v>32</v>
      </c>
      <c r="L4127" s="57"/>
      <c r="M4127" s="57"/>
      <c r="N4127" s="57" t="s">
        <v>57</v>
      </c>
      <c r="O4127" s="57" t="s">
        <v>80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5"/>
        <v>2620791.3199999966</v>
      </c>
      <c r="W4127" s="8">
        <f t="shared" si="524"/>
        <v>15775344.390000001</v>
      </c>
      <c r="X4127" s="6"/>
      <c r="Y4127" s="7">
        <f t="shared" si="527"/>
        <v>0</v>
      </c>
      <c r="Z4127" s="270">
        <f t="shared" si="530"/>
        <v>0.03</v>
      </c>
      <c r="AA4127" s="8">
        <f t="shared" si="526"/>
        <v>15775344.390000001</v>
      </c>
      <c r="AB4127" s="6">
        <f t="shared" si="528"/>
        <v>0</v>
      </c>
      <c r="AC4127" s="6">
        <f t="shared" si="523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hidden="1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1579</v>
      </c>
      <c r="F4128" s="57" t="s">
        <v>1580</v>
      </c>
      <c r="G4128" s="57" t="s">
        <v>1525</v>
      </c>
      <c r="H4128" s="84" t="s">
        <v>60</v>
      </c>
      <c r="I4128" s="57" t="s">
        <v>61</v>
      </c>
      <c r="J4128" s="2" t="s">
        <v>5062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4480</v>
      </c>
      <c r="S4128" s="6">
        <v>0</v>
      </c>
      <c r="T4128" s="6">
        <v>-499159.63</v>
      </c>
      <c r="U4128" s="6">
        <v>-499159.63</v>
      </c>
      <c r="V4128" s="6">
        <f t="shared" si="525"/>
        <v>0</v>
      </c>
      <c r="W4128" s="8">
        <f t="shared" si="524"/>
        <v>-475390.12380952382</v>
      </c>
      <c r="X4128" s="6"/>
      <c r="Y4128" s="7">
        <f t="shared" si="527"/>
        <v>23769.506190476182</v>
      </c>
      <c r="Z4128" s="7"/>
      <c r="AA4128" s="8"/>
      <c r="AB4128" s="7">
        <f>U4128-W4128</f>
        <v>-23769.506190476182</v>
      </c>
      <c r="AC4128" s="6">
        <f t="shared" si="523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hidden="1" customHeight="1">
      <c r="A4129" s="1">
        <v>43862</v>
      </c>
      <c r="B4129" s="57" t="s">
        <v>32</v>
      </c>
      <c r="C4129" s="57" t="s">
        <v>1515</v>
      </c>
      <c r="D4129" s="57" t="s">
        <v>1553</v>
      </c>
      <c r="E4129" s="71" t="s">
        <v>4127</v>
      </c>
      <c r="F4129" s="57" t="s">
        <v>4475</v>
      </c>
      <c r="G4129" s="71" t="s">
        <v>4127</v>
      </c>
      <c r="H4129" s="84" t="s">
        <v>60</v>
      </c>
      <c r="I4129" s="57" t="s">
        <v>61</v>
      </c>
      <c r="J4129" s="2" t="s">
        <v>5062</v>
      </c>
      <c r="K4129" s="57" t="s">
        <v>32</v>
      </c>
      <c r="L4129" s="57"/>
      <c r="M4129" s="57"/>
      <c r="N4129" s="57" t="s">
        <v>57</v>
      </c>
      <c r="O4129" s="57" t="s">
        <v>4467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5"/>
        <v>2871758.9000000022</v>
      </c>
      <c r="W4129" s="8">
        <f t="shared" si="524"/>
        <v>27827400.729999997</v>
      </c>
      <c r="X4129" s="6"/>
      <c r="Y4129" s="7">
        <f t="shared" si="527"/>
        <v>0</v>
      </c>
      <c r="Z4129" s="271" t="s">
        <v>5108</v>
      </c>
      <c r="AA4129" s="8">
        <f t="shared" si="526"/>
        <v>27827400.729999997</v>
      </c>
      <c r="AB4129" s="6">
        <f>W4129*P4129</f>
        <v>1391370.0364999999</v>
      </c>
      <c r="AC4129" s="6">
        <f t="shared" si="523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hidden="1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3531</v>
      </c>
      <c r="G4130" s="57" t="s">
        <v>1525</v>
      </c>
      <c r="H4130" s="84" t="s">
        <v>60</v>
      </c>
      <c r="I4130" s="57" t="s">
        <v>61</v>
      </c>
      <c r="J4130" s="2" t="s">
        <v>5062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4480</v>
      </c>
      <c r="S4130" s="6">
        <v>1132500</v>
      </c>
      <c r="T4130" s="6">
        <v>7400000</v>
      </c>
      <c r="U4130" s="6">
        <v>8421613.1899999995</v>
      </c>
      <c r="V4130" s="6">
        <f t="shared" si="525"/>
        <v>110886.81000000052</v>
      </c>
      <c r="W4130" s="8">
        <f t="shared" si="524"/>
        <v>8256483.5196078429</v>
      </c>
      <c r="X4130" s="6"/>
      <c r="Y4130" s="7">
        <f t="shared" si="527"/>
        <v>0</v>
      </c>
      <c r="Z4130" s="270">
        <f t="shared" ref="Z4130:Z4131" si="531">P4130</f>
        <v>0.02</v>
      </c>
      <c r="AA4130" s="8">
        <f t="shared" si="526"/>
        <v>8256483.5196078429</v>
      </c>
      <c r="AB4130" s="7">
        <f t="shared" ref="AB4130:AB4132" si="532">U4130-W4130</f>
        <v>165129.67039215658</v>
      </c>
      <c r="AC4130" s="6">
        <f t="shared" si="523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hidden="1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1582</v>
      </c>
      <c r="G4131" s="57" t="s">
        <v>1525</v>
      </c>
      <c r="H4131" s="84" t="s">
        <v>60</v>
      </c>
      <c r="I4131" s="57" t="s">
        <v>61</v>
      </c>
      <c r="J4131" s="2" t="s">
        <v>5062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4480</v>
      </c>
      <c r="S4131" s="6">
        <v>1907032.51</v>
      </c>
      <c r="T4131" s="6">
        <v>1560000</v>
      </c>
      <c r="U4131" s="6">
        <v>0</v>
      </c>
      <c r="V4131" s="6">
        <f t="shared" si="525"/>
        <v>3467032.51</v>
      </c>
      <c r="W4131" s="8">
        <f t="shared" si="524"/>
        <v>0</v>
      </c>
      <c r="X4131" s="6"/>
      <c r="Y4131" s="7">
        <f t="shared" si="527"/>
        <v>0</v>
      </c>
      <c r="Z4131" s="270">
        <f t="shared" si="531"/>
        <v>0.04</v>
      </c>
      <c r="AA4131" s="8">
        <f t="shared" si="526"/>
        <v>0</v>
      </c>
      <c r="AB4131" s="7">
        <f t="shared" si="532"/>
        <v>0</v>
      </c>
      <c r="AC4131" s="6">
        <f t="shared" si="523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hidden="1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58" t="s">
        <v>1585</v>
      </c>
      <c r="F4132" s="57" t="s">
        <v>1586</v>
      </c>
      <c r="G4132" s="57" t="s">
        <v>1525</v>
      </c>
      <c r="H4132" s="84" t="s">
        <v>60</v>
      </c>
      <c r="I4132" s="57" t="s">
        <v>61</v>
      </c>
      <c r="J4132" s="2" t="s">
        <v>5062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4480</v>
      </c>
      <c r="S4132" s="6">
        <v>0</v>
      </c>
      <c r="T4132" s="6">
        <v>-203106.45</v>
      </c>
      <c r="U4132" s="6">
        <v>-203106.45</v>
      </c>
      <c r="V4132" s="6">
        <f t="shared" si="525"/>
        <v>0</v>
      </c>
      <c r="W4132" s="8">
        <f t="shared" si="524"/>
        <v>-189819.11214953271</v>
      </c>
      <c r="X4132" s="6"/>
      <c r="Y4132" s="7">
        <f t="shared" si="527"/>
        <v>13287.337850467302</v>
      </c>
      <c r="Z4132" s="7"/>
      <c r="AA4132" s="8"/>
      <c r="AB4132" s="7">
        <f t="shared" si="532"/>
        <v>-13287.337850467302</v>
      </c>
      <c r="AC4132" s="6">
        <f t="shared" ref="AC4132:AC4195" si="533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hidden="1" customHeight="1">
      <c r="A4133" s="1">
        <v>43862</v>
      </c>
      <c r="B4133" s="57" t="s">
        <v>32</v>
      </c>
      <c r="C4133" s="57" t="s">
        <v>1515</v>
      </c>
      <c r="D4133" s="57" t="s">
        <v>1553</v>
      </c>
      <c r="E4133" s="71" t="s">
        <v>4127</v>
      </c>
      <c r="F4133" s="57" t="s">
        <v>4476</v>
      </c>
      <c r="G4133" s="71" t="s">
        <v>4127</v>
      </c>
      <c r="H4133" s="84" t="s">
        <v>60</v>
      </c>
      <c r="I4133" s="57" t="s">
        <v>61</v>
      </c>
      <c r="J4133" s="2" t="s">
        <v>5062</v>
      </c>
      <c r="K4133" s="57" t="s">
        <v>32</v>
      </c>
      <c r="L4133" s="57"/>
      <c r="M4133" s="57"/>
      <c r="N4133" s="57" t="s">
        <v>57</v>
      </c>
      <c r="O4133" s="57" t="s">
        <v>4467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5"/>
        <v>50568.75</v>
      </c>
      <c r="W4133" s="8">
        <f t="shared" si="524"/>
        <v>152537.70000000001</v>
      </c>
      <c r="X4133" s="6"/>
      <c r="Y4133" s="7">
        <f t="shared" si="527"/>
        <v>0</v>
      </c>
      <c r="Z4133" s="271" t="s">
        <v>5108</v>
      </c>
      <c r="AA4133" s="8">
        <f t="shared" si="526"/>
        <v>152537.70000000001</v>
      </c>
      <c r="AB4133" s="6">
        <f t="shared" ref="AB4133:AB4134" si="534">W4133*P4133</f>
        <v>7626.8850000000011</v>
      </c>
      <c r="AC4133" s="6">
        <f t="shared" si="533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hidden="1" customHeight="1">
      <c r="A4134" s="1">
        <v>43862</v>
      </c>
      <c r="B4134" s="57" t="s">
        <v>32</v>
      </c>
      <c r="C4134" s="57" t="s">
        <v>1515</v>
      </c>
      <c r="D4134" s="57" t="s">
        <v>1553</v>
      </c>
      <c r="E4134" s="71" t="s">
        <v>4127</v>
      </c>
      <c r="F4134" s="57" t="s">
        <v>4477</v>
      </c>
      <c r="G4134" s="71" t="s">
        <v>4127</v>
      </c>
      <c r="H4134" s="84" t="s">
        <v>60</v>
      </c>
      <c r="I4134" s="57" t="s">
        <v>61</v>
      </c>
      <c r="J4134" s="2" t="s">
        <v>5062</v>
      </c>
      <c r="K4134" s="57" t="s">
        <v>32</v>
      </c>
      <c r="L4134" s="57"/>
      <c r="M4134" s="57"/>
      <c r="N4134" s="57" t="s">
        <v>57</v>
      </c>
      <c r="O4134" s="57" t="s">
        <v>4467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5"/>
        <v>99.230000000010477</v>
      </c>
      <c r="W4134" s="8">
        <f t="shared" ref="W4134:W4197" si="535">IF(O4134="返货",U4134/(1+P4134),IF(O4134="返现",U4134,IF(O4134="折扣",U4134*P4134,IF(O4134="无",U4134))))</f>
        <v>89586.359999999986</v>
      </c>
      <c r="X4134" s="6"/>
      <c r="Y4134" s="7">
        <f t="shared" si="527"/>
        <v>0</v>
      </c>
      <c r="Z4134" s="271" t="s">
        <v>5108</v>
      </c>
      <c r="AA4134" s="8">
        <f t="shared" si="526"/>
        <v>89586.359999999986</v>
      </c>
      <c r="AB4134" s="6">
        <f t="shared" si="534"/>
        <v>4479.3179999999993</v>
      </c>
      <c r="AC4134" s="6">
        <f t="shared" si="533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hidden="1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1592</v>
      </c>
      <c r="F4135" s="57" t="s">
        <v>1592</v>
      </c>
      <c r="G4135" s="57" t="s">
        <v>1592</v>
      </c>
      <c r="H4135" s="84" t="s">
        <v>60</v>
      </c>
      <c r="I4135" s="57" t="s">
        <v>61</v>
      </c>
      <c r="J4135" s="2" t="s">
        <v>5062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5"/>
        <v>394876.60000000009</v>
      </c>
      <c r="W4135" s="8">
        <f t="shared" si="535"/>
        <v>1450637.96</v>
      </c>
      <c r="X4135" s="6"/>
      <c r="Y4135" s="7">
        <f t="shared" si="527"/>
        <v>0</v>
      </c>
      <c r="Z4135" s="7"/>
      <c r="AA4135" s="8"/>
      <c r="AB4135" s="6">
        <f t="shared" si="528"/>
        <v>0</v>
      </c>
      <c r="AC4135" s="6">
        <f t="shared" si="533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hidden="1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1594</v>
      </c>
      <c r="F4136" s="57" t="s">
        <v>1594</v>
      </c>
      <c r="G4136" s="57" t="s">
        <v>1594</v>
      </c>
      <c r="H4136" s="84" t="s">
        <v>60</v>
      </c>
      <c r="I4136" s="57" t="s">
        <v>61</v>
      </c>
      <c r="J4136" s="2" t="s">
        <v>5062</v>
      </c>
      <c r="K4136" s="57" t="s">
        <v>32</v>
      </c>
      <c r="L4136" s="57"/>
      <c r="M4136" s="57"/>
      <c r="N4136" s="57" t="s">
        <v>57</v>
      </c>
      <c r="O4136" s="57" t="s">
        <v>80</v>
      </c>
      <c r="P4136" s="3">
        <v>0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5"/>
        <v>4524740.8999999873</v>
      </c>
      <c r="W4136" s="8">
        <f t="shared" si="535"/>
        <v>12384655.23</v>
      </c>
      <c r="X4136" s="6"/>
      <c r="Y4136" s="7">
        <f t="shared" si="527"/>
        <v>0</v>
      </c>
      <c r="Z4136" s="7"/>
      <c r="AA4136" s="8"/>
      <c r="AB4136" s="6">
        <f t="shared" si="528"/>
        <v>0</v>
      </c>
      <c r="AC4136" s="6">
        <f t="shared" si="533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hidden="1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1600</v>
      </c>
      <c r="F4137" s="57" t="s">
        <v>1600</v>
      </c>
      <c r="G4137" s="57" t="s">
        <v>1600</v>
      </c>
      <c r="H4137" s="84" t="s">
        <v>60</v>
      </c>
      <c r="I4137" s="57" t="s">
        <v>61</v>
      </c>
      <c r="J4137" s="2" t="s">
        <v>5062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5"/>
        <v>2842716.9000000022</v>
      </c>
      <c r="W4137" s="8">
        <f t="shared" si="535"/>
        <v>8675095.4399999976</v>
      </c>
      <c r="X4137" s="6"/>
      <c r="Y4137" s="7">
        <f t="shared" si="527"/>
        <v>0</v>
      </c>
      <c r="Z4137" s="7"/>
      <c r="AA4137" s="8"/>
      <c r="AB4137" s="6">
        <f t="shared" si="528"/>
        <v>0</v>
      </c>
      <c r="AC4137" s="6">
        <f t="shared" si="533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hidden="1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1607</v>
      </c>
      <c r="F4138" s="57" t="s">
        <v>1607</v>
      </c>
      <c r="G4138" s="57" t="s">
        <v>1607</v>
      </c>
      <c r="H4138" s="84" t="s">
        <v>60</v>
      </c>
      <c r="I4138" s="57" t="s">
        <v>61</v>
      </c>
      <c r="J4138" s="2" t="s">
        <v>5062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5"/>
        <v>4121.2700000000041</v>
      </c>
      <c r="W4138" s="8">
        <f t="shared" si="535"/>
        <v>45878.729999999996</v>
      </c>
      <c r="X4138" s="6"/>
      <c r="Y4138" s="7">
        <f t="shared" si="527"/>
        <v>0</v>
      </c>
      <c r="Z4138" s="7"/>
      <c r="AA4138" s="8"/>
      <c r="AB4138" s="6">
        <f t="shared" si="528"/>
        <v>0</v>
      </c>
      <c r="AC4138" s="6">
        <f t="shared" si="533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hidden="1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5"/>
        <v>8514.39</v>
      </c>
      <c r="W4139" s="8">
        <f t="shared" si="535"/>
        <v>0</v>
      </c>
      <c r="X4139" s="6"/>
      <c r="Y4139" s="7">
        <f t="shared" si="527"/>
        <v>0</v>
      </c>
      <c r="Z4139" s="7"/>
      <c r="AA4139" s="8">
        <f t="shared" si="526"/>
        <v>0</v>
      </c>
      <c r="AB4139" s="6">
        <f t="shared" si="528"/>
        <v>0</v>
      </c>
      <c r="AC4139" s="6">
        <f t="shared" si="533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hidden="1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5"/>
        <v>667196.85</v>
      </c>
      <c r="W4140" s="8">
        <f t="shared" si="535"/>
        <v>0</v>
      </c>
      <c r="X4140" s="6"/>
      <c r="Y4140" s="7">
        <f t="shared" si="527"/>
        <v>0</v>
      </c>
      <c r="Z4140" s="7"/>
      <c r="AA4140" s="8">
        <f t="shared" si="526"/>
        <v>0</v>
      </c>
      <c r="AB4140" s="6">
        <f t="shared" si="528"/>
        <v>0</v>
      </c>
      <c r="AC4140" s="6">
        <f t="shared" si="533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hidden="1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5"/>
        <v>6946.6599999999698</v>
      </c>
      <c r="W4141" s="8">
        <f t="shared" si="535"/>
        <v>0</v>
      </c>
      <c r="X4141" s="6"/>
      <c r="Y4141" s="7">
        <f t="shared" si="527"/>
        <v>0</v>
      </c>
      <c r="Z4141" s="7"/>
      <c r="AA4141" s="8">
        <f t="shared" si="526"/>
        <v>0</v>
      </c>
      <c r="AB4141" s="6">
        <f t="shared" si="528"/>
        <v>0</v>
      </c>
      <c r="AC4141" s="6">
        <f t="shared" si="533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hidden="1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4506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6">S4142+T4142-U4142</f>
        <v>250000</v>
      </c>
      <c r="W4142" s="8">
        <f t="shared" si="535"/>
        <v>0</v>
      </c>
      <c r="X4142" s="6"/>
      <c r="Y4142" s="7">
        <f t="shared" si="527"/>
        <v>0</v>
      </c>
      <c r="Z4142" s="7"/>
      <c r="AA4142" s="8">
        <f t="shared" si="526"/>
        <v>0</v>
      </c>
      <c r="AB4142" s="6">
        <f t="shared" si="528"/>
        <v>0</v>
      </c>
      <c r="AC4142" s="6">
        <f t="shared" si="533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hidden="1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6"/>
        <v>47444.26</v>
      </c>
      <c r="W4143" s="8">
        <f t="shared" si="535"/>
        <v>0</v>
      </c>
      <c r="X4143" s="6"/>
      <c r="Y4143" s="7">
        <f t="shared" si="527"/>
        <v>0</v>
      </c>
      <c r="Z4143" s="7"/>
      <c r="AA4143" s="8">
        <f t="shared" si="526"/>
        <v>0</v>
      </c>
      <c r="AB4143" s="6">
        <f t="shared" si="528"/>
        <v>0</v>
      </c>
      <c r="AC4143" s="6">
        <f t="shared" si="533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hidden="1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6"/>
        <v>9.9999999998544795E-2</v>
      </c>
      <c r="W4144" s="8">
        <f t="shared" si="535"/>
        <v>0</v>
      </c>
      <c r="X4144" s="6"/>
      <c r="Y4144" s="7">
        <f t="shared" si="527"/>
        <v>0</v>
      </c>
      <c r="Z4144" s="7"/>
      <c r="AA4144" s="8">
        <f t="shared" si="526"/>
        <v>0</v>
      </c>
      <c r="AB4144" s="6">
        <f t="shared" si="528"/>
        <v>0</v>
      </c>
      <c r="AC4144" s="6">
        <f t="shared" si="533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hidden="1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6"/>
        <v>53361.72</v>
      </c>
      <c r="W4145" s="8">
        <f t="shared" si="535"/>
        <v>0</v>
      </c>
      <c r="X4145" s="6"/>
      <c r="Y4145" s="7">
        <f t="shared" si="527"/>
        <v>0</v>
      </c>
      <c r="Z4145" s="7"/>
      <c r="AA4145" s="8">
        <f t="shared" si="526"/>
        <v>0</v>
      </c>
      <c r="AB4145" s="6">
        <f t="shared" si="528"/>
        <v>0</v>
      </c>
      <c r="AC4145" s="6">
        <f t="shared" si="533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hidden="1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6"/>
        <v>1889.0199999999895</v>
      </c>
      <c r="W4146" s="8">
        <f t="shared" si="535"/>
        <v>211688.44</v>
      </c>
      <c r="X4146" s="6"/>
      <c r="Y4146" s="7">
        <f t="shared" si="527"/>
        <v>0</v>
      </c>
      <c r="Z4146" s="7"/>
      <c r="AA4146" s="8">
        <f t="shared" si="526"/>
        <v>211688.44</v>
      </c>
      <c r="AB4146" s="6">
        <f t="shared" si="528"/>
        <v>0</v>
      </c>
      <c r="AC4146" s="6">
        <f t="shared" si="533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hidden="1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6"/>
        <v>391660.81</v>
      </c>
      <c r="W4147" s="8">
        <f t="shared" si="535"/>
        <v>54281.940000000017</v>
      </c>
      <c r="X4147" s="6"/>
      <c r="Y4147" s="7">
        <f t="shared" si="527"/>
        <v>0</v>
      </c>
      <c r="Z4147" s="7"/>
      <c r="AA4147" s="8">
        <f t="shared" si="526"/>
        <v>54281.940000000017</v>
      </c>
      <c r="AB4147" s="6">
        <f t="shared" si="528"/>
        <v>0</v>
      </c>
      <c r="AC4147" s="6">
        <f t="shared" si="533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hidden="1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6"/>
        <v>28067.71</v>
      </c>
      <c r="W4148" s="8">
        <f t="shared" si="535"/>
        <v>0</v>
      </c>
      <c r="X4148" s="6"/>
      <c r="Y4148" s="7">
        <f t="shared" si="527"/>
        <v>0</v>
      </c>
      <c r="Z4148" s="7"/>
      <c r="AA4148" s="8">
        <f t="shared" si="526"/>
        <v>0</v>
      </c>
      <c r="AB4148" s="6">
        <f t="shared" si="528"/>
        <v>0</v>
      </c>
      <c r="AC4148" s="6">
        <f t="shared" si="533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hidden="1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6"/>
        <v>-3982.72</v>
      </c>
      <c r="W4149" s="63">
        <f t="shared" si="535"/>
        <v>0</v>
      </c>
      <c r="X4149" s="6"/>
      <c r="Y4149" s="7">
        <f t="shared" si="527"/>
        <v>0</v>
      </c>
      <c r="Z4149" s="7"/>
      <c r="AA4149" s="8">
        <f t="shared" si="526"/>
        <v>0</v>
      </c>
      <c r="AB4149" s="63">
        <f t="shared" si="528"/>
        <v>0</v>
      </c>
      <c r="AC4149" s="63">
        <f t="shared" si="533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hidden="1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6"/>
        <v>62742.95</v>
      </c>
      <c r="W4150" s="8">
        <f t="shared" si="535"/>
        <v>0</v>
      </c>
      <c r="X4150" s="6"/>
      <c r="Y4150" s="7">
        <f t="shared" si="527"/>
        <v>0</v>
      </c>
      <c r="Z4150" s="7"/>
      <c r="AA4150" s="8">
        <f t="shared" si="526"/>
        <v>0</v>
      </c>
      <c r="AB4150" s="6">
        <f t="shared" si="528"/>
        <v>0</v>
      </c>
      <c r="AC4150" s="6">
        <f t="shared" si="533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hidden="1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6"/>
        <v>0</v>
      </c>
      <c r="W4151" s="8">
        <f t="shared" si="535"/>
        <v>636.17999999999995</v>
      </c>
      <c r="X4151" s="6"/>
      <c r="Y4151" s="7">
        <f t="shared" si="527"/>
        <v>0</v>
      </c>
      <c r="Z4151" s="7"/>
      <c r="AA4151" s="8">
        <f t="shared" si="526"/>
        <v>636.17999999999995</v>
      </c>
      <c r="AB4151" s="6">
        <f t="shared" si="528"/>
        <v>0</v>
      </c>
      <c r="AC4151" s="6">
        <f t="shared" si="533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hidden="1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6"/>
        <v>102228.64000000001</v>
      </c>
      <c r="W4152" s="8">
        <f t="shared" si="535"/>
        <v>23542.57</v>
      </c>
      <c r="X4152" s="6"/>
      <c r="Y4152" s="7">
        <f t="shared" si="527"/>
        <v>0</v>
      </c>
      <c r="Z4152" s="7"/>
      <c r="AA4152" s="8">
        <f t="shared" si="526"/>
        <v>23542.57</v>
      </c>
      <c r="AB4152" s="6">
        <f t="shared" si="528"/>
        <v>0</v>
      </c>
      <c r="AC4152" s="6">
        <f t="shared" si="533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hidden="1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6"/>
        <v>0.60999999998603005</v>
      </c>
      <c r="W4153" s="8">
        <f t="shared" si="535"/>
        <v>0</v>
      </c>
      <c r="X4153" s="6"/>
      <c r="Y4153" s="7">
        <f t="shared" si="527"/>
        <v>0</v>
      </c>
      <c r="Z4153" s="7"/>
      <c r="AA4153" s="8">
        <f t="shared" si="526"/>
        <v>0</v>
      </c>
      <c r="AB4153" s="6">
        <f t="shared" si="528"/>
        <v>0</v>
      </c>
      <c r="AC4153" s="6">
        <f t="shared" si="533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hidden="1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6"/>
        <v>12955.129999999899</v>
      </c>
      <c r="W4154" s="8">
        <f t="shared" si="535"/>
        <v>0</v>
      </c>
      <c r="X4154" s="6"/>
      <c r="Y4154" s="7">
        <f t="shared" si="527"/>
        <v>0</v>
      </c>
      <c r="Z4154" s="7"/>
      <c r="AA4154" s="8">
        <f t="shared" si="526"/>
        <v>0</v>
      </c>
      <c r="AB4154" s="6">
        <f t="shared" si="528"/>
        <v>0</v>
      </c>
      <c r="AC4154" s="6">
        <f t="shared" si="533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hidden="1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6"/>
        <v>8243.4299999997002</v>
      </c>
      <c r="W4155" s="8">
        <f t="shared" si="535"/>
        <v>0</v>
      </c>
      <c r="X4155" s="6"/>
      <c r="Y4155" s="7">
        <f t="shared" si="527"/>
        <v>0</v>
      </c>
      <c r="Z4155" s="7"/>
      <c r="AA4155" s="8">
        <f t="shared" si="526"/>
        <v>0</v>
      </c>
      <c r="AB4155" s="6">
        <f t="shared" si="528"/>
        <v>0</v>
      </c>
      <c r="AC4155" s="6">
        <f t="shared" si="533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hidden="1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6"/>
        <v>46636.04</v>
      </c>
      <c r="W4156" s="8">
        <f t="shared" si="535"/>
        <v>0</v>
      </c>
      <c r="X4156" s="6"/>
      <c r="Y4156" s="7">
        <f t="shared" si="527"/>
        <v>0</v>
      </c>
      <c r="Z4156" s="7"/>
      <c r="AA4156" s="8">
        <f t="shared" ref="AA4156:AA4186" si="537">W4156+X4156</f>
        <v>0</v>
      </c>
      <c r="AB4156" s="6">
        <f t="shared" si="528"/>
        <v>0</v>
      </c>
      <c r="AC4156" s="6">
        <f t="shared" si="533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hidden="1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6"/>
        <v>4208.8599999999997</v>
      </c>
      <c r="W4157" s="8">
        <f t="shared" si="535"/>
        <v>0</v>
      </c>
      <c r="X4157" s="6"/>
      <c r="Y4157" s="7">
        <f t="shared" si="527"/>
        <v>0</v>
      </c>
      <c r="Z4157" s="7"/>
      <c r="AA4157" s="8">
        <f t="shared" si="537"/>
        <v>0</v>
      </c>
      <c r="AB4157" s="6">
        <f t="shared" si="528"/>
        <v>0</v>
      </c>
      <c r="AC4157" s="6">
        <f t="shared" si="533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hidden="1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6"/>
        <v>164204.98000000001</v>
      </c>
      <c r="W4158" s="8">
        <f t="shared" si="535"/>
        <v>0</v>
      </c>
      <c r="X4158" s="6"/>
      <c r="Y4158" s="7">
        <f t="shared" si="527"/>
        <v>0</v>
      </c>
      <c r="Z4158" s="7"/>
      <c r="AA4158" s="8">
        <f t="shared" si="537"/>
        <v>0</v>
      </c>
      <c r="AB4158" s="6">
        <f t="shared" si="528"/>
        <v>0</v>
      </c>
      <c r="AC4158" s="6">
        <f t="shared" si="533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hidden="1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6"/>
        <v>0</v>
      </c>
      <c r="W4159" s="8">
        <f t="shared" si="535"/>
        <v>0</v>
      </c>
      <c r="X4159" s="6"/>
      <c r="Y4159" s="7">
        <f t="shared" si="527"/>
        <v>0</v>
      </c>
      <c r="Z4159" s="7"/>
      <c r="AA4159" s="8">
        <f t="shared" si="537"/>
        <v>0</v>
      </c>
      <c r="AB4159" s="6">
        <f t="shared" si="528"/>
        <v>0</v>
      </c>
      <c r="AC4159" s="6">
        <f t="shared" si="533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hidden="1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4867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6"/>
        <v>3921306.36</v>
      </c>
      <c r="W4160" s="8">
        <f t="shared" si="535"/>
        <v>842386.06796116498</v>
      </c>
      <c r="X4160" s="6"/>
      <c r="Y4160" s="7">
        <f t="shared" si="527"/>
        <v>0</v>
      </c>
      <c r="Z4160" s="7"/>
      <c r="AA4160" s="8">
        <f t="shared" si="537"/>
        <v>842386.06796116498</v>
      </c>
      <c r="AB4160" s="6">
        <f t="shared" si="528"/>
        <v>25271.582038834924</v>
      </c>
      <c r="AC4160" s="6">
        <f t="shared" si="533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hidden="1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6"/>
        <v>21919.17</v>
      </c>
      <c r="W4161" s="8">
        <f t="shared" si="535"/>
        <v>0</v>
      </c>
      <c r="X4161" s="6"/>
      <c r="Y4161" s="7">
        <f t="shared" si="527"/>
        <v>0</v>
      </c>
      <c r="Z4161" s="7"/>
      <c r="AA4161" s="8">
        <f t="shared" si="537"/>
        <v>0</v>
      </c>
      <c r="AB4161" s="6">
        <f t="shared" si="528"/>
        <v>0</v>
      </c>
      <c r="AC4161" s="6">
        <f t="shared" si="533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hidden="1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6"/>
        <v>6221.3800000001002</v>
      </c>
      <c r="W4162" s="8">
        <f t="shared" si="535"/>
        <v>0</v>
      </c>
      <c r="X4162" s="6"/>
      <c r="Y4162" s="7">
        <f t="shared" si="527"/>
        <v>0</v>
      </c>
      <c r="Z4162" s="7"/>
      <c r="AA4162" s="8">
        <f t="shared" si="537"/>
        <v>0</v>
      </c>
      <c r="AB4162" s="6">
        <f t="shared" si="528"/>
        <v>0</v>
      </c>
      <c r="AC4162" s="6">
        <f t="shared" si="533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hidden="1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6"/>
        <v>0</v>
      </c>
      <c r="W4163" s="8">
        <f t="shared" si="535"/>
        <v>-26350.077669902912</v>
      </c>
      <c r="X4163" s="6"/>
      <c r="Y4163" s="7">
        <f t="shared" ref="Y4163:Y4226" si="538">IF(W4163-AC4163&lt;=0,0,IF(O4163="返现",MAX(W4163-AB4163-AC4163,0),MAX(W4163-AC4163,0)))</f>
        <v>790.50233009708973</v>
      </c>
      <c r="Z4163" s="7"/>
      <c r="AA4163" s="8">
        <f t="shared" si="537"/>
        <v>-26350.077669902912</v>
      </c>
      <c r="AB4163" s="6">
        <f t="shared" si="528"/>
        <v>-790.50233009708973</v>
      </c>
      <c r="AC4163" s="6">
        <f t="shared" si="533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hidden="1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6"/>
        <v>0</v>
      </c>
      <c r="W4164" s="8">
        <f t="shared" si="535"/>
        <v>8076.42</v>
      </c>
      <c r="X4164" s="6"/>
      <c r="Y4164" s="7">
        <f t="shared" si="538"/>
        <v>0</v>
      </c>
      <c r="Z4164" s="7"/>
      <c r="AA4164" s="8">
        <f t="shared" si="537"/>
        <v>8076.42</v>
      </c>
      <c r="AB4164" s="6">
        <f t="shared" si="528"/>
        <v>0</v>
      </c>
      <c r="AC4164" s="6">
        <f t="shared" si="533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hidden="1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6"/>
        <v>0</v>
      </c>
      <c r="W4165" s="8">
        <f t="shared" si="535"/>
        <v>9533.8900000000012</v>
      </c>
      <c r="X4165" s="6"/>
      <c r="Y4165" s="7">
        <f t="shared" si="538"/>
        <v>0</v>
      </c>
      <c r="Z4165" s="7"/>
      <c r="AA4165" s="8">
        <f t="shared" si="537"/>
        <v>9533.8900000000012</v>
      </c>
      <c r="AB4165" s="6">
        <f t="shared" si="528"/>
        <v>0</v>
      </c>
      <c r="AC4165" s="6">
        <f t="shared" si="533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hidden="1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6"/>
        <v>18345.28</v>
      </c>
      <c r="W4166" s="8">
        <f t="shared" si="535"/>
        <v>0</v>
      </c>
      <c r="X4166" s="6"/>
      <c r="Y4166" s="7">
        <f t="shared" si="538"/>
        <v>0</v>
      </c>
      <c r="Z4166" s="7"/>
      <c r="AA4166" s="8">
        <f t="shared" si="537"/>
        <v>0</v>
      </c>
      <c r="AB4166" s="6">
        <f t="shared" ref="AB4166:AB4229" si="539">U4166-W4166</f>
        <v>0</v>
      </c>
      <c r="AC4166" s="6">
        <f t="shared" si="533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hidden="1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6"/>
        <v>18920.650000000001</v>
      </c>
      <c r="W4167" s="8">
        <f t="shared" si="535"/>
        <v>0</v>
      </c>
      <c r="X4167" s="6"/>
      <c r="Y4167" s="7">
        <f t="shared" si="538"/>
        <v>0</v>
      </c>
      <c r="Z4167" s="7"/>
      <c r="AA4167" s="8">
        <f t="shared" si="537"/>
        <v>0</v>
      </c>
      <c r="AB4167" s="6">
        <f t="shared" si="539"/>
        <v>0</v>
      </c>
      <c r="AC4167" s="6">
        <f t="shared" si="533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hidden="1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6"/>
        <v>11820.87000000001</v>
      </c>
      <c r="W4168" s="8">
        <f t="shared" si="535"/>
        <v>78088.939999999988</v>
      </c>
      <c r="X4168" s="6"/>
      <c r="Y4168" s="7">
        <f t="shared" si="538"/>
        <v>0</v>
      </c>
      <c r="Z4168" s="7"/>
      <c r="AA4168" s="8">
        <f t="shared" si="537"/>
        <v>78088.939999999988</v>
      </c>
      <c r="AB4168" s="6">
        <f t="shared" si="539"/>
        <v>0</v>
      </c>
      <c r="AC4168" s="6">
        <f t="shared" si="533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hidden="1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6"/>
        <v>0</v>
      </c>
      <c r="W4169" s="8">
        <f t="shared" si="535"/>
        <v>15976.6</v>
      </c>
      <c r="X4169" s="6"/>
      <c r="Y4169" s="7">
        <f t="shared" si="538"/>
        <v>0</v>
      </c>
      <c r="Z4169" s="7"/>
      <c r="AA4169" s="8">
        <f t="shared" si="537"/>
        <v>15976.6</v>
      </c>
      <c r="AB4169" s="6">
        <f t="shared" si="539"/>
        <v>0</v>
      </c>
      <c r="AC4169" s="6">
        <f t="shared" si="533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hidden="1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6"/>
        <v>8582.75</v>
      </c>
      <c r="W4170" s="8">
        <f t="shared" si="535"/>
        <v>0</v>
      </c>
      <c r="X4170" s="6"/>
      <c r="Y4170" s="7">
        <f t="shared" si="538"/>
        <v>0</v>
      </c>
      <c r="Z4170" s="7"/>
      <c r="AA4170" s="8">
        <f t="shared" si="537"/>
        <v>0</v>
      </c>
      <c r="AB4170" s="6">
        <f t="shared" si="539"/>
        <v>0</v>
      </c>
      <c r="AC4170" s="6">
        <f t="shared" si="533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hidden="1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6"/>
        <v>-21000.000000001</v>
      </c>
      <c r="W4171" s="63">
        <f t="shared" si="535"/>
        <v>0</v>
      </c>
      <c r="X4171" s="6"/>
      <c r="Y4171" s="7">
        <f t="shared" si="538"/>
        <v>0</v>
      </c>
      <c r="Z4171" s="7"/>
      <c r="AA4171" s="8">
        <f t="shared" si="537"/>
        <v>0</v>
      </c>
      <c r="AB4171" s="63">
        <f t="shared" si="539"/>
        <v>0</v>
      </c>
      <c r="AC4171" s="63">
        <f t="shared" si="533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hidden="1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6"/>
        <v>1688390.08</v>
      </c>
      <c r="W4172" s="8">
        <f t="shared" si="535"/>
        <v>0</v>
      </c>
      <c r="X4172" s="6"/>
      <c r="Y4172" s="7">
        <f t="shared" si="538"/>
        <v>0</v>
      </c>
      <c r="Z4172" s="7"/>
      <c r="AA4172" s="8">
        <f t="shared" si="537"/>
        <v>0</v>
      </c>
      <c r="AB4172" s="6">
        <f t="shared" si="539"/>
        <v>0</v>
      </c>
      <c r="AC4172" s="6">
        <f t="shared" si="533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hidden="1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5"/>
        <v>5649.6190476190477</v>
      </c>
      <c r="X4173" s="6"/>
      <c r="Y4173" s="7">
        <f t="shared" si="538"/>
        <v>0</v>
      </c>
      <c r="Z4173" s="7"/>
      <c r="AA4173" s="8">
        <f t="shared" si="537"/>
        <v>5649.6190476190477</v>
      </c>
      <c r="AB4173" s="6">
        <f t="shared" si="539"/>
        <v>282.48095238095266</v>
      </c>
      <c r="AC4173" s="6">
        <f t="shared" si="533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hidden="1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2" t="s">
        <v>1149</v>
      </c>
      <c r="F4174" s="2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6"/>
        <v>0</v>
      </c>
      <c r="W4174" s="8">
        <f t="shared" si="535"/>
        <v>209847.66666666666</v>
      </c>
      <c r="X4174" s="6"/>
      <c r="Y4174" s="7">
        <f t="shared" si="538"/>
        <v>0</v>
      </c>
      <c r="Z4174" s="7"/>
      <c r="AA4174" s="8">
        <f t="shared" si="537"/>
        <v>209847.66666666666</v>
      </c>
      <c r="AB4174" s="8">
        <f t="shared" si="539"/>
        <v>10492.383333333331</v>
      </c>
      <c r="AC4174" s="8">
        <f t="shared" si="533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hidden="1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6"/>
        <v>0</v>
      </c>
      <c r="W4175" s="8">
        <f t="shared" si="535"/>
        <v>0</v>
      </c>
      <c r="X4175" s="8"/>
      <c r="Y4175" s="7">
        <f t="shared" si="538"/>
        <v>0</v>
      </c>
      <c r="Z4175" s="7"/>
      <c r="AA4175" s="8">
        <f t="shared" si="537"/>
        <v>0</v>
      </c>
      <c r="AB4175" s="8">
        <f t="shared" si="539"/>
        <v>0</v>
      </c>
      <c r="AC4175" s="8">
        <f t="shared" si="533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hidden="1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6"/>
        <v>6979.3699999999917</v>
      </c>
      <c r="W4176" s="8">
        <f t="shared" si="535"/>
        <v>0</v>
      </c>
      <c r="X4176" s="6"/>
      <c r="Y4176" s="7">
        <f t="shared" si="538"/>
        <v>0</v>
      </c>
      <c r="Z4176" s="7"/>
      <c r="AA4176" s="8">
        <f t="shared" si="537"/>
        <v>0</v>
      </c>
      <c r="AB4176" s="6">
        <f t="shared" si="539"/>
        <v>0</v>
      </c>
      <c r="AC4176" s="6">
        <f t="shared" si="533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hidden="1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6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8"/>
        <v>0</v>
      </c>
      <c r="Z4177" s="7"/>
      <c r="AA4177" s="8">
        <f t="shared" si="537"/>
        <v>27576.893203883497</v>
      </c>
      <c r="AB4177" s="6">
        <f>U4177-W4177</f>
        <v>827.30679611650703</v>
      </c>
      <c r="AC4177" s="6">
        <f t="shared" si="533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hidden="1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4496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6"/>
        <v>9660.0799999999945</v>
      </c>
      <c r="W4178" s="8">
        <f t="shared" si="535"/>
        <v>0</v>
      </c>
      <c r="X4178" s="6"/>
      <c r="Y4178" s="7">
        <f t="shared" si="538"/>
        <v>0</v>
      </c>
      <c r="Z4178" s="7"/>
      <c r="AA4178" s="8">
        <f t="shared" si="537"/>
        <v>0</v>
      </c>
      <c r="AB4178" s="6">
        <f t="shared" si="539"/>
        <v>0</v>
      </c>
      <c r="AC4178" s="6">
        <f t="shared" si="533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hidden="1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6"/>
        <v>144166.37</v>
      </c>
      <c r="W4179" s="8">
        <f t="shared" si="535"/>
        <v>142130.14000000001</v>
      </c>
      <c r="X4179" s="6"/>
      <c r="Y4179" s="7">
        <f t="shared" si="538"/>
        <v>0</v>
      </c>
      <c r="Z4179" s="7"/>
      <c r="AA4179" s="8">
        <f t="shared" si="537"/>
        <v>142130.14000000001</v>
      </c>
      <c r="AB4179" s="6">
        <f t="shared" si="539"/>
        <v>0</v>
      </c>
      <c r="AC4179" s="6">
        <f t="shared" si="533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hidden="1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6"/>
        <v>345289.39</v>
      </c>
      <c r="W4180" s="8">
        <f t="shared" si="535"/>
        <v>99627.752380952399</v>
      </c>
      <c r="X4180" s="6"/>
      <c r="Y4180" s="7">
        <f t="shared" si="538"/>
        <v>0</v>
      </c>
      <c r="Z4180" s="7"/>
      <c r="AA4180" s="8">
        <f t="shared" si="537"/>
        <v>99627.752380952399</v>
      </c>
      <c r="AB4180" s="6">
        <f t="shared" si="539"/>
        <v>4981.3876190476294</v>
      </c>
      <c r="AC4180" s="6">
        <f t="shared" si="533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hidden="1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6"/>
        <v>1000</v>
      </c>
      <c r="W4181" s="8">
        <f t="shared" si="535"/>
        <v>0</v>
      </c>
      <c r="X4181" s="6"/>
      <c r="Y4181" s="7">
        <f t="shared" si="538"/>
        <v>0</v>
      </c>
      <c r="Z4181" s="7"/>
      <c r="AA4181" s="8">
        <f t="shared" si="537"/>
        <v>0</v>
      </c>
      <c r="AB4181" s="6">
        <f t="shared" si="539"/>
        <v>0</v>
      </c>
      <c r="AC4181" s="6">
        <f t="shared" si="533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hidden="1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6"/>
        <v>30000</v>
      </c>
      <c r="W4182" s="8">
        <f t="shared" si="535"/>
        <v>0</v>
      </c>
      <c r="X4182" s="6"/>
      <c r="Y4182" s="7">
        <f t="shared" si="538"/>
        <v>0</v>
      </c>
      <c r="Z4182" s="7"/>
      <c r="AA4182" s="8">
        <f t="shared" si="537"/>
        <v>0</v>
      </c>
      <c r="AB4182" s="6">
        <f t="shared" si="539"/>
        <v>0</v>
      </c>
      <c r="AC4182" s="6">
        <f t="shared" si="533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hidden="1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3532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6"/>
        <v>-147011.91</v>
      </c>
      <c r="W4183" s="63">
        <f t="shared" si="535"/>
        <v>0</v>
      </c>
      <c r="X4183" s="6"/>
      <c r="Y4183" s="7">
        <f t="shared" si="538"/>
        <v>0</v>
      </c>
      <c r="Z4183" s="7"/>
      <c r="AA4183" s="8">
        <f t="shared" si="537"/>
        <v>0</v>
      </c>
      <c r="AB4183" s="63">
        <f t="shared" si="539"/>
        <v>0</v>
      </c>
      <c r="AC4183" s="63">
        <f t="shared" si="533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hidden="1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6"/>
        <v>600000</v>
      </c>
      <c r="W4184" s="8">
        <f t="shared" si="535"/>
        <v>0</v>
      </c>
      <c r="X4184" s="6"/>
      <c r="Y4184" s="7">
        <f t="shared" si="538"/>
        <v>0</v>
      </c>
      <c r="Z4184" s="7"/>
      <c r="AA4184" s="8">
        <f t="shared" si="537"/>
        <v>0</v>
      </c>
      <c r="AB4184" s="6">
        <f t="shared" si="539"/>
        <v>0</v>
      </c>
      <c r="AC4184" s="6">
        <f t="shared" si="533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hidden="1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6"/>
        <v>0</v>
      </c>
      <c r="W4185" s="8">
        <f t="shared" si="535"/>
        <v>13310.155339805824</v>
      </c>
      <c r="X4185" s="6"/>
      <c r="Y4185" s="7">
        <f t="shared" si="538"/>
        <v>0</v>
      </c>
      <c r="Z4185" s="7"/>
      <c r="AA4185" s="8">
        <f t="shared" si="537"/>
        <v>13310.155339805824</v>
      </c>
      <c r="AB4185" s="6">
        <f t="shared" si="539"/>
        <v>399.30466019417509</v>
      </c>
      <c r="AC4185" s="6">
        <f t="shared" si="533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hidden="1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6"/>
        <v>45037.35</v>
      </c>
      <c r="W4186" s="8">
        <f t="shared" si="535"/>
        <v>0</v>
      </c>
      <c r="X4186" s="6"/>
      <c r="Y4186" s="7">
        <f t="shared" si="538"/>
        <v>0</v>
      </c>
      <c r="Z4186" s="7"/>
      <c r="AA4186" s="8">
        <f t="shared" si="537"/>
        <v>0</v>
      </c>
      <c r="AB4186" s="6">
        <f t="shared" si="539"/>
        <v>0</v>
      </c>
      <c r="AC4186" s="6">
        <f t="shared" si="533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hidden="1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3533</v>
      </c>
      <c r="S4187" s="8">
        <v>1065</v>
      </c>
      <c r="T4187" s="6"/>
      <c r="U4187" s="6">
        <v>0</v>
      </c>
      <c r="V4187" s="6">
        <f t="shared" si="536"/>
        <v>1065</v>
      </c>
      <c r="W4187" s="8">
        <f>-V4187/(1+P4187)</f>
        <v>-1033.9805825242718</v>
      </c>
      <c r="X4187" s="6"/>
      <c r="Y4187" s="7">
        <f t="shared" si="538"/>
        <v>0</v>
      </c>
      <c r="Z4187" s="7"/>
      <c r="AA4187" s="6"/>
      <c r="AB4187" s="6">
        <f t="shared" si="539"/>
        <v>1033.9805825242718</v>
      </c>
      <c r="AC4187" s="6">
        <f t="shared" si="533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hidden="1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6"/>
        <v>-4.00000000081491E-2</v>
      </c>
      <c r="W4188" s="8">
        <f t="shared" si="535"/>
        <v>0</v>
      </c>
      <c r="X4188" s="6"/>
      <c r="Y4188" s="7">
        <f t="shared" si="538"/>
        <v>0</v>
      </c>
      <c r="Z4188" s="7"/>
      <c r="AA4188" s="8">
        <f>W4188+X4188</f>
        <v>0</v>
      </c>
      <c r="AB4188" s="6">
        <f t="shared" si="539"/>
        <v>0</v>
      </c>
      <c r="AC4188" s="6">
        <f t="shared" si="533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hidden="1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6"/>
        <v>3723.67</v>
      </c>
      <c r="W4189" s="8">
        <f t="shared" si="535"/>
        <v>0</v>
      </c>
      <c r="X4189" s="6"/>
      <c r="Y4189" s="7">
        <f t="shared" si="538"/>
        <v>0</v>
      </c>
      <c r="Z4189" s="7"/>
      <c r="AA4189" s="6"/>
      <c r="AB4189" s="6">
        <f t="shared" si="539"/>
        <v>0</v>
      </c>
      <c r="AC4189" s="6">
        <f t="shared" si="533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hidden="1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6"/>
        <v>9</v>
      </c>
      <c r="W4190" s="8">
        <f t="shared" si="535"/>
        <v>0</v>
      </c>
      <c r="X4190" s="6"/>
      <c r="Y4190" s="7">
        <f t="shared" si="538"/>
        <v>0</v>
      </c>
      <c r="Z4190" s="7"/>
      <c r="AA4190" s="8">
        <f t="shared" ref="AA4190:AA4212" si="540">W4190+X4190</f>
        <v>0</v>
      </c>
      <c r="AB4190" s="6">
        <f t="shared" si="539"/>
        <v>0</v>
      </c>
      <c r="AC4190" s="6">
        <f t="shared" si="533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hidden="1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6"/>
        <v>864858.52</v>
      </c>
      <c r="W4191" s="8">
        <f t="shared" si="535"/>
        <v>0</v>
      </c>
      <c r="X4191" s="6"/>
      <c r="Y4191" s="7">
        <f t="shared" si="538"/>
        <v>0</v>
      </c>
      <c r="Z4191" s="7"/>
      <c r="AA4191" s="8">
        <f t="shared" si="540"/>
        <v>0</v>
      </c>
      <c r="AB4191" s="6">
        <f t="shared" si="539"/>
        <v>0</v>
      </c>
      <c r="AC4191" s="6">
        <f t="shared" si="533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hidden="1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5062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6"/>
        <v>0</v>
      </c>
      <c r="W4192" s="8">
        <f t="shared" si="535"/>
        <v>0</v>
      </c>
      <c r="X4192" s="8"/>
      <c r="Y4192" s="7">
        <f t="shared" si="538"/>
        <v>0</v>
      </c>
      <c r="Z4192" s="7"/>
      <c r="AA4192" s="8"/>
      <c r="AB4192" s="8">
        <f t="shared" si="539"/>
        <v>0</v>
      </c>
      <c r="AC4192" s="8">
        <f t="shared" si="533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hidden="1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1531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5062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4480</v>
      </c>
      <c r="S4193" s="8">
        <v>40183.609999999404</v>
      </c>
      <c r="T4193" s="6"/>
      <c r="U4193" s="6">
        <v>0</v>
      </c>
      <c r="V4193" s="6">
        <f t="shared" si="536"/>
        <v>40183.609999999404</v>
      </c>
      <c r="W4193" s="8">
        <f t="shared" si="535"/>
        <v>0</v>
      </c>
      <c r="X4193" s="6"/>
      <c r="Y4193" s="7">
        <f t="shared" si="538"/>
        <v>0</v>
      </c>
      <c r="Z4193" s="7"/>
      <c r="AA4193" s="8"/>
      <c r="AB4193" s="7">
        <f>U4193-W4193</f>
        <v>0</v>
      </c>
      <c r="AC4193" s="6">
        <f t="shared" si="533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hidden="1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5062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6"/>
        <v>506962.74</v>
      </c>
      <c r="W4194" s="8">
        <f t="shared" si="535"/>
        <v>0</v>
      </c>
      <c r="X4194" s="6"/>
      <c r="Y4194" s="7">
        <f t="shared" si="538"/>
        <v>0</v>
      </c>
      <c r="Z4194" s="7"/>
      <c r="AA4194" s="8"/>
      <c r="AB4194" s="6">
        <f t="shared" si="539"/>
        <v>0</v>
      </c>
      <c r="AC4194" s="6">
        <f t="shared" si="533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hidden="1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5062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6"/>
        <v>2380.5200000023501</v>
      </c>
      <c r="W4195" s="8">
        <f t="shared" si="535"/>
        <v>0</v>
      </c>
      <c r="X4195" s="6"/>
      <c r="Y4195" s="7">
        <f t="shared" si="538"/>
        <v>0</v>
      </c>
      <c r="Z4195" s="7"/>
      <c r="AA4195" s="8"/>
      <c r="AB4195" s="6">
        <f t="shared" si="539"/>
        <v>0</v>
      </c>
      <c r="AC4195" s="6">
        <f t="shared" si="533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hidden="1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3534</v>
      </c>
      <c r="G4196" s="2" t="s">
        <v>1547</v>
      </c>
      <c r="H4196" s="80" t="s">
        <v>60</v>
      </c>
      <c r="I4196" s="57" t="s">
        <v>61</v>
      </c>
      <c r="J4196" s="2" t="s">
        <v>5062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6"/>
        <v>15916.630000000005</v>
      </c>
      <c r="W4196" s="8">
        <f t="shared" si="535"/>
        <v>22602.216981132075</v>
      </c>
      <c r="X4196" s="6"/>
      <c r="Y4196" s="7">
        <f t="shared" si="538"/>
        <v>0</v>
      </c>
      <c r="Z4196" s="7"/>
      <c r="AA4196" s="8"/>
      <c r="AB4196" s="6">
        <f t="shared" si="539"/>
        <v>1356.133018867924</v>
      </c>
      <c r="AC4196" s="6">
        <f t="shared" ref="AC4196:AC4212" si="541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hidden="1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5062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6"/>
        <v>0</v>
      </c>
      <c r="W4197" s="8">
        <f t="shared" si="535"/>
        <v>1391941.7475728155</v>
      </c>
      <c r="X4197" s="6"/>
      <c r="Y4197" s="7">
        <f t="shared" si="538"/>
        <v>0</v>
      </c>
      <c r="Z4197" s="7"/>
      <c r="AA4197" s="8"/>
      <c r="AB4197" s="6">
        <f t="shared" si="539"/>
        <v>41758.252427184489</v>
      </c>
      <c r="AC4197" s="6">
        <f t="shared" si="541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hidden="1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5062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6"/>
        <v>892.54</v>
      </c>
      <c r="W4198" s="8">
        <f t="shared" ref="W4198:W4261" si="542">IF(O4198="返货",U4198/(1+P4198),IF(O4198="返现",U4198,IF(O4198="折扣",U4198*P4198,IF(O4198="无",U4198))))</f>
        <v>0</v>
      </c>
      <c r="X4198" s="6"/>
      <c r="Y4198" s="7">
        <f t="shared" si="538"/>
        <v>0</v>
      </c>
      <c r="Z4198" s="7"/>
      <c r="AA4198" s="8"/>
      <c r="AB4198" s="6">
        <f t="shared" si="539"/>
        <v>0</v>
      </c>
      <c r="AC4198" s="6">
        <f t="shared" si="541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hidden="1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5062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6"/>
        <v>156.66</v>
      </c>
      <c r="W4199" s="8">
        <f t="shared" si="542"/>
        <v>0</v>
      </c>
      <c r="X4199" s="6"/>
      <c r="Y4199" s="7">
        <f t="shared" si="538"/>
        <v>0</v>
      </c>
      <c r="Z4199" s="7"/>
      <c r="AA4199" s="8"/>
      <c r="AB4199" s="6">
        <f t="shared" si="539"/>
        <v>0</v>
      </c>
      <c r="AC4199" s="6">
        <f t="shared" si="541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hidden="1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1556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5062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4480</v>
      </c>
      <c r="S4200" s="8">
        <v>991.67999999999302</v>
      </c>
      <c r="T4200" s="6"/>
      <c r="U4200" s="6">
        <v>0</v>
      </c>
      <c r="V4200" s="6">
        <f t="shared" si="536"/>
        <v>991.67999999999302</v>
      </c>
      <c r="W4200" s="8">
        <f t="shared" si="542"/>
        <v>0</v>
      </c>
      <c r="X4200" s="6"/>
      <c r="Y4200" s="7">
        <f t="shared" si="538"/>
        <v>0</v>
      </c>
      <c r="Z4200" s="7"/>
      <c r="AA4200" s="8"/>
      <c r="AB4200" s="7">
        <f t="shared" si="539"/>
        <v>0</v>
      </c>
      <c r="AC4200" s="6">
        <f t="shared" si="541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hidden="1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3629</v>
      </c>
      <c r="G4201" s="77" t="s">
        <v>1525</v>
      </c>
      <c r="H4201" s="89" t="s">
        <v>60</v>
      </c>
      <c r="I4201" s="71" t="s">
        <v>61</v>
      </c>
      <c r="J4201" s="2" t="s">
        <v>5062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4480</v>
      </c>
      <c r="S4201" s="74">
        <v>2216722.2400000002</v>
      </c>
      <c r="T4201" s="74"/>
      <c r="U4201" s="74">
        <v>2216722.2400000002</v>
      </c>
      <c r="V4201" s="74">
        <f t="shared" si="536"/>
        <v>0</v>
      </c>
      <c r="W4201" s="74">
        <f t="shared" si="542"/>
        <v>2173257.0980392159</v>
      </c>
      <c r="X4201" s="74"/>
      <c r="Y4201" s="7">
        <f t="shared" si="538"/>
        <v>0</v>
      </c>
      <c r="Z4201" s="270">
        <f>P4201</f>
        <v>0.02</v>
      </c>
      <c r="AA4201" s="8">
        <f t="shared" si="540"/>
        <v>2173257.0980392159</v>
      </c>
      <c r="AB4201" s="75">
        <f t="shared" si="539"/>
        <v>43465.141960784327</v>
      </c>
      <c r="AC4201" s="74">
        <f t="shared" si="541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hidden="1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1560</v>
      </c>
      <c r="F4202" s="2" t="s">
        <v>1561</v>
      </c>
      <c r="G4202" s="2" t="s">
        <v>1525</v>
      </c>
      <c r="H4202" s="80" t="s">
        <v>60</v>
      </c>
      <c r="I4202" s="58" t="s">
        <v>61</v>
      </c>
      <c r="J4202" s="2" t="s">
        <v>5062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4480</v>
      </c>
      <c r="S4202" s="8">
        <v>-31500</v>
      </c>
      <c r="T4202" s="8"/>
      <c r="U4202" s="8">
        <v>0</v>
      </c>
      <c r="V4202" s="8">
        <f t="shared" si="536"/>
        <v>-31500</v>
      </c>
      <c r="W4202" s="8">
        <f t="shared" si="542"/>
        <v>0</v>
      </c>
      <c r="X4202" s="8"/>
      <c r="Y4202" s="7">
        <f t="shared" si="538"/>
        <v>0</v>
      </c>
      <c r="Z4202" s="7"/>
      <c r="AA4202" s="8"/>
      <c r="AB4202" s="7">
        <f t="shared" si="539"/>
        <v>0</v>
      </c>
      <c r="AC4202" s="8">
        <f t="shared" si="541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hidden="1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2" t="s">
        <v>1569</v>
      </c>
      <c r="F4203" s="2" t="s">
        <v>1570</v>
      </c>
      <c r="G4203" s="2" t="s">
        <v>1525</v>
      </c>
      <c r="H4203" s="80" t="s">
        <v>60</v>
      </c>
      <c r="I4203" s="57" t="s">
        <v>61</v>
      </c>
      <c r="J4203" s="2" t="s">
        <v>5062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4480</v>
      </c>
      <c r="S4203" s="8">
        <v>1660174.04</v>
      </c>
      <c r="T4203" s="6"/>
      <c r="U4203" s="6">
        <v>1100088.0500000003</v>
      </c>
      <c r="V4203" s="6">
        <f t="shared" si="536"/>
        <v>560085.98999999976</v>
      </c>
      <c r="W4203" s="8">
        <f t="shared" si="542"/>
        <v>1057776.9711538465</v>
      </c>
      <c r="X4203" s="6"/>
      <c r="Y4203" s="7">
        <f t="shared" si="538"/>
        <v>0</v>
      </c>
      <c r="Z4203" s="7"/>
      <c r="AA4203" s="8"/>
      <c r="AB4203" s="7">
        <f t="shared" si="539"/>
        <v>42311.078846153803</v>
      </c>
      <c r="AC4203" s="6">
        <f t="shared" si="541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hidden="1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1574</v>
      </c>
      <c r="F4204" s="2" t="s">
        <v>1574</v>
      </c>
      <c r="G4204" s="2" t="s">
        <v>1574</v>
      </c>
      <c r="H4204" s="80" t="s">
        <v>60</v>
      </c>
      <c r="I4204" s="57" t="s">
        <v>61</v>
      </c>
      <c r="J4204" s="2" t="s">
        <v>5062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6"/>
        <v>0</v>
      </c>
      <c r="W4204" s="8">
        <f t="shared" si="542"/>
        <v>18737.377358490565</v>
      </c>
      <c r="X4204" s="6"/>
      <c r="Y4204" s="7">
        <f t="shared" si="538"/>
        <v>0</v>
      </c>
      <c r="Z4204" s="7"/>
      <c r="AA4204" s="8"/>
      <c r="AB4204" s="6">
        <f t="shared" si="539"/>
        <v>1124.2426415094342</v>
      </c>
      <c r="AC4204" s="6">
        <f t="shared" si="541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hidden="1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1574</v>
      </c>
      <c r="F4205" s="2" t="s">
        <v>1574</v>
      </c>
      <c r="G4205" s="2" t="s">
        <v>1574</v>
      </c>
      <c r="H4205" s="80" t="s">
        <v>60</v>
      </c>
      <c r="I4205" s="57" t="s">
        <v>61</v>
      </c>
      <c r="J4205" s="2" t="s">
        <v>5062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6"/>
        <v>53749.869999999995</v>
      </c>
      <c r="W4205" s="8">
        <f t="shared" si="542"/>
        <v>26250.13</v>
      </c>
      <c r="X4205" s="6"/>
      <c r="Y4205" s="7">
        <f t="shared" si="538"/>
        <v>0</v>
      </c>
      <c r="Z4205" s="7"/>
      <c r="AA4205" s="8"/>
      <c r="AB4205" s="6">
        <f t="shared" si="539"/>
        <v>0</v>
      </c>
      <c r="AC4205" s="6">
        <f t="shared" si="541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hidden="1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2" t="s">
        <v>1589</v>
      </c>
      <c r="F4206" s="2" t="s">
        <v>1590</v>
      </c>
      <c r="G4206" s="2" t="s">
        <v>1525</v>
      </c>
      <c r="H4206" s="80" t="s">
        <v>60</v>
      </c>
      <c r="I4206" s="57" t="s">
        <v>61</v>
      </c>
      <c r="J4206" s="2" t="s">
        <v>5062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4480</v>
      </c>
      <c r="S4206" s="8">
        <v>37367.300000000003</v>
      </c>
      <c r="T4206" s="6"/>
      <c r="U4206" s="6">
        <v>0</v>
      </c>
      <c r="V4206" s="6">
        <f t="shared" ref="V4206:V4269" si="543">S4206+T4206-U4206</f>
        <v>37367.300000000003</v>
      </c>
      <c r="W4206" s="8">
        <f t="shared" si="542"/>
        <v>0</v>
      </c>
      <c r="X4206" s="6"/>
      <c r="Y4206" s="7">
        <f t="shared" si="538"/>
        <v>0</v>
      </c>
      <c r="Z4206" s="7"/>
      <c r="AA4206" s="8"/>
      <c r="AB4206" s="7">
        <f>U4206-W4206</f>
        <v>0</v>
      </c>
      <c r="AC4206" s="6">
        <f t="shared" si="541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hidden="1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1595</v>
      </c>
      <c r="F4207" s="2" t="s">
        <v>1595</v>
      </c>
      <c r="G4207" s="2" t="s">
        <v>1595</v>
      </c>
      <c r="H4207" s="80" t="s">
        <v>60</v>
      </c>
      <c r="I4207" s="57" t="s">
        <v>61</v>
      </c>
      <c r="J4207" s="2" t="s">
        <v>5062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3"/>
        <v>1446.59</v>
      </c>
      <c r="W4207" s="8">
        <f t="shared" si="542"/>
        <v>0</v>
      </c>
      <c r="X4207" s="6"/>
      <c r="Y4207" s="7">
        <f t="shared" si="538"/>
        <v>0</v>
      </c>
      <c r="Z4207" s="7"/>
      <c r="AA4207" s="8"/>
      <c r="AB4207" s="6">
        <f t="shared" si="539"/>
        <v>0</v>
      </c>
      <c r="AC4207" s="6">
        <f t="shared" si="541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hidden="1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1596</v>
      </c>
      <c r="F4208" s="2" t="s">
        <v>1596</v>
      </c>
      <c r="G4208" s="2" t="s">
        <v>1596</v>
      </c>
      <c r="H4208" s="80" t="s">
        <v>60</v>
      </c>
      <c r="I4208" s="57" t="s">
        <v>61</v>
      </c>
      <c r="J4208" s="2" t="s">
        <v>5062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3"/>
        <v>0</v>
      </c>
      <c r="W4208" s="8">
        <f t="shared" si="542"/>
        <v>0</v>
      </c>
      <c r="X4208" s="8"/>
      <c r="Y4208" s="7">
        <f t="shared" si="538"/>
        <v>0</v>
      </c>
      <c r="Z4208" s="7"/>
      <c r="AA4208" s="8"/>
      <c r="AB4208" s="8">
        <f t="shared" si="539"/>
        <v>0</v>
      </c>
      <c r="AC4208" s="8">
        <f t="shared" si="541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hidden="1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1601</v>
      </c>
      <c r="F4209" s="2" t="s">
        <v>1602</v>
      </c>
      <c r="G4209" s="2" t="s">
        <v>1525</v>
      </c>
      <c r="H4209" s="80" t="s">
        <v>60</v>
      </c>
      <c r="I4209" s="57" t="s">
        <v>61</v>
      </c>
      <c r="J4209" s="2" t="s">
        <v>5062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4480</v>
      </c>
      <c r="S4209" s="8">
        <v>11568.01</v>
      </c>
      <c r="T4209" s="6"/>
      <c r="U4209" s="6">
        <v>0</v>
      </c>
      <c r="V4209" s="6">
        <f t="shared" si="543"/>
        <v>11568.01</v>
      </c>
      <c r="W4209" s="8">
        <f t="shared" si="542"/>
        <v>0</v>
      </c>
      <c r="X4209" s="6"/>
      <c r="Y4209" s="7">
        <f t="shared" si="538"/>
        <v>0</v>
      </c>
      <c r="Z4209" s="7"/>
      <c r="AA4209" s="8"/>
      <c r="AB4209" s="7">
        <f>U4209-W4209</f>
        <v>0</v>
      </c>
      <c r="AC4209" s="6">
        <f t="shared" si="541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hidden="1" customHeight="1">
      <c r="A4210" s="1">
        <v>43862</v>
      </c>
      <c r="B4210" s="2" t="s">
        <v>32</v>
      </c>
      <c r="C4210" s="2" t="s">
        <v>1515</v>
      </c>
      <c r="D4210" s="2" t="s">
        <v>1553</v>
      </c>
      <c r="E4210" s="2" t="s">
        <v>1603</v>
      </c>
      <c r="F4210" s="2" t="s">
        <v>1604</v>
      </c>
      <c r="G4210" s="2" t="s">
        <v>1603</v>
      </c>
      <c r="H4210" s="80" t="s">
        <v>60</v>
      </c>
      <c r="I4210" s="57" t="s">
        <v>61</v>
      </c>
      <c r="J4210" s="2" t="s">
        <v>5062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8.5000000000000006E-2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3"/>
        <v>2233574.54</v>
      </c>
      <c r="W4210" s="8">
        <f t="shared" si="542"/>
        <v>1013267.6221198156</v>
      </c>
      <c r="X4210" s="6"/>
      <c r="Y4210" s="7">
        <f t="shared" si="538"/>
        <v>0</v>
      </c>
      <c r="Z4210" s="7"/>
      <c r="AA4210" s="8"/>
      <c r="AB4210" s="6">
        <f t="shared" si="539"/>
        <v>86127.747880184324</v>
      </c>
      <c r="AC4210" s="6">
        <f t="shared" si="541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hidden="1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1607</v>
      </c>
      <c r="F4211" s="2" t="s">
        <v>1607</v>
      </c>
      <c r="G4211" s="2" t="s">
        <v>1607</v>
      </c>
      <c r="H4211" s="80" t="s">
        <v>60</v>
      </c>
      <c r="I4211" s="57" t="s">
        <v>61</v>
      </c>
      <c r="J4211" s="2" t="s">
        <v>5062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3"/>
        <v>12102.1</v>
      </c>
      <c r="W4211" s="8">
        <f t="shared" si="542"/>
        <v>0</v>
      </c>
      <c r="X4211" s="6"/>
      <c r="Y4211" s="7">
        <f t="shared" si="538"/>
        <v>0</v>
      </c>
      <c r="Z4211" s="7"/>
      <c r="AA4211" s="8"/>
      <c r="AB4211" s="6">
        <f t="shared" si="539"/>
        <v>0</v>
      </c>
      <c r="AC4211" s="6">
        <f t="shared" si="541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hidden="1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1925</v>
      </c>
      <c r="F4212" s="2" t="s">
        <v>1926</v>
      </c>
      <c r="G4212" s="2" t="s">
        <v>1921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3"/>
        <v>78.56</v>
      </c>
      <c r="W4212" s="8">
        <f t="shared" si="542"/>
        <v>0</v>
      </c>
      <c r="X4212" s="6"/>
      <c r="Y4212" s="7">
        <f t="shared" si="538"/>
        <v>0</v>
      </c>
      <c r="Z4212" s="7"/>
      <c r="AA4212" s="8">
        <f t="shared" si="540"/>
        <v>0</v>
      </c>
      <c r="AB4212" s="6">
        <f t="shared" si="539"/>
        <v>0</v>
      </c>
      <c r="AC4212" s="6">
        <f t="shared" si="541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hidden="1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3"/>
        <v>-25.480000000097789</v>
      </c>
      <c r="W4213" s="8">
        <f t="shared" si="542"/>
        <v>599223.2086956522</v>
      </c>
      <c r="X4213" s="6"/>
      <c r="Y4213" s="7">
        <f t="shared" si="538"/>
        <v>98616.518695652194</v>
      </c>
      <c r="Z4213" s="7"/>
      <c r="AA4213" s="6"/>
      <c r="AB4213" s="6">
        <f t="shared" si="539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hidden="1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3535</v>
      </c>
      <c r="F4214" s="57" t="s">
        <v>3535</v>
      </c>
      <c r="G4214" s="57" t="s">
        <v>3535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3536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3"/>
        <v>16683.439999999999</v>
      </c>
      <c r="W4214" s="8">
        <f t="shared" si="542"/>
        <v>104.07142857142857</v>
      </c>
      <c r="X4214" s="6"/>
      <c r="Y4214" s="7">
        <f t="shared" si="538"/>
        <v>45.791428571428568</v>
      </c>
      <c r="Z4214" s="7"/>
      <c r="AA4214" s="8">
        <f>W4214+X4214</f>
        <v>104.07142857142857</v>
      </c>
      <c r="AB4214" s="6">
        <f t="shared" si="539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hidden="1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3"/>
        <v>-0.80000000000291005</v>
      </c>
      <c r="W4215" s="8">
        <f t="shared" si="542"/>
        <v>0</v>
      </c>
      <c r="X4215" s="6"/>
      <c r="Y4215" s="7">
        <f t="shared" si="538"/>
        <v>0</v>
      </c>
      <c r="Z4215" s="7"/>
      <c r="AA4215" s="6"/>
      <c r="AB4215" s="6">
        <f t="shared" si="539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hidden="1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3"/>
        <v>-1.8160000000498258</v>
      </c>
      <c r="W4216" s="8">
        <f t="shared" si="542"/>
        <v>0</v>
      </c>
      <c r="X4216" s="6"/>
      <c r="Y4216" s="7">
        <f t="shared" si="538"/>
        <v>0</v>
      </c>
      <c r="Z4216" s="7"/>
      <c r="AA4216" s="6"/>
      <c r="AB4216" s="6">
        <f t="shared" si="539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hidden="1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3"/>
        <v>-0.80799999999499095</v>
      </c>
      <c r="W4217" s="8">
        <f t="shared" si="542"/>
        <v>0</v>
      </c>
      <c r="X4217" s="6"/>
      <c r="Y4217" s="7">
        <f t="shared" si="538"/>
        <v>0</v>
      </c>
      <c r="Z4217" s="7"/>
      <c r="AA4217" s="6"/>
      <c r="AB4217" s="6">
        <f t="shared" si="539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hidden="1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3"/>
        <v>0.57800000000042928</v>
      </c>
      <c r="W4218" s="8">
        <f t="shared" si="542"/>
        <v>0</v>
      </c>
      <c r="X4218" s="6"/>
      <c r="Y4218" s="7">
        <f t="shared" si="538"/>
        <v>0</v>
      </c>
      <c r="Z4218" s="7"/>
      <c r="AA4218" s="6"/>
      <c r="AB4218" s="6">
        <f t="shared" si="539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hidden="1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3"/>
        <v>3.1479999999992287</v>
      </c>
      <c r="W4219" s="8">
        <f t="shared" si="542"/>
        <v>0</v>
      </c>
      <c r="X4219" s="6"/>
      <c r="Y4219" s="7">
        <f t="shared" si="538"/>
        <v>0</v>
      </c>
      <c r="Z4219" s="7"/>
      <c r="AA4219" s="8">
        <f t="shared" ref="AA4219:AA4221" si="544">W4219+X4219</f>
        <v>0</v>
      </c>
      <c r="AB4219" s="6">
        <f t="shared" si="539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hidden="1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3"/>
        <v>0.63200000000142609</v>
      </c>
      <c r="W4220" s="8">
        <f t="shared" si="542"/>
        <v>0</v>
      </c>
      <c r="X4220" s="6"/>
      <c r="Y4220" s="7">
        <f t="shared" si="538"/>
        <v>0</v>
      </c>
      <c r="Z4220" s="7"/>
      <c r="AA4220" s="8">
        <f t="shared" si="544"/>
        <v>0</v>
      </c>
      <c r="AB4220" s="6">
        <f t="shared" si="539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hidden="1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3"/>
        <v>-8.40000000002874E-2</v>
      </c>
      <c r="W4221" s="8">
        <f t="shared" si="542"/>
        <v>0</v>
      </c>
      <c r="X4221" s="6"/>
      <c r="Y4221" s="7">
        <f t="shared" si="538"/>
        <v>0</v>
      </c>
      <c r="Z4221" s="7"/>
      <c r="AA4221" s="8">
        <f t="shared" si="544"/>
        <v>0</v>
      </c>
      <c r="AB4221" s="6">
        <f t="shared" si="539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hidden="1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3"/>
        <v>0.19999999998981399</v>
      </c>
      <c r="W4222" s="8">
        <f t="shared" si="542"/>
        <v>0</v>
      </c>
      <c r="X4222" s="6"/>
      <c r="Y4222" s="7">
        <f t="shared" si="538"/>
        <v>0</v>
      </c>
      <c r="Z4222" s="7"/>
      <c r="AA4222" s="6"/>
      <c r="AB4222" s="6">
        <f t="shared" si="539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hidden="1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3"/>
        <v>-3.9780000001331928</v>
      </c>
      <c r="W4223" s="8">
        <f t="shared" si="542"/>
        <v>90.781818181818181</v>
      </c>
      <c r="X4223" s="6"/>
      <c r="Y4223" s="7">
        <f t="shared" si="538"/>
        <v>0</v>
      </c>
      <c r="Z4223" s="7"/>
      <c r="AA4223" s="6"/>
      <c r="AB4223" s="6">
        <f t="shared" si="539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hidden="1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3"/>
        <v>-0.97999999998137355</v>
      </c>
      <c r="W4224" s="8">
        <f t="shared" si="542"/>
        <v>0</v>
      </c>
      <c r="X4224" s="6"/>
      <c r="Y4224" s="7">
        <f t="shared" si="538"/>
        <v>0</v>
      </c>
      <c r="Z4224" s="7"/>
      <c r="AA4224" s="6"/>
      <c r="AB4224" s="6">
        <f t="shared" si="539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hidden="1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3"/>
        <v>2.4000000001251465E-2</v>
      </c>
      <c r="W4225" s="8">
        <f t="shared" si="542"/>
        <v>0</v>
      </c>
      <c r="X4225" s="6"/>
      <c r="Y4225" s="7">
        <f t="shared" si="538"/>
        <v>0</v>
      </c>
      <c r="Z4225" s="7"/>
      <c r="AA4225" s="6"/>
      <c r="AB4225" s="6">
        <f t="shared" si="539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hidden="1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3"/>
        <v>7054.5460000000003</v>
      </c>
      <c r="W4226" s="8">
        <f t="shared" si="542"/>
        <v>0</v>
      </c>
      <c r="X4226" s="6"/>
      <c r="Y4226" s="7">
        <f t="shared" si="538"/>
        <v>0</v>
      </c>
      <c r="Z4226" s="7"/>
      <c r="AA4226" s="8">
        <f t="shared" ref="AA4226:AA4256" si="545">W4226+X4226</f>
        <v>0</v>
      </c>
      <c r="AB4226" s="6">
        <f t="shared" si="539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hidden="1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3537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3"/>
        <v>15004.89</v>
      </c>
      <c r="W4227" s="8">
        <f t="shared" si="542"/>
        <v>14995.11</v>
      </c>
      <c r="X4227" s="6"/>
      <c r="Y4227" s="7">
        <f t="shared" ref="Y4227:Y4290" si="546">IF(W4227-AC4227&lt;=0,0,IF(O4227="返现",MAX(W4227-AB4227-AC4227,0),MAX(W4227-AC4227,0)))</f>
        <v>0</v>
      </c>
      <c r="Z4227" s="7"/>
      <c r="AA4227" s="8">
        <f t="shared" si="545"/>
        <v>14995.11</v>
      </c>
      <c r="AB4227" s="6">
        <f t="shared" si="539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hidden="1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3"/>
        <v>11773.100000000006</v>
      </c>
      <c r="W4228" s="8">
        <f t="shared" si="542"/>
        <v>79364.215686274503</v>
      </c>
      <c r="X4228" s="6"/>
      <c r="Y4228" s="7">
        <f t="shared" si="546"/>
        <v>0</v>
      </c>
      <c r="Z4228" s="7"/>
      <c r="AA4228" s="8">
        <f t="shared" si="545"/>
        <v>79364.215686274503</v>
      </c>
      <c r="AB4228" s="6">
        <f t="shared" si="539"/>
        <v>1587.2843137254968</v>
      </c>
      <c r="AC4228" s="6">
        <f t="shared" ref="AC4228:AC4291" si="547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hidden="1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3"/>
        <v>16159.669999999998</v>
      </c>
      <c r="W4229" s="8">
        <f t="shared" si="542"/>
        <v>101728.45</v>
      </c>
      <c r="X4229" s="6"/>
      <c r="Y4229" s="7">
        <f t="shared" si="546"/>
        <v>0</v>
      </c>
      <c r="Z4229" s="7"/>
      <c r="AA4229" s="8">
        <f t="shared" si="545"/>
        <v>101728.45</v>
      </c>
      <c r="AB4229" s="6">
        <f t="shared" si="539"/>
        <v>0</v>
      </c>
      <c r="AC4229" s="6">
        <f t="shared" si="547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hidden="1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3"/>
        <v>12121.330000000002</v>
      </c>
      <c r="W4230" s="8">
        <f t="shared" si="542"/>
        <v>28259.4</v>
      </c>
      <c r="X4230" s="6"/>
      <c r="Y4230" s="7">
        <f t="shared" si="546"/>
        <v>0</v>
      </c>
      <c r="Z4230" s="7"/>
      <c r="AA4230" s="8">
        <f t="shared" si="545"/>
        <v>28259.4</v>
      </c>
      <c r="AB4230" s="6">
        <f t="shared" ref="AB4230:AB4293" si="548">U4230-W4230</f>
        <v>0</v>
      </c>
      <c r="AC4230" s="6">
        <f t="shared" si="547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hidden="1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3"/>
        <v>10187.299999999996</v>
      </c>
      <c r="W4231" s="8">
        <f t="shared" si="542"/>
        <v>28316.07</v>
      </c>
      <c r="X4231" s="6"/>
      <c r="Y4231" s="7">
        <f t="shared" si="546"/>
        <v>0</v>
      </c>
      <c r="Z4231" s="7"/>
      <c r="AA4231" s="8">
        <f t="shared" si="545"/>
        <v>28316.07</v>
      </c>
      <c r="AB4231" s="6">
        <f t="shared" si="548"/>
        <v>0</v>
      </c>
      <c r="AC4231" s="6">
        <f t="shared" si="547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hidden="1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3"/>
        <v>55853.270000000019</v>
      </c>
      <c r="W4232" s="8">
        <f t="shared" si="542"/>
        <v>427781.8</v>
      </c>
      <c r="X4232" s="6"/>
      <c r="Y4232" s="7">
        <f t="shared" si="546"/>
        <v>0</v>
      </c>
      <c r="Z4232" s="7"/>
      <c r="AA4232" s="8">
        <f t="shared" si="545"/>
        <v>427781.8</v>
      </c>
      <c r="AB4232" s="6">
        <f t="shared" si="548"/>
        <v>0</v>
      </c>
      <c r="AC4232" s="6">
        <f t="shared" si="547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hidden="1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3"/>
        <v>14218.810000000005</v>
      </c>
      <c r="W4233" s="8">
        <f t="shared" si="542"/>
        <v>41984.85</v>
      </c>
      <c r="X4233" s="6"/>
      <c r="Y4233" s="7">
        <f t="shared" si="546"/>
        <v>0</v>
      </c>
      <c r="Z4233" s="7"/>
      <c r="AA4233" s="8">
        <f t="shared" si="545"/>
        <v>41984.85</v>
      </c>
      <c r="AB4233" s="6">
        <f t="shared" si="548"/>
        <v>0</v>
      </c>
      <c r="AC4233" s="6">
        <f t="shared" si="547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hidden="1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57" t="s">
        <v>80</v>
      </c>
      <c r="P4234" s="3">
        <v>0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3"/>
        <v>13721.07</v>
      </c>
      <c r="W4234" s="8">
        <f t="shared" si="542"/>
        <v>65016.4</v>
      </c>
      <c r="X4234" s="6"/>
      <c r="Y4234" s="7">
        <f t="shared" si="546"/>
        <v>0</v>
      </c>
      <c r="Z4234" s="7"/>
      <c r="AA4234" s="8">
        <f t="shared" si="545"/>
        <v>65016.4</v>
      </c>
      <c r="AB4234" s="6">
        <f t="shared" si="548"/>
        <v>0</v>
      </c>
      <c r="AC4234" s="6">
        <f t="shared" si="547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hidden="1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57" t="s">
        <v>80</v>
      </c>
      <c r="P4235" s="3">
        <v>0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3"/>
        <v>50099.99</v>
      </c>
      <c r="W4235" s="8">
        <f t="shared" si="542"/>
        <v>40147.4</v>
      </c>
      <c r="X4235" s="6"/>
      <c r="Y4235" s="7">
        <f t="shared" si="546"/>
        <v>0</v>
      </c>
      <c r="Z4235" s="7"/>
      <c r="AA4235" s="8">
        <f t="shared" si="545"/>
        <v>40147.4</v>
      </c>
      <c r="AB4235" s="6">
        <f t="shared" si="548"/>
        <v>0</v>
      </c>
      <c r="AC4235" s="6">
        <f t="shared" si="547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hidden="1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3"/>
        <v>111128.39000000001</v>
      </c>
      <c r="W4236" s="8">
        <f t="shared" si="542"/>
        <v>153644</v>
      </c>
      <c r="X4236" s="6"/>
      <c r="Y4236" s="7">
        <f t="shared" si="546"/>
        <v>0</v>
      </c>
      <c r="Z4236" s="7"/>
      <c r="AA4236" s="8">
        <f t="shared" si="545"/>
        <v>153644</v>
      </c>
      <c r="AB4236" s="6">
        <f t="shared" si="548"/>
        <v>0</v>
      </c>
      <c r="AC4236" s="6">
        <f t="shared" si="547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hidden="1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3504</v>
      </c>
      <c r="F4237" s="57" t="s">
        <v>3538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3505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3"/>
        <v>20000</v>
      </c>
      <c r="W4237" s="8">
        <f t="shared" si="542"/>
        <v>0</v>
      </c>
      <c r="X4237" s="6"/>
      <c r="Y4237" s="7">
        <f t="shared" si="546"/>
        <v>0</v>
      </c>
      <c r="Z4237" s="7"/>
      <c r="AA4237" s="8">
        <f t="shared" si="545"/>
        <v>0</v>
      </c>
      <c r="AB4237" s="6">
        <f t="shared" si="548"/>
        <v>0</v>
      </c>
      <c r="AC4237" s="6">
        <f t="shared" si="547"/>
        <v>0</v>
      </c>
      <c r="AD4237" s="3">
        <v>0.16500000000000001</v>
      </c>
      <c r="AE4237" s="57"/>
      <c r="AF4237" s="57" t="s">
        <v>3539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hidden="1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3"/>
        <v>2006.1999999999971</v>
      </c>
      <c r="W4238" s="8">
        <f t="shared" si="542"/>
        <v>23601.862745098038</v>
      </c>
      <c r="X4238" s="6"/>
      <c r="Y4238" s="7">
        <f t="shared" si="546"/>
        <v>0</v>
      </c>
      <c r="Z4238" s="7"/>
      <c r="AA4238" s="8">
        <f t="shared" si="545"/>
        <v>23601.862745098038</v>
      </c>
      <c r="AB4238" s="6">
        <f t="shared" si="548"/>
        <v>472.03725490196302</v>
      </c>
      <c r="AC4238" s="6">
        <f t="shared" si="547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hidden="1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3540</v>
      </c>
      <c r="S4239" s="6">
        <v>43996.08</v>
      </c>
      <c r="T4239" s="6">
        <v>25000</v>
      </c>
      <c r="U4239" s="6">
        <v>48051.199999999997</v>
      </c>
      <c r="V4239" s="6">
        <f t="shared" si="543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6"/>
        <v>0</v>
      </c>
      <c r="Z4239" s="7"/>
      <c r="AA4239" s="8">
        <f t="shared" si="545"/>
        <v>47120.539999999994</v>
      </c>
      <c r="AB4239" s="6">
        <f t="shared" si="548"/>
        <v>930.66000000000349</v>
      </c>
      <c r="AC4239" s="6">
        <f t="shared" si="547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hidden="1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3541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1825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3"/>
        <v>57455.140000000014</v>
      </c>
      <c r="W4240" s="8">
        <f t="shared" si="542"/>
        <v>551514.56862745096</v>
      </c>
      <c r="X4240" s="6"/>
      <c r="Y4240" s="7">
        <f t="shared" si="546"/>
        <v>0</v>
      </c>
      <c r="Z4240" s="7"/>
      <c r="AA4240" s="8">
        <f t="shared" si="545"/>
        <v>551514.56862745096</v>
      </c>
      <c r="AB4240" s="6">
        <f t="shared" si="548"/>
        <v>11030.291372549022</v>
      </c>
      <c r="AC4240" s="6">
        <f t="shared" si="547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hidden="1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3"/>
        <v>124860.05000000005</v>
      </c>
      <c r="W4241" s="8">
        <f t="shared" si="542"/>
        <v>409635.92233009706</v>
      </c>
      <c r="X4241" s="6"/>
      <c r="Y4241" s="7">
        <f t="shared" si="546"/>
        <v>0</v>
      </c>
      <c r="Z4241" s="7"/>
      <c r="AA4241" s="8">
        <f t="shared" si="545"/>
        <v>409635.92233009706</v>
      </c>
      <c r="AB4241" s="6">
        <f t="shared" si="548"/>
        <v>12289.077669902937</v>
      </c>
      <c r="AC4241" s="6">
        <f t="shared" si="547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hidden="1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3"/>
        <v>8579.6999999999971</v>
      </c>
      <c r="W4242" s="8">
        <f t="shared" si="542"/>
        <v>80931.650485436898</v>
      </c>
      <c r="X4242" s="6"/>
      <c r="Y4242" s="7">
        <f t="shared" si="546"/>
        <v>0</v>
      </c>
      <c r="Z4242" s="7"/>
      <c r="AA4242" s="8">
        <f t="shared" si="545"/>
        <v>80931.650485436898</v>
      </c>
      <c r="AB4242" s="6">
        <f t="shared" si="548"/>
        <v>2427.9495145631081</v>
      </c>
      <c r="AC4242" s="6">
        <f t="shared" si="547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hidden="1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3"/>
        <v>68999.350000000006</v>
      </c>
      <c r="W4243" s="8">
        <f t="shared" si="542"/>
        <v>154630.58252427183</v>
      </c>
      <c r="X4243" s="6"/>
      <c r="Y4243" s="7">
        <f t="shared" si="546"/>
        <v>0</v>
      </c>
      <c r="Z4243" s="7"/>
      <c r="AA4243" s="8">
        <f t="shared" si="545"/>
        <v>154630.58252427183</v>
      </c>
      <c r="AB4243" s="6">
        <f t="shared" si="548"/>
        <v>4638.9174757281726</v>
      </c>
      <c r="AC4243" s="6">
        <f t="shared" si="547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hidden="1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3"/>
        <v>22056.46</v>
      </c>
      <c r="W4244" s="8">
        <f t="shared" si="542"/>
        <v>32873.619047619046</v>
      </c>
      <c r="X4244" s="6"/>
      <c r="Y4244" s="7">
        <f t="shared" si="546"/>
        <v>0</v>
      </c>
      <c r="Z4244" s="7"/>
      <c r="AA4244" s="8">
        <f t="shared" si="545"/>
        <v>32873.619047619046</v>
      </c>
      <c r="AB4244" s="6">
        <f t="shared" si="548"/>
        <v>1643.680952380957</v>
      </c>
      <c r="AC4244" s="6">
        <f t="shared" si="547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hidden="1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3"/>
        <v>6384.9000000000015</v>
      </c>
      <c r="W4245" s="8">
        <f t="shared" si="542"/>
        <v>52935</v>
      </c>
      <c r="X4245" s="6"/>
      <c r="Y4245" s="7">
        <f t="shared" si="546"/>
        <v>0</v>
      </c>
      <c r="Z4245" s="7"/>
      <c r="AA4245" s="8">
        <f t="shared" si="545"/>
        <v>52935</v>
      </c>
      <c r="AB4245" s="6">
        <f t="shared" si="548"/>
        <v>0</v>
      </c>
      <c r="AC4245" s="6">
        <f t="shared" si="547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hidden="1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1609</v>
      </c>
      <c r="F4246" s="57" t="s">
        <v>1609</v>
      </c>
      <c r="G4246" s="57" t="s">
        <v>1609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1621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3"/>
        <v>11946.200000000004</v>
      </c>
      <c r="W4246" s="8">
        <f t="shared" si="542"/>
        <v>30069.09</v>
      </c>
      <c r="X4246" s="6"/>
      <c r="Y4246" s="7">
        <f t="shared" si="546"/>
        <v>0</v>
      </c>
      <c r="Z4246" s="7"/>
      <c r="AA4246" s="8">
        <f t="shared" si="545"/>
        <v>30069.09</v>
      </c>
      <c r="AB4246" s="6">
        <f t="shared" si="548"/>
        <v>3341.0099999999984</v>
      </c>
      <c r="AC4246" s="6">
        <f t="shared" si="547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hidden="1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1609</v>
      </c>
      <c r="F4247" s="57" t="s">
        <v>1609</v>
      </c>
      <c r="G4247" s="57" t="s">
        <v>1609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1622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3"/>
        <v>3272.9199999999983</v>
      </c>
      <c r="W4247" s="8">
        <f t="shared" si="542"/>
        <v>16847.298000000003</v>
      </c>
      <c r="X4247" s="6"/>
      <c r="Y4247" s="7">
        <f t="shared" si="546"/>
        <v>0</v>
      </c>
      <c r="Z4247" s="7"/>
      <c r="AA4247" s="8">
        <f t="shared" si="545"/>
        <v>16847.298000000003</v>
      </c>
      <c r="AB4247" s="6">
        <f t="shared" si="548"/>
        <v>1871.9219999999987</v>
      </c>
      <c r="AC4247" s="6">
        <f t="shared" si="547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hidden="1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1609</v>
      </c>
      <c r="F4248" s="57" t="s">
        <v>1609</v>
      </c>
      <c r="G4248" s="57" t="s">
        <v>1609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1624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3"/>
        <v>5370.1699999999983</v>
      </c>
      <c r="W4248" s="8">
        <f t="shared" si="542"/>
        <v>55571.453999999998</v>
      </c>
      <c r="X4248" s="6"/>
      <c r="Y4248" s="7">
        <f t="shared" si="546"/>
        <v>0</v>
      </c>
      <c r="Z4248" s="7"/>
      <c r="AA4248" s="8">
        <f t="shared" si="545"/>
        <v>55571.453999999998</v>
      </c>
      <c r="AB4248" s="6">
        <f t="shared" si="548"/>
        <v>6174.6059999999998</v>
      </c>
      <c r="AC4248" s="6">
        <f t="shared" si="547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hidden="1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1609</v>
      </c>
      <c r="F4249" s="57" t="s">
        <v>1609</v>
      </c>
      <c r="G4249" s="57" t="s">
        <v>1609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1625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3"/>
        <v>2560.6999999999971</v>
      </c>
      <c r="W4249" s="8">
        <f t="shared" si="542"/>
        <v>62045.37</v>
      </c>
      <c r="X4249" s="6"/>
      <c r="Y4249" s="7">
        <f t="shared" si="546"/>
        <v>0</v>
      </c>
      <c r="Z4249" s="7"/>
      <c r="AA4249" s="8">
        <f t="shared" si="545"/>
        <v>62045.37</v>
      </c>
      <c r="AB4249" s="6">
        <f t="shared" si="548"/>
        <v>6893.93</v>
      </c>
      <c r="AC4249" s="6">
        <f t="shared" si="547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hidden="1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1609</v>
      </c>
      <c r="F4250" s="57" t="s">
        <v>1609</v>
      </c>
      <c r="G4250" s="57" t="s">
        <v>1609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1626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3"/>
        <v>18818.400000000001</v>
      </c>
      <c r="W4250" s="8">
        <f t="shared" si="542"/>
        <v>18377.100000000002</v>
      </c>
      <c r="X4250" s="6"/>
      <c r="Y4250" s="7">
        <f t="shared" si="546"/>
        <v>0</v>
      </c>
      <c r="Z4250" s="7"/>
      <c r="AA4250" s="8">
        <f t="shared" si="545"/>
        <v>18377.100000000002</v>
      </c>
      <c r="AB4250" s="6">
        <f t="shared" si="548"/>
        <v>2041.8999999999978</v>
      </c>
      <c r="AC4250" s="6">
        <f t="shared" si="547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hidden="1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3"/>
        <v>18197.489999999991</v>
      </c>
      <c r="W4251" s="8">
        <f t="shared" si="542"/>
        <v>80820.823529411762</v>
      </c>
      <c r="X4251" s="6"/>
      <c r="Y4251" s="7">
        <f t="shared" si="546"/>
        <v>0</v>
      </c>
      <c r="Z4251" s="7"/>
      <c r="AA4251" s="8">
        <f t="shared" si="545"/>
        <v>80820.823529411762</v>
      </c>
      <c r="AB4251" s="6">
        <f t="shared" si="548"/>
        <v>1616.4164705882431</v>
      </c>
      <c r="AC4251" s="6">
        <f t="shared" si="547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hidden="1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1644</v>
      </c>
      <c r="F4252" s="57" t="s">
        <v>1644</v>
      </c>
      <c r="G4252" s="57" t="s">
        <v>1644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1644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3"/>
        <v>50794.599999999991</v>
      </c>
      <c r="W4252" s="8">
        <f t="shared" si="542"/>
        <v>38047.300000000003</v>
      </c>
      <c r="X4252" s="6"/>
      <c r="Y4252" s="7">
        <f t="shared" si="546"/>
        <v>0</v>
      </c>
      <c r="Z4252" s="7"/>
      <c r="AA4252" s="8">
        <f t="shared" si="545"/>
        <v>38047.300000000003</v>
      </c>
      <c r="AB4252" s="6">
        <f t="shared" si="548"/>
        <v>0</v>
      </c>
      <c r="AC4252" s="6">
        <f t="shared" si="547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hidden="1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3542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3"/>
        <v>10000</v>
      </c>
      <c r="W4253" s="8">
        <f t="shared" si="542"/>
        <v>0</v>
      </c>
      <c r="X4253" s="6"/>
      <c r="Y4253" s="7">
        <f t="shared" si="546"/>
        <v>0</v>
      </c>
      <c r="Z4253" s="7"/>
      <c r="AA4253" s="8">
        <f t="shared" si="545"/>
        <v>0</v>
      </c>
      <c r="AB4253" s="6">
        <f t="shared" si="548"/>
        <v>0</v>
      </c>
      <c r="AC4253" s="6">
        <f t="shared" si="547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hidden="1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1661</v>
      </c>
      <c r="F4254" s="57" t="s">
        <v>1661</v>
      </c>
      <c r="G4254" s="57" t="s">
        <v>1661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1662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3"/>
        <v>0</v>
      </c>
      <c r="W4254" s="8">
        <f t="shared" si="542"/>
        <v>0</v>
      </c>
      <c r="X4254" s="6"/>
      <c r="Y4254" s="7">
        <f t="shared" si="546"/>
        <v>0</v>
      </c>
      <c r="Z4254" s="7"/>
      <c r="AA4254" s="8">
        <f t="shared" si="545"/>
        <v>0</v>
      </c>
      <c r="AB4254" s="6">
        <f t="shared" si="548"/>
        <v>0</v>
      </c>
      <c r="AC4254" s="6">
        <f t="shared" si="547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hidden="1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1640</v>
      </c>
      <c r="F4255" s="57" t="s">
        <v>1640</v>
      </c>
      <c r="G4255" s="57" t="s">
        <v>1640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1640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3"/>
        <v>7971.6200000000008</v>
      </c>
      <c r="W4255" s="8">
        <f t="shared" si="542"/>
        <v>7659.65</v>
      </c>
      <c r="X4255" s="6"/>
      <c r="Y4255" s="7">
        <f t="shared" si="546"/>
        <v>0</v>
      </c>
      <c r="Z4255" s="7"/>
      <c r="AA4255" s="8">
        <f t="shared" si="545"/>
        <v>7659.65</v>
      </c>
      <c r="AB4255" s="6">
        <f t="shared" si="548"/>
        <v>0</v>
      </c>
      <c r="AC4255" s="6">
        <f t="shared" si="547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hidden="1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1647</v>
      </c>
      <c r="F4256" s="57" t="s">
        <v>1648</v>
      </c>
      <c r="G4256" s="57" t="s">
        <v>1647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1647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3"/>
        <v>4317.0899999999983</v>
      </c>
      <c r="W4256" s="8">
        <f t="shared" si="542"/>
        <v>10108.870000000001</v>
      </c>
      <c r="X4256" s="6"/>
      <c r="Y4256" s="7">
        <f t="shared" si="546"/>
        <v>0</v>
      </c>
      <c r="Z4256" s="7"/>
      <c r="AA4256" s="8">
        <f t="shared" si="545"/>
        <v>10108.870000000001</v>
      </c>
      <c r="AB4256" s="6">
        <f t="shared" si="548"/>
        <v>0</v>
      </c>
      <c r="AC4256" s="6">
        <f t="shared" si="547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hidden="1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1651</v>
      </c>
      <c r="F4257" s="57" t="s">
        <v>1651</v>
      </c>
      <c r="G4257" s="57" t="s">
        <v>1651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3543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3"/>
        <v>0</v>
      </c>
      <c r="W4257" s="8">
        <f t="shared" si="542"/>
        <v>0</v>
      </c>
      <c r="X4257" s="6"/>
      <c r="Y4257" s="7">
        <f t="shared" si="546"/>
        <v>0</v>
      </c>
      <c r="Z4257" s="7"/>
      <c r="AA4257" s="6"/>
      <c r="AB4257" s="6">
        <f t="shared" si="548"/>
        <v>0</v>
      </c>
      <c r="AC4257" s="6">
        <f t="shared" si="547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hidden="1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1651</v>
      </c>
      <c r="F4258" s="57" t="s">
        <v>1651</v>
      </c>
      <c r="G4258" s="57" t="s">
        <v>1651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3544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3"/>
        <v>0</v>
      </c>
      <c r="W4258" s="8">
        <f t="shared" si="542"/>
        <v>15000</v>
      </c>
      <c r="X4258" s="6"/>
      <c r="Y4258" s="7">
        <f t="shared" si="546"/>
        <v>0</v>
      </c>
      <c r="Z4258" s="7"/>
      <c r="AA4258" s="6"/>
      <c r="AB4258" s="6">
        <f t="shared" si="548"/>
        <v>0</v>
      </c>
      <c r="AC4258" s="6">
        <f t="shared" si="547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hidden="1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1651</v>
      </c>
      <c r="F4259" s="57" t="s">
        <v>1651</v>
      </c>
      <c r="G4259" s="57" t="s">
        <v>1651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3545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3"/>
        <v>2269.1999999999998</v>
      </c>
      <c r="W4259" s="8">
        <f t="shared" si="542"/>
        <v>7730.8</v>
      </c>
      <c r="X4259" s="6"/>
      <c r="Y4259" s="7">
        <f t="shared" si="546"/>
        <v>0</v>
      </c>
      <c r="Z4259" s="7"/>
      <c r="AA4259" s="6"/>
      <c r="AB4259" s="6">
        <f t="shared" si="548"/>
        <v>0</v>
      </c>
      <c r="AC4259" s="6">
        <f t="shared" si="547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hidden="1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1651</v>
      </c>
      <c r="F4260" s="57" t="s">
        <v>1651</v>
      </c>
      <c r="G4260" s="57" t="s">
        <v>1651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3546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3"/>
        <v>490.5</v>
      </c>
      <c r="W4260" s="8">
        <f t="shared" si="542"/>
        <v>9509.5</v>
      </c>
      <c r="X4260" s="6"/>
      <c r="Y4260" s="7">
        <f t="shared" si="546"/>
        <v>0</v>
      </c>
      <c r="Z4260" s="7"/>
      <c r="AA4260" s="6"/>
      <c r="AB4260" s="6">
        <f t="shared" si="548"/>
        <v>0</v>
      </c>
      <c r="AC4260" s="6">
        <f t="shared" si="547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hidden="1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1651</v>
      </c>
      <c r="F4261" s="57" t="s">
        <v>1651</v>
      </c>
      <c r="G4261" s="57" t="s">
        <v>1651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1652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3"/>
        <v>6312</v>
      </c>
      <c r="W4261" s="8">
        <f t="shared" si="542"/>
        <v>23740.7</v>
      </c>
      <c r="X4261" s="6"/>
      <c r="Y4261" s="7">
        <f t="shared" si="546"/>
        <v>0</v>
      </c>
      <c r="Z4261" s="7"/>
      <c r="AA4261" s="6"/>
      <c r="AB4261" s="6">
        <f t="shared" si="548"/>
        <v>0</v>
      </c>
      <c r="AC4261" s="6">
        <f t="shared" si="547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hidden="1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1651</v>
      </c>
      <c r="F4262" s="57" t="s">
        <v>1651</v>
      </c>
      <c r="G4262" s="57" t="s">
        <v>1651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3547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3"/>
        <v>0</v>
      </c>
      <c r="W4262" s="8">
        <f t="shared" ref="W4262:W4325" si="549">IF(O4262="返货",U4262/(1+P4262),IF(O4262="返现",U4262,IF(O4262="折扣",U4262*P4262,IF(O4262="无",U4262))))</f>
        <v>15000</v>
      </c>
      <c r="X4262" s="6"/>
      <c r="Y4262" s="7">
        <f t="shared" si="546"/>
        <v>0</v>
      </c>
      <c r="Z4262" s="7"/>
      <c r="AA4262" s="6"/>
      <c r="AB4262" s="6">
        <f t="shared" si="548"/>
        <v>0</v>
      </c>
      <c r="AC4262" s="6">
        <f t="shared" si="547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hidden="1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1649</v>
      </c>
      <c r="F4263" s="57" t="s">
        <v>1649</v>
      </c>
      <c r="G4263" s="57" t="s">
        <v>1649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1650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3"/>
        <v>39433.42</v>
      </c>
      <c r="W4263" s="8">
        <f t="shared" si="549"/>
        <v>75225.940594059401</v>
      </c>
      <c r="X4263" s="6"/>
      <c r="Y4263" s="7">
        <f t="shared" si="546"/>
        <v>0</v>
      </c>
      <c r="Z4263" s="7"/>
      <c r="AA4263" s="8">
        <f t="shared" ref="AA4263:AA4302" si="550">W4263+X4263</f>
        <v>75225.940594059401</v>
      </c>
      <c r="AB4263" s="6">
        <f t="shared" si="548"/>
        <v>752.25940594059648</v>
      </c>
      <c r="AC4263" s="6">
        <f t="shared" si="547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hidden="1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3"/>
        <v>8912.08</v>
      </c>
      <c r="W4264" s="8">
        <f t="shared" si="549"/>
        <v>11087.92</v>
      </c>
      <c r="X4264" s="6"/>
      <c r="Y4264" s="7">
        <f t="shared" si="546"/>
        <v>0</v>
      </c>
      <c r="Z4264" s="7"/>
      <c r="AA4264" s="8">
        <f t="shared" si="550"/>
        <v>11087.92</v>
      </c>
      <c r="AB4264" s="6">
        <f t="shared" si="548"/>
        <v>0</v>
      </c>
      <c r="AC4264" s="6">
        <f t="shared" si="547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hidden="1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1643</v>
      </c>
      <c r="F4265" s="57" t="s">
        <v>1643</v>
      </c>
      <c r="G4265" s="57" t="s">
        <v>1643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1643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3"/>
        <v>0</v>
      </c>
      <c r="W4265" s="8">
        <f t="shared" si="549"/>
        <v>13113.1</v>
      </c>
      <c r="X4265" s="6"/>
      <c r="Y4265" s="7">
        <f t="shared" si="546"/>
        <v>0</v>
      </c>
      <c r="Z4265" s="7"/>
      <c r="AA4265" s="8">
        <f t="shared" si="550"/>
        <v>13113.1</v>
      </c>
      <c r="AB4265" s="6">
        <f t="shared" si="548"/>
        <v>0</v>
      </c>
      <c r="AC4265" s="6">
        <f t="shared" si="547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hidden="1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1675</v>
      </c>
      <c r="F4266" s="57" t="s">
        <v>1676</v>
      </c>
      <c r="G4266" s="57" t="s">
        <v>1675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1678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3"/>
        <v>76490.099999999977</v>
      </c>
      <c r="W4266" s="8">
        <f t="shared" si="549"/>
        <v>551113.5</v>
      </c>
      <c r="X4266" s="6"/>
      <c r="Y4266" s="7">
        <f t="shared" si="546"/>
        <v>0</v>
      </c>
      <c r="Z4266" s="7"/>
      <c r="AA4266" s="8">
        <f t="shared" si="550"/>
        <v>551113.5</v>
      </c>
      <c r="AB4266" s="6">
        <f t="shared" si="548"/>
        <v>0</v>
      </c>
      <c r="AC4266" s="6">
        <f t="shared" si="547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hidden="1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1684</v>
      </c>
      <c r="F4267" s="57" t="s">
        <v>1684</v>
      </c>
      <c r="G4267" s="57" t="s">
        <v>1684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1680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3"/>
        <v>4432.3999999999978</v>
      </c>
      <c r="W4267" s="8">
        <f t="shared" si="549"/>
        <v>18534.059405940596</v>
      </c>
      <c r="X4267" s="6"/>
      <c r="Y4267" s="7">
        <f t="shared" si="546"/>
        <v>0</v>
      </c>
      <c r="Z4267" s="7"/>
      <c r="AA4267" s="8">
        <f t="shared" si="550"/>
        <v>18534.059405940596</v>
      </c>
      <c r="AB4267" s="6">
        <f t="shared" si="548"/>
        <v>185.3405940594057</v>
      </c>
      <c r="AC4267" s="6">
        <f t="shared" si="547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hidden="1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1685</v>
      </c>
      <c r="F4268" s="57" t="s">
        <v>1685</v>
      </c>
      <c r="G4268" s="57" t="s">
        <v>1685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3548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3"/>
        <v>8708.7000000000007</v>
      </c>
      <c r="W4268" s="8">
        <f t="shared" si="549"/>
        <v>1462.0588235294117</v>
      </c>
      <c r="X4268" s="6"/>
      <c r="Y4268" s="7">
        <f t="shared" si="546"/>
        <v>0</v>
      </c>
      <c r="Z4268" s="7"/>
      <c r="AA4268" s="8">
        <f t="shared" si="550"/>
        <v>1462.0588235294117</v>
      </c>
      <c r="AB4268" s="6">
        <f t="shared" si="548"/>
        <v>29.241176470588243</v>
      </c>
      <c r="AC4268" s="6">
        <f t="shared" si="547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hidden="1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1685</v>
      </c>
      <c r="F4269" s="57" t="s">
        <v>1685</v>
      </c>
      <c r="G4269" s="57" t="s">
        <v>1685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1686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3"/>
        <v>9759.7999999999993</v>
      </c>
      <c r="W4269" s="8">
        <f t="shared" si="549"/>
        <v>15307.549019607844</v>
      </c>
      <c r="X4269" s="6"/>
      <c r="Y4269" s="7">
        <f t="shared" si="546"/>
        <v>0</v>
      </c>
      <c r="Z4269" s="7"/>
      <c r="AA4269" s="8">
        <f t="shared" si="550"/>
        <v>15307.549019607844</v>
      </c>
      <c r="AB4269" s="6">
        <f t="shared" si="548"/>
        <v>306.15098039215627</v>
      </c>
      <c r="AC4269" s="6">
        <f t="shared" si="547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hidden="1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1706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1">S4270+T4270-U4270</f>
        <v>76366.3</v>
      </c>
      <c r="W4270" s="8">
        <f t="shared" si="549"/>
        <v>24389.801980198015</v>
      </c>
      <c r="X4270" s="6"/>
      <c r="Y4270" s="7">
        <f t="shared" si="546"/>
        <v>0</v>
      </c>
      <c r="Z4270" s="7"/>
      <c r="AA4270" s="8">
        <f t="shared" si="550"/>
        <v>24389.801980198015</v>
      </c>
      <c r="AB4270" s="6">
        <f t="shared" si="548"/>
        <v>243.89801980198172</v>
      </c>
      <c r="AC4270" s="6">
        <f t="shared" si="547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hidden="1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1700</v>
      </c>
      <c r="F4271" s="57" t="s">
        <v>1700</v>
      </c>
      <c r="G4271" s="57" t="s">
        <v>1700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1701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1"/>
        <v>629.29999999998836</v>
      </c>
      <c r="W4271" s="8">
        <f t="shared" si="549"/>
        <v>306367.52475247526</v>
      </c>
      <c r="X4271" s="6"/>
      <c r="Y4271" s="7">
        <f t="shared" si="546"/>
        <v>0</v>
      </c>
      <c r="Z4271" s="7"/>
      <c r="AA4271" s="8">
        <f t="shared" si="550"/>
        <v>306367.52475247526</v>
      </c>
      <c r="AB4271" s="6">
        <f t="shared" si="548"/>
        <v>3063.6752475247486</v>
      </c>
      <c r="AC4271" s="6">
        <f t="shared" si="547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hidden="1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1695</v>
      </c>
      <c r="F4272" s="57" t="s">
        <v>1695</v>
      </c>
      <c r="G4272" s="57" t="s">
        <v>1695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1696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1"/>
        <v>54.99</v>
      </c>
      <c r="W4272" s="8">
        <f t="shared" si="549"/>
        <v>0</v>
      </c>
      <c r="X4272" s="6"/>
      <c r="Y4272" s="7">
        <f t="shared" si="546"/>
        <v>0</v>
      </c>
      <c r="Z4272" s="7"/>
      <c r="AA4272" s="8">
        <f t="shared" si="550"/>
        <v>0</v>
      </c>
      <c r="AB4272" s="6">
        <f t="shared" si="548"/>
        <v>0</v>
      </c>
      <c r="AC4272" s="6">
        <f t="shared" si="547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hidden="1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1695</v>
      </c>
      <c r="F4273" s="57" t="s">
        <v>1695</v>
      </c>
      <c r="G4273" s="57" t="s">
        <v>1695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1696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1"/>
        <v>10310.599999999999</v>
      </c>
      <c r="W4273" s="8">
        <f t="shared" si="549"/>
        <v>28485</v>
      </c>
      <c r="X4273" s="6"/>
      <c r="Y4273" s="7">
        <f t="shared" si="546"/>
        <v>0</v>
      </c>
      <c r="Z4273" s="7"/>
      <c r="AA4273" s="8">
        <f t="shared" si="550"/>
        <v>28485</v>
      </c>
      <c r="AB4273" s="6">
        <f t="shared" si="548"/>
        <v>0</v>
      </c>
      <c r="AC4273" s="6">
        <f t="shared" si="547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hidden="1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1"/>
        <v>77151.33</v>
      </c>
      <c r="W4274" s="8">
        <f t="shared" si="549"/>
        <v>20528.5</v>
      </c>
      <c r="X4274" s="6"/>
      <c r="Y4274" s="7">
        <f t="shared" si="546"/>
        <v>0</v>
      </c>
      <c r="Z4274" s="7"/>
      <c r="AA4274" s="8">
        <f t="shared" si="550"/>
        <v>20528.5</v>
      </c>
      <c r="AB4274" s="6">
        <f t="shared" si="548"/>
        <v>0</v>
      </c>
      <c r="AC4274" s="6">
        <f t="shared" si="547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hidden="1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1728</v>
      </c>
      <c r="F4275" s="57" t="s">
        <v>1728</v>
      </c>
      <c r="G4275" s="57" t="s">
        <v>1728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1729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1"/>
        <v>15315.689999999999</v>
      </c>
      <c r="W4275" s="8">
        <f t="shared" si="549"/>
        <v>22169.519607843136</v>
      </c>
      <c r="X4275" s="6"/>
      <c r="Y4275" s="7">
        <f t="shared" si="546"/>
        <v>0</v>
      </c>
      <c r="Z4275" s="7"/>
      <c r="AA4275" s="8">
        <f t="shared" si="550"/>
        <v>22169.519607843136</v>
      </c>
      <c r="AB4275" s="6">
        <f t="shared" si="548"/>
        <v>443.39039215686353</v>
      </c>
      <c r="AC4275" s="6">
        <f t="shared" si="547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hidden="1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1727</v>
      </c>
      <c r="F4276" s="57" t="s">
        <v>1727</v>
      </c>
      <c r="G4276" s="57" t="s">
        <v>1727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1"/>
        <v>19468.04</v>
      </c>
      <c r="W4276" s="8">
        <f t="shared" si="549"/>
        <v>22034.04</v>
      </c>
      <c r="X4276" s="6"/>
      <c r="Y4276" s="7">
        <f t="shared" si="546"/>
        <v>0</v>
      </c>
      <c r="Z4276" s="7"/>
      <c r="AA4276" s="8">
        <f t="shared" si="550"/>
        <v>22034.04</v>
      </c>
      <c r="AB4276" s="6">
        <f t="shared" si="548"/>
        <v>0</v>
      </c>
      <c r="AC4276" s="6">
        <f t="shared" si="547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hidden="1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1759</v>
      </c>
      <c r="F4277" s="57" t="s">
        <v>1759</v>
      </c>
      <c r="G4277" s="57" t="s">
        <v>1759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3549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1"/>
        <v>50471.5</v>
      </c>
      <c r="W4277" s="8">
        <f t="shared" si="549"/>
        <v>99528.5</v>
      </c>
      <c r="X4277" s="6"/>
      <c r="Y4277" s="7">
        <f t="shared" si="546"/>
        <v>0</v>
      </c>
      <c r="Z4277" s="7"/>
      <c r="AA4277" s="8">
        <f t="shared" si="550"/>
        <v>99528.5</v>
      </c>
      <c r="AB4277" s="6">
        <f t="shared" si="548"/>
        <v>0</v>
      </c>
      <c r="AC4277" s="6">
        <f t="shared" si="547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hidden="1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1761</v>
      </c>
      <c r="F4278" s="57" t="s">
        <v>1762</v>
      </c>
      <c r="G4278" s="57" t="s">
        <v>1761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1763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1"/>
        <v>30546.619999999995</v>
      </c>
      <c r="W4278" s="8">
        <f t="shared" si="549"/>
        <v>130534.9</v>
      </c>
      <c r="X4278" s="6"/>
      <c r="Y4278" s="7">
        <f t="shared" si="546"/>
        <v>0</v>
      </c>
      <c r="Z4278" s="7"/>
      <c r="AA4278" s="8">
        <f t="shared" si="550"/>
        <v>130534.9</v>
      </c>
      <c r="AB4278" s="6">
        <f t="shared" si="548"/>
        <v>0</v>
      </c>
      <c r="AC4278" s="6">
        <f t="shared" si="547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hidden="1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1751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1"/>
        <v>10000</v>
      </c>
      <c r="W4279" s="8">
        <f t="shared" si="549"/>
        <v>0</v>
      </c>
      <c r="X4279" s="6"/>
      <c r="Y4279" s="7">
        <f t="shared" si="546"/>
        <v>0</v>
      </c>
      <c r="Z4279" s="7"/>
      <c r="AA4279" s="8">
        <f t="shared" si="550"/>
        <v>0</v>
      </c>
      <c r="AB4279" s="6">
        <f t="shared" si="548"/>
        <v>0</v>
      </c>
      <c r="AC4279" s="6">
        <f t="shared" si="547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hidden="1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1731</v>
      </c>
      <c r="F4280" s="57" t="s">
        <v>1732</v>
      </c>
      <c r="G4280" s="57" t="s">
        <v>1731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1733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1"/>
        <v>182131.60000000009</v>
      </c>
      <c r="W4280" s="8">
        <f t="shared" si="549"/>
        <v>1266674.7619047619</v>
      </c>
      <c r="X4280" s="6"/>
      <c r="Y4280" s="7">
        <f t="shared" si="546"/>
        <v>0</v>
      </c>
      <c r="Z4280" s="7"/>
      <c r="AA4280" s="8">
        <f t="shared" si="550"/>
        <v>1266674.7619047619</v>
      </c>
      <c r="AB4280" s="6">
        <f t="shared" si="548"/>
        <v>63333.738095238106</v>
      </c>
      <c r="AC4280" s="6">
        <f t="shared" si="547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hidden="1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1731</v>
      </c>
      <c r="F4281" s="57" t="s">
        <v>1732</v>
      </c>
      <c r="G4281" s="57" t="s">
        <v>1731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1734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1"/>
        <v>52758.5</v>
      </c>
      <c r="W4281" s="8">
        <f t="shared" si="549"/>
        <v>424761.14285714284</v>
      </c>
      <c r="X4281" s="6"/>
      <c r="Y4281" s="7">
        <f t="shared" si="546"/>
        <v>0</v>
      </c>
      <c r="Z4281" s="7"/>
      <c r="AA4281" s="8">
        <f t="shared" si="550"/>
        <v>424761.14285714284</v>
      </c>
      <c r="AB4281" s="6">
        <f t="shared" si="548"/>
        <v>21238.057142857171</v>
      </c>
      <c r="AC4281" s="6">
        <f t="shared" si="547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hidden="1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1776</v>
      </c>
      <c r="F4282" s="57" t="s">
        <v>1776</v>
      </c>
      <c r="G4282" s="57" t="s">
        <v>1776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1776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1"/>
        <v>1328.4199999999996</v>
      </c>
      <c r="W4282" s="8">
        <f t="shared" si="549"/>
        <v>3165.4</v>
      </c>
      <c r="X4282" s="6"/>
      <c r="Y4282" s="7">
        <f t="shared" si="546"/>
        <v>0</v>
      </c>
      <c r="Z4282" s="7"/>
      <c r="AA4282" s="8">
        <f t="shared" si="550"/>
        <v>3165.4</v>
      </c>
      <c r="AB4282" s="6">
        <f t="shared" si="548"/>
        <v>0</v>
      </c>
      <c r="AC4282" s="6">
        <f t="shared" si="547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hidden="1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1770</v>
      </c>
      <c r="F4283" s="57" t="s">
        <v>1770</v>
      </c>
      <c r="G4283" s="57" t="s">
        <v>1770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1771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1"/>
        <v>1.0000000002037268E-2</v>
      </c>
      <c r="W4283" s="8">
        <f t="shared" si="549"/>
        <v>10982.686274509804</v>
      </c>
      <c r="X4283" s="6"/>
      <c r="Y4283" s="7">
        <f t="shared" si="546"/>
        <v>0</v>
      </c>
      <c r="Z4283" s="7"/>
      <c r="AA4283" s="8">
        <f t="shared" si="550"/>
        <v>10982.686274509804</v>
      </c>
      <c r="AB4283" s="6">
        <f t="shared" si="548"/>
        <v>219.65372549019594</v>
      </c>
      <c r="AC4283" s="6">
        <f t="shared" si="547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hidden="1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2395</v>
      </c>
      <c r="F4284" s="57" t="s">
        <v>2395</v>
      </c>
      <c r="G4284" s="57" t="s">
        <v>2395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3550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1"/>
        <v>2877</v>
      </c>
      <c r="W4284" s="8">
        <f t="shared" si="549"/>
        <v>12179.411764705883</v>
      </c>
      <c r="X4284" s="6"/>
      <c r="Y4284" s="7">
        <f t="shared" si="546"/>
        <v>0</v>
      </c>
      <c r="Z4284" s="7"/>
      <c r="AA4284" s="8">
        <f t="shared" si="550"/>
        <v>12179.411764705883</v>
      </c>
      <c r="AB4284" s="6">
        <f t="shared" si="548"/>
        <v>243.58823529411711</v>
      </c>
      <c r="AC4284" s="6">
        <f t="shared" si="547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hidden="1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2395</v>
      </c>
      <c r="F4285" s="57" t="s">
        <v>2395</v>
      </c>
      <c r="G4285" s="57" t="s">
        <v>2395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3550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1"/>
        <v>0</v>
      </c>
      <c r="W4285" s="8">
        <f t="shared" si="549"/>
        <v>0</v>
      </c>
      <c r="X4285" s="6"/>
      <c r="Y4285" s="7">
        <f t="shared" si="546"/>
        <v>0</v>
      </c>
      <c r="Z4285" s="7"/>
      <c r="AA4285" s="8">
        <f t="shared" si="550"/>
        <v>0</v>
      </c>
      <c r="AB4285" s="6">
        <f t="shared" si="548"/>
        <v>0</v>
      </c>
      <c r="AC4285" s="6">
        <f t="shared" si="547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hidden="1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1692</v>
      </c>
      <c r="F4286" s="57" t="s">
        <v>1692</v>
      </c>
      <c r="G4286" s="57" t="s">
        <v>1692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1783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1"/>
        <v>15200.349999999999</v>
      </c>
      <c r="W4286" s="8">
        <f t="shared" si="549"/>
        <v>11382.058823529413</v>
      </c>
      <c r="X4286" s="6"/>
      <c r="Y4286" s="7">
        <f t="shared" si="546"/>
        <v>0</v>
      </c>
      <c r="Z4286" s="7"/>
      <c r="AA4286" s="8">
        <f t="shared" si="550"/>
        <v>11382.058823529413</v>
      </c>
      <c r="AB4286" s="6">
        <f t="shared" si="548"/>
        <v>227.64117647058811</v>
      </c>
      <c r="AC4286" s="6">
        <f t="shared" si="547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hidden="1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1780</v>
      </c>
      <c r="F4287" s="57" t="s">
        <v>1780</v>
      </c>
      <c r="G4287" s="57" t="s">
        <v>1780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1781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1"/>
        <v>0</v>
      </c>
      <c r="W4287" s="8">
        <f t="shared" si="549"/>
        <v>0</v>
      </c>
      <c r="X4287" s="6"/>
      <c r="Y4287" s="7">
        <f t="shared" si="546"/>
        <v>0</v>
      </c>
      <c r="Z4287" s="7"/>
      <c r="AA4287" s="8">
        <f t="shared" si="550"/>
        <v>0</v>
      </c>
      <c r="AB4287" s="6">
        <f t="shared" si="548"/>
        <v>0</v>
      </c>
      <c r="AC4287" s="6">
        <f t="shared" si="547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hidden="1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1787</v>
      </c>
      <c r="F4288" s="57" t="s">
        <v>1787</v>
      </c>
      <c r="G4288" s="57" t="s">
        <v>1787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1787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1"/>
        <v>11249.369999999999</v>
      </c>
      <c r="W4288" s="8">
        <f t="shared" si="549"/>
        <v>5096.9999999999991</v>
      </c>
      <c r="X4288" s="6"/>
      <c r="Y4288" s="7">
        <f t="shared" si="546"/>
        <v>0</v>
      </c>
      <c r="Z4288" s="7"/>
      <c r="AA4288" s="8">
        <f t="shared" si="550"/>
        <v>5096.9999999999991</v>
      </c>
      <c r="AB4288" s="6">
        <f t="shared" si="548"/>
        <v>509.70000000000073</v>
      </c>
      <c r="AC4288" s="6">
        <f t="shared" si="547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hidden="1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1800</v>
      </c>
      <c r="F4289" s="57" t="s">
        <v>1800</v>
      </c>
      <c r="G4289" s="57" t="s">
        <v>1800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1801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1"/>
        <v>17455.509999999998</v>
      </c>
      <c r="W4289" s="8">
        <f t="shared" si="549"/>
        <v>18938.186274509804</v>
      </c>
      <c r="X4289" s="6"/>
      <c r="Y4289" s="7">
        <f t="shared" si="546"/>
        <v>0</v>
      </c>
      <c r="Z4289" s="7"/>
      <c r="AA4289" s="8">
        <f t="shared" si="550"/>
        <v>18938.186274509804</v>
      </c>
      <c r="AB4289" s="6">
        <f t="shared" si="548"/>
        <v>378.76372549019652</v>
      </c>
      <c r="AC4289" s="6">
        <f t="shared" si="547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hidden="1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1803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1"/>
        <v>4246.5</v>
      </c>
      <c r="W4290" s="8">
        <f t="shared" si="549"/>
        <v>4938.6000000000004</v>
      </c>
      <c r="X4290" s="6"/>
      <c r="Y4290" s="7">
        <f t="shared" si="546"/>
        <v>0</v>
      </c>
      <c r="Z4290" s="7"/>
      <c r="AA4290" s="8">
        <f t="shared" si="550"/>
        <v>4938.6000000000004</v>
      </c>
      <c r="AB4290" s="6">
        <f t="shared" si="548"/>
        <v>0</v>
      </c>
      <c r="AC4290" s="6">
        <f t="shared" si="547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hidden="1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1804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1"/>
        <v>7888.5999999999985</v>
      </c>
      <c r="W4291" s="8">
        <f t="shared" si="549"/>
        <v>32565.5</v>
      </c>
      <c r="X4291" s="6"/>
      <c r="Y4291" s="7">
        <f t="shared" ref="Y4291:Y4354" si="552">IF(W4291-AC4291&lt;=0,0,IF(O4291="返现",MAX(W4291-AB4291-AC4291,0),MAX(W4291-AC4291,0)))</f>
        <v>0</v>
      </c>
      <c r="Z4291" s="7"/>
      <c r="AA4291" s="8">
        <f t="shared" si="550"/>
        <v>32565.5</v>
      </c>
      <c r="AB4291" s="6">
        <f t="shared" si="548"/>
        <v>0</v>
      </c>
      <c r="AC4291" s="6">
        <f t="shared" si="547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hidden="1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1"/>
        <v>2532</v>
      </c>
      <c r="W4292" s="8">
        <f t="shared" si="549"/>
        <v>18861.900000000001</v>
      </c>
      <c r="X4292" s="6"/>
      <c r="Y4292" s="7">
        <f t="shared" si="552"/>
        <v>0</v>
      </c>
      <c r="Z4292" s="7"/>
      <c r="AA4292" s="8">
        <f t="shared" si="550"/>
        <v>18861.900000000001</v>
      </c>
      <c r="AB4292" s="6">
        <f t="shared" si="548"/>
        <v>0</v>
      </c>
      <c r="AC4292" s="6">
        <f t="shared" ref="AC4292:AC4355" si="553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hidden="1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1816</v>
      </c>
      <c r="F4293" s="57" t="s">
        <v>1816</v>
      </c>
      <c r="G4293" s="57" t="s">
        <v>1816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1817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1"/>
        <v>50219.76</v>
      </c>
      <c r="W4293" s="8">
        <f t="shared" si="549"/>
        <v>59017.864077669903</v>
      </c>
      <c r="X4293" s="6"/>
      <c r="Y4293" s="7">
        <f t="shared" si="552"/>
        <v>0</v>
      </c>
      <c r="Z4293" s="7"/>
      <c r="AA4293" s="8">
        <f t="shared" si="550"/>
        <v>59017.864077669903</v>
      </c>
      <c r="AB4293" s="6">
        <f t="shared" si="548"/>
        <v>1770.5359223300984</v>
      </c>
      <c r="AC4293" s="6">
        <f t="shared" si="553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hidden="1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1"/>
        <v>6946.7900000000009</v>
      </c>
      <c r="W4294" s="8">
        <f t="shared" si="549"/>
        <v>12845.5</v>
      </c>
      <c r="X4294" s="6"/>
      <c r="Y4294" s="7">
        <f t="shared" si="552"/>
        <v>0</v>
      </c>
      <c r="Z4294" s="7"/>
      <c r="AA4294" s="8">
        <f t="shared" si="550"/>
        <v>12845.5</v>
      </c>
      <c r="AB4294" s="6">
        <f t="shared" ref="AB4294:AB4357" si="554">U4294-W4294</f>
        <v>256.90999999999985</v>
      </c>
      <c r="AC4294" s="6">
        <f t="shared" si="553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hidden="1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1808</v>
      </c>
      <c r="F4295" s="57" t="s">
        <v>1808</v>
      </c>
      <c r="G4295" s="57" t="s">
        <v>1808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1809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1"/>
        <v>14628.900000000001</v>
      </c>
      <c r="W4295" s="8">
        <f t="shared" si="549"/>
        <v>18652.400000000001</v>
      </c>
      <c r="X4295" s="6"/>
      <c r="Y4295" s="7">
        <f t="shared" si="552"/>
        <v>0</v>
      </c>
      <c r="Z4295" s="7"/>
      <c r="AA4295" s="8">
        <f t="shared" si="550"/>
        <v>18652.400000000001</v>
      </c>
      <c r="AB4295" s="6">
        <f t="shared" si="554"/>
        <v>0</v>
      </c>
      <c r="AC4295" s="6">
        <f t="shared" si="553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hidden="1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1811</v>
      </c>
      <c r="F4296" s="57" t="s">
        <v>1824</v>
      </c>
      <c r="G4296" s="57" t="s">
        <v>1811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1812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1"/>
        <v>2001.3000000000011</v>
      </c>
      <c r="W4296" s="8">
        <f t="shared" si="549"/>
        <v>14101.284313725489</v>
      </c>
      <c r="X4296" s="6"/>
      <c r="Y4296" s="7">
        <f t="shared" si="552"/>
        <v>0</v>
      </c>
      <c r="Z4296" s="7"/>
      <c r="AA4296" s="8">
        <f t="shared" si="550"/>
        <v>14101.284313725489</v>
      </c>
      <c r="AB4296" s="6">
        <f t="shared" si="554"/>
        <v>282.02568627451001</v>
      </c>
      <c r="AC4296" s="6">
        <f t="shared" si="553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hidden="1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1811</v>
      </c>
      <c r="F4297" s="57" t="s">
        <v>1824</v>
      </c>
      <c r="G4297" s="57" t="s">
        <v>1811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1811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1"/>
        <v>9084.7299999999959</v>
      </c>
      <c r="W4297" s="8">
        <f t="shared" si="549"/>
        <v>26881.372549019608</v>
      </c>
      <c r="X4297" s="6"/>
      <c r="Y4297" s="7">
        <f t="shared" si="552"/>
        <v>0</v>
      </c>
      <c r="Z4297" s="7"/>
      <c r="AA4297" s="8">
        <f t="shared" si="550"/>
        <v>26881.372549019608</v>
      </c>
      <c r="AB4297" s="6">
        <f t="shared" si="554"/>
        <v>537.62745098039159</v>
      </c>
      <c r="AC4297" s="6">
        <f t="shared" si="553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hidden="1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1833</v>
      </c>
      <c r="F4298" s="57" t="s">
        <v>1833</v>
      </c>
      <c r="G4298" s="57" t="s">
        <v>1833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1833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1"/>
        <v>2253.7999999999993</v>
      </c>
      <c r="W4298" s="8">
        <f t="shared" si="549"/>
        <v>9489</v>
      </c>
      <c r="X4298" s="6"/>
      <c r="Y4298" s="7">
        <f t="shared" si="552"/>
        <v>0</v>
      </c>
      <c r="Z4298" s="7"/>
      <c r="AA4298" s="8">
        <f t="shared" si="550"/>
        <v>9489</v>
      </c>
      <c r="AB4298" s="6">
        <f t="shared" si="554"/>
        <v>0</v>
      </c>
      <c r="AC4298" s="6">
        <f t="shared" si="553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hidden="1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1836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1"/>
        <v>0</v>
      </c>
      <c r="W4299" s="8">
        <f t="shared" si="549"/>
        <v>20525.400000000001</v>
      </c>
      <c r="X4299" s="6"/>
      <c r="Y4299" s="7">
        <f t="shared" si="552"/>
        <v>0</v>
      </c>
      <c r="Z4299" s="7"/>
      <c r="AA4299" s="8">
        <f t="shared" si="550"/>
        <v>20525.400000000001</v>
      </c>
      <c r="AB4299" s="6">
        <f t="shared" si="554"/>
        <v>0</v>
      </c>
      <c r="AC4299" s="6">
        <f t="shared" si="553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hidden="1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1825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1"/>
        <v>0</v>
      </c>
      <c r="W4300" s="8">
        <f t="shared" si="549"/>
        <v>-174188.03921568627</v>
      </c>
      <c r="X4300" s="6"/>
      <c r="Y4300" s="7">
        <f t="shared" si="552"/>
        <v>3483.760784313723</v>
      </c>
      <c r="Z4300" s="7"/>
      <c r="AA4300" s="8">
        <f t="shared" si="550"/>
        <v>-174188.03921568627</v>
      </c>
      <c r="AB4300" s="6">
        <f t="shared" si="554"/>
        <v>-3483.760784313723</v>
      </c>
      <c r="AC4300" s="6">
        <f t="shared" si="553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hidden="1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1837</v>
      </c>
      <c r="F4301" s="57" t="s">
        <v>1837</v>
      </c>
      <c r="G4301" s="57" t="s">
        <v>1837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1838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1"/>
        <v>0</v>
      </c>
      <c r="W4301" s="8">
        <f t="shared" si="549"/>
        <v>1594.6296296296296</v>
      </c>
      <c r="X4301" s="6"/>
      <c r="Y4301" s="7">
        <f t="shared" si="552"/>
        <v>0</v>
      </c>
      <c r="Z4301" s="7"/>
      <c r="AA4301" s="8">
        <f t="shared" si="550"/>
        <v>1594.6296296296296</v>
      </c>
      <c r="AB4301" s="6">
        <f t="shared" si="554"/>
        <v>127.57037037037048</v>
      </c>
      <c r="AC4301" s="6">
        <f t="shared" si="553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hidden="1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1837</v>
      </c>
      <c r="F4302" s="57" t="s">
        <v>1837</v>
      </c>
      <c r="G4302" s="57" t="s">
        <v>1837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1838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1"/>
        <v>17450.799999999996</v>
      </c>
      <c r="W4302" s="8">
        <f t="shared" si="549"/>
        <v>62549.200000000004</v>
      </c>
      <c r="X4302" s="6"/>
      <c r="Y4302" s="7">
        <f t="shared" si="552"/>
        <v>0</v>
      </c>
      <c r="Z4302" s="7"/>
      <c r="AA4302" s="8">
        <f t="shared" si="550"/>
        <v>62549.200000000004</v>
      </c>
      <c r="AB4302" s="6">
        <f t="shared" si="554"/>
        <v>0</v>
      </c>
      <c r="AC4302" s="6">
        <f t="shared" si="553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hidden="1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1852</v>
      </c>
      <c r="F4303" s="57" t="s">
        <v>1852</v>
      </c>
      <c r="G4303" s="57" t="s">
        <v>1852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1853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1"/>
        <v>0</v>
      </c>
      <c r="W4303" s="8">
        <f t="shared" si="549"/>
        <v>21535</v>
      </c>
      <c r="X4303" s="6"/>
      <c r="Y4303" s="7">
        <f t="shared" si="552"/>
        <v>0</v>
      </c>
      <c r="Z4303" s="7"/>
      <c r="AA4303" s="6"/>
      <c r="AB4303" s="6">
        <f t="shared" si="554"/>
        <v>0</v>
      </c>
      <c r="AC4303" s="6">
        <f t="shared" si="553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hidden="1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1852</v>
      </c>
      <c r="F4304" s="57" t="s">
        <v>1852</v>
      </c>
      <c r="G4304" s="57" t="s">
        <v>1852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1855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1"/>
        <v>4809.9799999999996</v>
      </c>
      <c r="W4304" s="8">
        <f t="shared" si="549"/>
        <v>27883.16</v>
      </c>
      <c r="X4304" s="6"/>
      <c r="Y4304" s="7">
        <f t="shared" si="552"/>
        <v>0</v>
      </c>
      <c r="Z4304" s="7"/>
      <c r="AA4304" s="6"/>
      <c r="AB4304" s="6">
        <f t="shared" si="554"/>
        <v>0</v>
      </c>
      <c r="AC4304" s="6">
        <f t="shared" si="553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hidden="1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1852</v>
      </c>
      <c r="F4305" s="57" t="s">
        <v>1852</v>
      </c>
      <c r="G4305" s="57" t="s">
        <v>1852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1856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1"/>
        <v>0</v>
      </c>
      <c r="W4305" s="8">
        <f t="shared" si="549"/>
        <v>4091.66</v>
      </c>
      <c r="X4305" s="6"/>
      <c r="Y4305" s="7">
        <f t="shared" si="552"/>
        <v>0</v>
      </c>
      <c r="Z4305" s="7"/>
      <c r="AA4305" s="6"/>
      <c r="AB4305" s="6">
        <f t="shared" si="554"/>
        <v>0</v>
      </c>
      <c r="AC4305" s="6">
        <f t="shared" si="553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hidden="1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2652</v>
      </c>
      <c r="F4306" s="57" t="s">
        <v>2653</v>
      </c>
      <c r="G4306" s="57" t="s">
        <v>2652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2654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1"/>
        <v>2325.1999999999998</v>
      </c>
      <c r="W4306" s="8">
        <f t="shared" si="549"/>
        <v>2674.8</v>
      </c>
      <c r="X4306" s="6"/>
      <c r="Y4306" s="7">
        <f t="shared" si="552"/>
        <v>0</v>
      </c>
      <c r="Z4306" s="7"/>
      <c r="AA4306" s="8">
        <f t="shared" ref="AA4306:AA4312" si="555">W4306+X4306</f>
        <v>2674.8</v>
      </c>
      <c r="AB4306" s="6">
        <f t="shared" si="554"/>
        <v>0</v>
      </c>
      <c r="AC4306" s="6">
        <f t="shared" si="553"/>
        <v>2674.8</v>
      </c>
      <c r="AD4306" s="3">
        <v>0.16500000000000001</v>
      </c>
      <c r="AE4306" s="57"/>
      <c r="AF4306" s="57" t="s">
        <v>3539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hidden="1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1857</v>
      </c>
      <c r="F4307" s="57" t="s">
        <v>1857</v>
      </c>
      <c r="G4307" s="57" t="s">
        <v>1857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1858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1"/>
        <v>6390.9000000000005</v>
      </c>
      <c r="W4307" s="8">
        <f t="shared" si="549"/>
        <v>7505.2</v>
      </c>
      <c r="X4307" s="6"/>
      <c r="Y4307" s="7">
        <f t="shared" si="552"/>
        <v>0</v>
      </c>
      <c r="Z4307" s="7"/>
      <c r="AA4307" s="8">
        <f t="shared" si="555"/>
        <v>7505.2</v>
      </c>
      <c r="AB4307" s="6">
        <f t="shared" si="554"/>
        <v>0</v>
      </c>
      <c r="AC4307" s="6">
        <f t="shared" si="553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hidden="1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1861</v>
      </c>
      <c r="F4308" s="57" t="s">
        <v>1861</v>
      </c>
      <c r="G4308" s="57" t="s">
        <v>1861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1861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1"/>
        <v>5263.2999999999993</v>
      </c>
      <c r="W4308" s="8">
        <f t="shared" si="549"/>
        <v>28863.8</v>
      </c>
      <c r="X4308" s="6"/>
      <c r="Y4308" s="7">
        <f t="shared" si="552"/>
        <v>0</v>
      </c>
      <c r="Z4308" s="7"/>
      <c r="AA4308" s="8">
        <f t="shared" si="555"/>
        <v>28863.8</v>
      </c>
      <c r="AB4308" s="6">
        <f t="shared" si="554"/>
        <v>0</v>
      </c>
      <c r="AC4308" s="6">
        <f t="shared" si="553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hidden="1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3551</v>
      </c>
      <c r="F4309" s="57" t="s">
        <v>3551</v>
      </c>
      <c r="G4309" s="57" t="s">
        <v>3551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3552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1"/>
        <v>2802</v>
      </c>
      <c r="W4309" s="8">
        <f t="shared" si="549"/>
        <v>17198</v>
      </c>
      <c r="X4309" s="6"/>
      <c r="Y4309" s="7">
        <f t="shared" si="552"/>
        <v>0</v>
      </c>
      <c r="Z4309" s="7"/>
      <c r="AA4309" s="8">
        <f t="shared" si="555"/>
        <v>17198</v>
      </c>
      <c r="AB4309" s="6">
        <f t="shared" si="554"/>
        <v>0</v>
      </c>
      <c r="AC4309" s="6">
        <f t="shared" si="553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hidden="1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3551</v>
      </c>
      <c r="F4310" s="57" t="s">
        <v>3551</v>
      </c>
      <c r="G4310" s="57" t="s">
        <v>3551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3553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1"/>
        <v>3303</v>
      </c>
      <c r="W4310" s="8">
        <f t="shared" si="549"/>
        <v>16697</v>
      </c>
      <c r="X4310" s="6"/>
      <c r="Y4310" s="7">
        <f t="shared" si="552"/>
        <v>0</v>
      </c>
      <c r="Z4310" s="7"/>
      <c r="AA4310" s="8">
        <f t="shared" si="555"/>
        <v>16697</v>
      </c>
      <c r="AB4310" s="6">
        <f t="shared" si="554"/>
        <v>0</v>
      </c>
      <c r="AC4310" s="6">
        <f t="shared" si="553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hidden="1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1891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1"/>
        <v>188225.40000000002</v>
      </c>
      <c r="W4311" s="8">
        <f t="shared" si="549"/>
        <v>326445.68627450976</v>
      </c>
      <c r="X4311" s="6"/>
      <c r="Y4311" s="7">
        <f t="shared" si="552"/>
        <v>0</v>
      </c>
      <c r="Z4311" s="7"/>
      <c r="AA4311" s="8">
        <f t="shared" si="555"/>
        <v>326445.68627450976</v>
      </c>
      <c r="AB4311" s="6">
        <f t="shared" si="554"/>
        <v>6528.9137254902162</v>
      </c>
      <c r="AC4311" s="6">
        <f t="shared" si="553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hidden="1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1904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1905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1"/>
        <v>50116.100000000006</v>
      </c>
      <c r="W4312" s="8">
        <f t="shared" si="549"/>
        <v>186469.01960784313</v>
      </c>
      <c r="X4312" s="6"/>
      <c r="Y4312" s="7">
        <f t="shared" si="552"/>
        <v>0</v>
      </c>
      <c r="Z4312" s="7"/>
      <c r="AA4312" s="8">
        <f t="shared" si="555"/>
        <v>186469.01960784313</v>
      </c>
      <c r="AB4312" s="6">
        <f t="shared" si="554"/>
        <v>3729.3803921568615</v>
      </c>
      <c r="AC4312" s="6">
        <f t="shared" si="553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hidden="1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1909</v>
      </c>
      <c r="F4313" s="57" t="s">
        <v>1909</v>
      </c>
      <c r="G4313" s="57" t="s">
        <v>1909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1910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1"/>
        <v>72529</v>
      </c>
      <c r="W4313" s="8">
        <f t="shared" si="549"/>
        <v>109713</v>
      </c>
      <c r="X4313" s="6"/>
      <c r="Y4313" s="7">
        <f t="shared" si="552"/>
        <v>0</v>
      </c>
      <c r="Z4313" s="7"/>
      <c r="AA4313" s="6"/>
      <c r="AB4313" s="6">
        <f t="shared" si="554"/>
        <v>0</v>
      </c>
      <c r="AC4313" s="6">
        <f t="shared" si="553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hidden="1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1889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1"/>
        <v>22724.610000000004</v>
      </c>
      <c r="W4314" s="8">
        <f t="shared" si="549"/>
        <v>13773.7</v>
      </c>
      <c r="X4314" s="6"/>
      <c r="Y4314" s="7">
        <f t="shared" si="552"/>
        <v>0</v>
      </c>
      <c r="Z4314" s="7"/>
      <c r="AA4314" s="8">
        <f t="shared" ref="AA4314:AA4321" si="556">W4314+X4314</f>
        <v>13773.7</v>
      </c>
      <c r="AB4314" s="6">
        <f t="shared" si="554"/>
        <v>0</v>
      </c>
      <c r="AC4314" s="6">
        <f t="shared" si="553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hidden="1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1893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1"/>
        <v>17730.850000000006</v>
      </c>
      <c r="W4315" s="8">
        <f t="shared" si="549"/>
        <v>132039.9</v>
      </c>
      <c r="X4315" s="6"/>
      <c r="Y4315" s="7">
        <f t="shared" si="552"/>
        <v>0</v>
      </c>
      <c r="Z4315" s="7"/>
      <c r="AA4315" s="8">
        <f t="shared" si="556"/>
        <v>132039.9</v>
      </c>
      <c r="AB4315" s="6">
        <f t="shared" si="554"/>
        <v>0</v>
      </c>
      <c r="AC4315" s="6">
        <f t="shared" si="553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hidden="1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1"/>
        <v>26514.770000000019</v>
      </c>
      <c r="W4316" s="8">
        <f t="shared" si="549"/>
        <v>243050</v>
      </c>
      <c r="X4316" s="6"/>
      <c r="Y4316" s="7">
        <f t="shared" si="552"/>
        <v>0</v>
      </c>
      <c r="Z4316" s="7"/>
      <c r="AA4316" s="8">
        <f t="shared" si="556"/>
        <v>243050</v>
      </c>
      <c r="AB4316" s="6">
        <f t="shared" si="554"/>
        <v>7291.5</v>
      </c>
      <c r="AC4316" s="6">
        <f t="shared" si="553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hidden="1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3554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1"/>
        <v>6978.6</v>
      </c>
      <c r="W4317" s="8">
        <f t="shared" si="549"/>
        <v>2933.3980582524273</v>
      </c>
      <c r="X4317" s="6"/>
      <c r="Y4317" s="7">
        <f t="shared" si="552"/>
        <v>0</v>
      </c>
      <c r="Z4317" s="7"/>
      <c r="AA4317" s="8">
        <f t="shared" si="556"/>
        <v>2933.3980582524273</v>
      </c>
      <c r="AB4317" s="6">
        <f t="shared" si="554"/>
        <v>88.001941747572801</v>
      </c>
      <c r="AC4317" s="6">
        <f t="shared" si="553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hidden="1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1898</v>
      </c>
      <c r="F4318" s="57" t="s">
        <v>1898</v>
      </c>
      <c r="G4318" s="57" t="s">
        <v>1898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2820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1"/>
        <v>5000</v>
      </c>
      <c r="W4318" s="8">
        <f t="shared" si="549"/>
        <v>0</v>
      </c>
      <c r="X4318" s="6"/>
      <c r="Y4318" s="7">
        <f t="shared" si="552"/>
        <v>0</v>
      </c>
      <c r="Z4318" s="7"/>
      <c r="AA4318" s="8">
        <f t="shared" si="556"/>
        <v>0</v>
      </c>
      <c r="AB4318" s="6">
        <f t="shared" si="554"/>
        <v>0</v>
      </c>
      <c r="AC4318" s="6">
        <f t="shared" si="553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hidden="1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1898</v>
      </c>
      <c r="F4319" s="57" t="s">
        <v>1898</v>
      </c>
      <c r="G4319" s="57" t="s">
        <v>1898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1899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1"/>
        <v>512.60999999999876</v>
      </c>
      <c r="W4319" s="8">
        <f t="shared" si="549"/>
        <v>15154.1</v>
      </c>
      <c r="X4319" s="6"/>
      <c r="Y4319" s="7">
        <f t="shared" si="552"/>
        <v>0</v>
      </c>
      <c r="Z4319" s="7"/>
      <c r="AA4319" s="8">
        <f t="shared" si="556"/>
        <v>15154.1</v>
      </c>
      <c r="AB4319" s="6">
        <f t="shared" si="554"/>
        <v>0</v>
      </c>
      <c r="AC4319" s="6">
        <f t="shared" si="553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hidden="1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1"/>
        <v>47515.7</v>
      </c>
      <c r="W4320" s="8">
        <f t="shared" si="549"/>
        <v>15365.7</v>
      </c>
      <c r="X4320" s="6"/>
      <c r="Y4320" s="7">
        <f t="shared" si="552"/>
        <v>0</v>
      </c>
      <c r="Z4320" s="7"/>
      <c r="AA4320" s="8">
        <f t="shared" si="556"/>
        <v>15365.7</v>
      </c>
      <c r="AB4320" s="6">
        <f t="shared" si="554"/>
        <v>0</v>
      </c>
      <c r="AC4320" s="6">
        <f t="shared" si="553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hidden="1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1875</v>
      </c>
      <c r="F4321" s="57" t="s">
        <v>1875</v>
      </c>
      <c r="G4321" s="57" t="s">
        <v>1875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1875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1"/>
        <v>5673.3700000000008</v>
      </c>
      <c r="W4321" s="8">
        <f t="shared" si="549"/>
        <v>5003.8999999999996</v>
      </c>
      <c r="X4321" s="6"/>
      <c r="Y4321" s="7">
        <f t="shared" si="552"/>
        <v>0</v>
      </c>
      <c r="Z4321" s="7"/>
      <c r="AA4321" s="8">
        <f t="shared" si="556"/>
        <v>5003.8999999999996</v>
      </c>
      <c r="AB4321" s="6">
        <f t="shared" si="554"/>
        <v>0</v>
      </c>
      <c r="AC4321" s="6">
        <f t="shared" si="553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hidden="1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1870</v>
      </c>
      <c r="F4322" s="57" t="s">
        <v>1870</v>
      </c>
      <c r="G4322" s="57" t="s">
        <v>1870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1871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1"/>
        <v>79574</v>
      </c>
      <c r="W4322" s="8">
        <f t="shared" si="549"/>
        <v>61361.5</v>
      </c>
      <c r="X4322" s="6"/>
      <c r="Y4322" s="7">
        <f t="shared" si="552"/>
        <v>0</v>
      </c>
      <c r="Z4322" s="7"/>
      <c r="AA4322" s="6"/>
      <c r="AB4322" s="6">
        <f t="shared" si="554"/>
        <v>0</v>
      </c>
      <c r="AC4322" s="6">
        <f t="shared" si="553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hidden="1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1"/>
        <v>161883.13999999998</v>
      </c>
      <c r="W4323" s="8">
        <f t="shared" si="549"/>
        <v>25464.7</v>
      </c>
      <c r="X4323" s="6"/>
      <c r="Y4323" s="7">
        <f t="shared" si="552"/>
        <v>0</v>
      </c>
      <c r="Z4323" s="7"/>
      <c r="AA4323" s="8">
        <f t="shared" ref="AA4323:AA4386" si="557">W4323+X4323</f>
        <v>25464.7</v>
      </c>
      <c r="AB4323" s="6">
        <f t="shared" si="554"/>
        <v>0</v>
      </c>
      <c r="AC4323" s="6">
        <f t="shared" si="553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hidden="1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1"/>
        <v>0</v>
      </c>
      <c r="W4324" s="8">
        <f t="shared" si="549"/>
        <v>0</v>
      </c>
      <c r="X4324" s="6"/>
      <c r="Y4324" s="7">
        <f t="shared" si="552"/>
        <v>0</v>
      </c>
      <c r="Z4324" s="7"/>
      <c r="AA4324" s="8">
        <f t="shared" si="557"/>
        <v>0</v>
      </c>
      <c r="AB4324" s="6">
        <f t="shared" si="554"/>
        <v>0</v>
      </c>
      <c r="AC4324" s="6">
        <f t="shared" si="553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hidden="1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1"/>
        <v>15847.03</v>
      </c>
      <c r="W4325" s="8">
        <f t="shared" si="549"/>
        <v>0</v>
      </c>
      <c r="X4325" s="6"/>
      <c r="Y4325" s="7">
        <f t="shared" si="552"/>
        <v>0</v>
      </c>
      <c r="Z4325" s="7"/>
      <c r="AA4325" s="8">
        <f t="shared" si="557"/>
        <v>0</v>
      </c>
      <c r="AB4325" s="6">
        <f t="shared" si="554"/>
        <v>0</v>
      </c>
      <c r="AC4325" s="6">
        <f t="shared" si="553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hidden="1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1"/>
        <v>0</v>
      </c>
      <c r="W4326" s="8">
        <f t="shared" ref="W4326:W4389" si="558">IF(O4326="返货",U4326/(1+P4326),IF(O4326="返现",U4326,IF(O4326="折扣",U4326*P4326,IF(O4326="无",U4326))))</f>
        <v>2239.35</v>
      </c>
      <c r="X4326" s="6"/>
      <c r="Y4326" s="7">
        <f t="shared" si="552"/>
        <v>0</v>
      </c>
      <c r="Z4326" s="7"/>
      <c r="AA4326" s="8">
        <f t="shared" si="557"/>
        <v>2239.35</v>
      </c>
      <c r="AB4326" s="6">
        <f t="shared" si="554"/>
        <v>0</v>
      </c>
      <c r="AC4326" s="6">
        <f t="shared" si="553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hidden="1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1"/>
        <v>0</v>
      </c>
      <c r="W4327" s="8">
        <f t="shared" si="558"/>
        <v>0</v>
      </c>
      <c r="X4327" s="6"/>
      <c r="Y4327" s="7">
        <f t="shared" si="552"/>
        <v>0</v>
      </c>
      <c r="Z4327" s="7"/>
      <c r="AA4327" s="8">
        <f t="shared" si="557"/>
        <v>0</v>
      </c>
      <c r="AB4327" s="6">
        <f t="shared" si="554"/>
        <v>0</v>
      </c>
      <c r="AC4327" s="6">
        <f t="shared" si="553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hidden="1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1"/>
        <v>65924.149999999994</v>
      </c>
      <c r="W4328" s="8">
        <f t="shared" si="558"/>
        <v>0</v>
      </c>
      <c r="X4328" s="6"/>
      <c r="Y4328" s="7">
        <f t="shared" si="552"/>
        <v>0</v>
      </c>
      <c r="Z4328" s="7"/>
      <c r="AA4328" s="8">
        <f t="shared" si="557"/>
        <v>0</v>
      </c>
      <c r="AB4328" s="6">
        <f t="shared" si="554"/>
        <v>0</v>
      </c>
      <c r="AC4328" s="6">
        <f t="shared" si="553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hidden="1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1"/>
        <v>0</v>
      </c>
      <c r="W4329" s="8">
        <f t="shared" si="558"/>
        <v>0</v>
      </c>
      <c r="X4329" s="6"/>
      <c r="Y4329" s="7">
        <f t="shared" si="552"/>
        <v>0</v>
      </c>
      <c r="Z4329" s="7"/>
      <c r="AA4329" s="8">
        <f t="shared" si="557"/>
        <v>0</v>
      </c>
      <c r="AB4329" s="6">
        <f t="shared" si="554"/>
        <v>0</v>
      </c>
      <c r="AC4329" s="6">
        <f t="shared" si="553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hidden="1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1"/>
        <v>0</v>
      </c>
      <c r="W4330" s="8">
        <f t="shared" si="558"/>
        <v>0</v>
      </c>
      <c r="X4330" s="6"/>
      <c r="Y4330" s="7">
        <f t="shared" si="552"/>
        <v>0</v>
      </c>
      <c r="Z4330" s="7"/>
      <c r="AA4330" s="8">
        <f t="shared" si="557"/>
        <v>0</v>
      </c>
      <c r="AB4330" s="6">
        <f t="shared" si="554"/>
        <v>0</v>
      </c>
      <c r="AC4330" s="6">
        <f t="shared" si="553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hidden="1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1"/>
        <v>0</v>
      </c>
      <c r="W4331" s="8">
        <f t="shared" si="558"/>
        <v>0</v>
      </c>
      <c r="X4331" s="6"/>
      <c r="Y4331" s="7">
        <f t="shared" si="552"/>
        <v>0</v>
      </c>
      <c r="Z4331" s="7"/>
      <c r="AA4331" s="8">
        <f t="shared" si="557"/>
        <v>0</v>
      </c>
      <c r="AB4331" s="6">
        <f t="shared" si="554"/>
        <v>0</v>
      </c>
      <c r="AC4331" s="6">
        <f t="shared" si="553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hidden="1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0.05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1"/>
        <v>0</v>
      </c>
      <c r="W4332" s="8">
        <f t="shared" si="558"/>
        <v>0</v>
      </c>
      <c r="X4332" s="6"/>
      <c r="Y4332" s="7">
        <f t="shared" si="552"/>
        <v>0</v>
      </c>
      <c r="Z4332" s="7"/>
      <c r="AA4332" s="8">
        <f t="shared" si="557"/>
        <v>0</v>
      </c>
      <c r="AB4332" s="6">
        <f t="shared" si="554"/>
        <v>0</v>
      </c>
      <c r="AC4332" s="6">
        <f t="shared" si="553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hidden="1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80</v>
      </c>
      <c r="P4333" s="3">
        <v>0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1"/>
        <v>40902.15</v>
      </c>
      <c r="W4333" s="8">
        <f t="shared" si="558"/>
        <v>18106.5</v>
      </c>
      <c r="X4333" s="6"/>
      <c r="Y4333" s="7">
        <f t="shared" si="552"/>
        <v>0</v>
      </c>
      <c r="Z4333" s="7"/>
      <c r="AA4333" s="8">
        <f t="shared" si="557"/>
        <v>18106.5</v>
      </c>
      <c r="AB4333" s="6">
        <f t="shared" si="554"/>
        <v>0</v>
      </c>
      <c r="AC4333" s="6">
        <f t="shared" si="553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hidden="1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2" t="s">
        <v>80</v>
      </c>
      <c r="P4334" s="3">
        <v>0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59">S4334+T4334-U4334</f>
        <v>0</v>
      </c>
      <c r="W4334" s="8">
        <f t="shared" si="558"/>
        <v>0</v>
      </c>
      <c r="X4334" s="6"/>
      <c r="Y4334" s="7">
        <f t="shared" si="552"/>
        <v>0</v>
      </c>
      <c r="Z4334" s="7"/>
      <c r="AA4334" s="8">
        <f t="shared" si="557"/>
        <v>0</v>
      </c>
      <c r="AB4334" s="6">
        <f t="shared" si="554"/>
        <v>0</v>
      </c>
      <c r="AC4334" s="6">
        <f t="shared" si="553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hidden="1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59"/>
        <v>0</v>
      </c>
      <c r="W4335" s="8">
        <f t="shared" si="558"/>
        <v>0</v>
      </c>
      <c r="X4335" s="6"/>
      <c r="Y4335" s="7">
        <f t="shared" si="552"/>
        <v>0</v>
      </c>
      <c r="Z4335" s="7"/>
      <c r="AA4335" s="8">
        <f t="shared" si="557"/>
        <v>0</v>
      </c>
      <c r="AB4335" s="6">
        <f t="shared" si="554"/>
        <v>0</v>
      </c>
      <c r="AC4335" s="6">
        <f t="shared" si="553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hidden="1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8"/>
        <v>0</v>
      </c>
      <c r="X4336" s="6"/>
      <c r="Y4336" s="7">
        <f t="shared" si="552"/>
        <v>0</v>
      </c>
      <c r="Z4336" s="7"/>
      <c r="AA4336" s="8">
        <f t="shared" si="557"/>
        <v>0</v>
      </c>
      <c r="AB4336" s="6">
        <f t="shared" si="554"/>
        <v>0</v>
      </c>
      <c r="AC4336" s="6">
        <f t="shared" si="553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hidden="1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3611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8"/>
        <v>0</v>
      </c>
      <c r="X4337" s="8"/>
      <c r="Y4337" s="7">
        <f t="shared" si="552"/>
        <v>0</v>
      </c>
      <c r="Z4337" s="7"/>
      <c r="AA4337" s="8">
        <f t="shared" si="557"/>
        <v>0</v>
      </c>
      <c r="AB4337" s="8">
        <f t="shared" si="554"/>
        <v>0</v>
      </c>
      <c r="AC4337" s="8">
        <f t="shared" si="553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hidden="1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8"/>
        <v>0</v>
      </c>
      <c r="X4338" s="8"/>
      <c r="Y4338" s="7">
        <f t="shared" si="552"/>
        <v>0</v>
      </c>
      <c r="Z4338" s="7"/>
      <c r="AA4338" s="8">
        <f t="shared" si="557"/>
        <v>0</v>
      </c>
      <c r="AB4338" s="8">
        <f t="shared" si="554"/>
        <v>0</v>
      </c>
      <c r="AC4338" s="8">
        <f t="shared" si="553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hidden="1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3611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8"/>
        <v>0</v>
      </c>
      <c r="X4339" s="8"/>
      <c r="Y4339" s="7">
        <f t="shared" si="552"/>
        <v>0</v>
      </c>
      <c r="Z4339" s="7"/>
      <c r="AA4339" s="8">
        <f t="shared" si="557"/>
        <v>0</v>
      </c>
      <c r="AB4339" s="8">
        <f t="shared" si="554"/>
        <v>0</v>
      </c>
      <c r="AC4339" s="8">
        <f t="shared" si="553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hidden="1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8"/>
        <v>0</v>
      </c>
      <c r="X4340" s="6"/>
      <c r="Y4340" s="7">
        <f t="shared" si="552"/>
        <v>0</v>
      </c>
      <c r="Z4340" s="7"/>
      <c r="AA4340" s="8">
        <f t="shared" si="557"/>
        <v>0</v>
      </c>
      <c r="AB4340" s="6">
        <f t="shared" si="554"/>
        <v>0</v>
      </c>
      <c r="AC4340" s="6">
        <f t="shared" si="553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hidden="1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59"/>
        <v>3558.3600000000006</v>
      </c>
      <c r="W4341" s="8">
        <f t="shared" si="558"/>
        <v>2568.6999999999998</v>
      </c>
      <c r="X4341" s="6"/>
      <c r="Y4341" s="7">
        <f t="shared" si="552"/>
        <v>0</v>
      </c>
      <c r="Z4341" s="7"/>
      <c r="AA4341" s="8">
        <f t="shared" si="557"/>
        <v>2568.6999999999998</v>
      </c>
      <c r="AB4341" s="6">
        <f t="shared" si="554"/>
        <v>0</v>
      </c>
      <c r="AC4341" s="6">
        <f t="shared" si="553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hidden="1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59"/>
        <v>42157.11</v>
      </c>
      <c r="W4342" s="8">
        <f t="shared" si="558"/>
        <v>17721.359223300969</v>
      </c>
      <c r="X4342" s="6"/>
      <c r="Y4342" s="7">
        <f t="shared" si="552"/>
        <v>0</v>
      </c>
      <c r="Z4342" s="7"/>
      <c r="AA4342" s="8">
        <f t="shared" si="557"/>
        <v>17721.359223300969</v>
      </c>
      <c r="AB4342" s="6">
        <f t="shared" si="554"/>
        <v>531.64077669903054</v>
      </c>
      <c r="AC4342" s="6">
        <f t="shared" si="553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hidden="1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59"/>
        <v>0</v>
      </c>
      <c r="W4343" s="8">
        <f t="shared" si="558"/>
        <v>0</v>
      </c>
      <c r="X4343" s="6"/>
      <c r="Y4343" s="7">
        <f t="shared" si="552"/>
        <v>0</v>
      </c>
      <c r="Z4343" s="7"/>
      <c r="AA4343" s="8">
        <f t="shared" si="557"/>
        <v>0</v>
      </c>
      <c r="AB4343" s="6">
        <f t="shared" si="554"/>
        <v>0</v>
      </c>
      <c r="AC4343" s="6">
        <f t="shared" si="553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hidden="1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59"/>
        <v>0</v>
      </c>
      <c r="W4344" s="8">
        <f t="shared" si="558"/>
        <v>0</v>
      </c>
      <c r="X4344" s="6"/>
      <c r="Y4344" s="7">
        <f t="shared" si="552"/>
        <v>0</v>
      </c>
      <c r="Z4344" s="7"/>
      <c r="AA4344" s="8">
        <f t="shared" si="557"/>
        <v>0</v>
      </c>
      <c r="AB4344" s="6">
        <f t="shared" si="554"/>
        <v>0</v>
      </c>
      <c r="AC4344" s="6">
        <f t="shared" si="553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hidden="1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59"/>
        <v>1.00000000002183E-2</v>
      </c>
      <c r="W4345" s="8">
        <f t="shared" si="558"/>
        <v>0</v>
      </c>
      <c r="X4345" s="6"/>
      <c r="Y4345" s="7">
        <f t="shared" si="552"/>
        <v>0</v>
      </c>
      <c r="Z4345" s="7"/>
      <c r="AA4345" s="8">
        <f t="shared" si="557"/>
        <v>0</v>
      </c>
      <c r="AB4345" s="6">
        <f t="shared" si="554"/>
        <v>0</v>
      </c>
      <c r="AC4345" s="6">
        <f t="shared" si="553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hidden="1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59"/>
        <v>0</v>
      </c>
      <c r="W4346" s="8">
        <f t="shared" si="558"/>
        <v>0</v>
      </c>
      <c r="X4346" s="6"/>
      <c r="Y4346" s="7">
        <f t="shared" si="552"/>
        <v>0</v>
      </c>
      <c r="Z4346" s="7"/>
      <c r="AA4346" s="8">
        <f t="shared" si="557"/>
        <v>0</v>
      </c>
      <c r="AB4346" s="6">
        <f t="shared" si="554"/>
        <v>0</v>
      </c>
      <c r="AC4346" s="6">
        <f t="shared" si="553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hidden="1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59"/>
        <v>18374</v>
      </c>
      <c r="W4347" s="8">
        <f t="shared" si="558"/>
        <v>40667.1</v>
      </c>
      <c r="X4347" s="6"/>
      <c r="Y4347" s="7">
        <f t="shared" si="552"/>
        <v>0</v>
      </c>
      <c r="Z4347" s="7"/>
      <c r="AA4347" s="8">
        <f t="shared" si="557"/>
        <v>40667.1</v>
      </c>
      <c r="AB4347" s="6">
        <f t="shared" si="554"/>
        <v>0</v>
      </c>
      <c r="AC4347" s="6">
        <f t="shared" si="553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hidden="1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1609</v>
      </c>
      <c r="F4348" s="2" t="s">
        <v>1609</v>
      </c>
      <c r="G4348" s="2" t="s">
        <v>1609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1613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59"/>
        <v>0</v>
      </c>
      <c r="W4348" s="8">
        <f t="shared" si="558"/>
        <v>0</v>
      </c>
      <c r="X4348" s="6"/>
      <c r="Y4348" s="7">
        <f t="shared" si="552"/>
        <v>0</v>
      </c>
      <c r="Z4348" s="7"/>
      <c r="AA4348" s="8">
        <f t="shared" si="557"/>
        <v>0</v>
      </c>
      <c r="AB4348" s="6">
        <f t="shared" si="554"/>
        <v>0</v>
      </c>
      <c r="AC4348" s="6">
        <f t="shared" si="553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hidden="1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1609</v>
      </c>
      <c r="F4349" s="2" t="s">
        <v>1609</v>
      </c>
      <c r="G4349" s="2" t="s">
        <v>1609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1615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59"/>
        <v>0</v>
      </c>
      <c r="W4349" s="8">
        <f t="shared" si="558"/>
        <v>0</v>
      </c>
      <c r="X4349" s="6"/>
      <c r="Y4349" s="7">
        <f t="shared" si="552"/>
        <v>0</v>
      </c>
      <c r="Z4349" s="7"/>
      <c r="AA4349" s="8">
        <f t="shared" si="557"/>
        <v>0</v>
      </c>
      <c r="AB4349" s="6">
        <f t="shared" si="554"/>
        <v>0</v>
      </c>
      <c r="AC4349" s="6">
        <f t="shared" si="553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hidden="1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1609</v>
      </c>
      <c r="F4350" s="2" t="s">
        <v>1609</v>
      </c>
      <c r="G4350" s="2" t="s">
        <v>1609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1621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59"/>
        <v>0</v>
      </c>
      <c r="W4350" s="8">
        <f t="shared" si="558"/>
        <v>0</v>
      </c>
      <c r="X4350" s="6"/>
      <c r="Y4350" s="7">
        <f t="shared" si="552"/>
        <v>0</v>
      </c>
      <c r="Z4350" s="7"/>
      <c r="AA4350" s="8">
        <f t="shared" si="557"/>
        <v>0</v>
      </c>
      <c r="AB4350" s="6">
        <f t="shared" si="554"/>
        <v>0</v>
      </c>
      <c r="AC4350" s="6">
        <f t="shared" si="553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hidden="1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1629</v>
      </c>
      <c r="F4351" s="2" t="s">
        <v>1629</v>
      </c>
      <c r="G4351" s="2" t="s">
        <v>1629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1629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59"/>
        <v>0</v>
      </c>
      <c r="W4351" s="8">
        <f t="shared" si="558"/>
        <v>0</v>
      </c>
      <c r="X4351" s="6"/>
      <c r="Y4351" s="7">
        <f t="shared" si="552"/>
        <v>0</v>
      </c>
      <c r="Z4351" s="7"/>
      <c r="AA4351" s="8">
        <f t="shared" si="557"/>
        <v>0</v>
      </c>
      <c r="AB4351" s="6">
        <f t="shared" si="554"/>
        <v>0</v>
      </c>
      <c r="AC4351" s="6">
        <f t="shared" si="553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hidden="1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1633</v>
      </c>
      <c r="F4352" s="2" t="s">
        <v>1634</v>
      </c>
      <c r="G4352" s="2" t="s">
        <v>1633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1635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59"/>
        <v>98396.329999999987</v>
      </c>
      <c r="W4352" s="8">
        <f t="shared" si="558"/>
        <v>13966.1</v>
      </c>
      <c r="X4352" s="6"/>
      <c r="Y4352" s="7">
        <f t="shared" si="552"/>
        <v>0</v>
      </c>
      <c r="Z4352" s="7"/>
      <c r="AA4352" s="8">
        <f t="shared" si="557"/>
        <v>13966.1</v>
      </c>
      <c r="AB4352" s="6">
        <f t="shared" si="554"/>
        <v>0</v>
      </c>
      <c r="AC4352" s="6">
        <f t="shared" si="553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hidden="1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1637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59"/>
        <v>12833</v>
      </c>
      <c r="W4353" s="8">
        <f t="shared" si="558"/>
        <v>2138.3000000000002</v>
      </c>
      <c r="X4353" s="6"/>
      <c r="Y4353" s="7">
        <f t="shared" si="552"/>
        <v>0</v>
      </c>
      <c r="Z4353" s="7"/>
      <c r="AA4353" s="8">
        <f t="shared" si="557"/>
        <v>2138.3000000000002</v>
      </c>
      <c r="AB4353" s="6">
        <f t="shared" si="554"/>
        <v>0</v>
      </c>
      <c r="AC4353" s="6">
        <f t="shared" si="553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hidden="1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1637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1638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59"/>
        <v>4257.8</v>
      </c>
      <c r="W4354" s="8">
        <f t="shared" si="558"/>
        <v>0</v>
      </c>
      <c r="X4354" s="6"/>
      <c r="Y4354" s="7">
        <f t="shared" si="552"/>
        <v>0</v>
      </c>
      <c r="Z4354" s="7"/>
      <c r="AA4354" s="8">
        <f t="shared" si="557"/>
        <v>0</v>
      </c>
      <c r="AB4354" s="6">
        <f t="shared" si="554"/>
        <v>0</v>
      </c>
      <c r="AC4354" s="6">
        <f t="shared" si="553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hidden="1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1639</v>
      </c>
      <c r="F4355" s="2" t="s">
        <v>1639</v>
      </c>
      <c r="G4355" s="2" t="s">
        <v>1639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1639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59"/>
        <v>0</v>
      </c>
      <c r="W4355" s="8">
        <f t="shared" si="558"/>
        <v>0</v>
      </c>
      <c r="X4355" s="6"/>
      <c r="Y4355" s="7">
        <f t="shared" ref="Y4355:Y4418" si="560">IF(W4355-AC4355&lt;=0,0,IF(O4355="返现",MAX(W4355-AB4355-AC4355,0),MAX(W4355-AC4355,0)))</f>
        <v>0</v>
      </c>
      <c r="Z4355" s="7"/>
      <c r="AA4355" s="8">
        <f t="shared" si="557"/>
        <v>0</v>
      </c>
      <c r="AB4355" s="6">
        <f t="shared" si="554"/>
        <v>0</v>
      </c>
      <c r="AC4355" s="6">
        <f t="shared" si="553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hidden="1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1641</v>
      </c>
      <c r="F4356" s="2" t="s">
        <v>1641</v>
      </c>
      <c r="G4356" s="2" t="s">
        <v>1641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1642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59"/>
        <v>123392.55</v>
      </c>
      <c r="W4356" s="8">
        <f t="shared" si="558"/>
        <v>0</v>
      </c>
      <c r="X4356" s="6"/>
      <c r="Y4356" s="7">
        <f t="shared" si="560"/>
        <v>0</v>
      </c>
      <c r="Z4356" s="7"/>
      <c r="AA4356" s="8">
        <f t="shared" si="557"/>
        <v>0</v>
      </c>
      <c r="AB4356" s="6">
        <f t="shared" si="554"/>
        <v>0</v>
      </c>
      <c r="AC4356" s="6">
        <f t="shared" ref="AC4356:AC4419" si="561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hidden="1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1653</v>
      </c>
      <c r="F4357" s="2" t="s">
        <v>1653</v>
      </c>
      <c r="G4357" s="2" t="s">
        <v>1653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1654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59"/>
        <v>8003.2</v>
      </c>
      <c r="W4357" s="8">
        <f t="shared" si="558"/>
        <v>1273.9805825242718</v>
      </c>
      <c r="X4357" s="6"/>
      <c r="Y4357" s="7">
        <f t="shared" si="560"/>
        <v>0</v>
      </c>
      <c r="Z4357" s="7"/>
      <c r="AA4357" s="8">
        <f t="shared" si="557"/>
        <v>1273.9805825242718</v>
      </c>
      <c r="AB4357" s="6">
        <f t="shared" si="554"/>
        <v>38.219417475728278</v>
      </c>
      <c r="AC4357" s="6">
        <f t="shared" si="561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hidden="1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1661</v>
      </c>
      <c r="F4358" s="2" t="s">
        <v>1661</v>
      </c>
      <c r="G4358" s="2" t="s">
        <v>1661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1662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59"/>
        <v>0</v>
      </c>
      <c r="W4358" s="8">
        <f t="shared" si="558"/>
        <v>0</v>
      </c>
      <c r="X4358" s="6"/>
      <c r="Y4358" s="7">
        <f t="shared" si="560"/>
        <v>0</v>
      </c>
      <c r="Z4358" s="7"/>
      <c r="AA4358" s="8">
        <f t="shared" si="557"/>
        <v>0</v>
      </c>
      <c r="AB4358" s="6">
        <f t="shared" ref="AB4358:AB4421" si="562">U4358-W4358</f>
        <v>0</v>
      </c>
      <c r="AC4358" s="6">
        <f t="shared" si="561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hidden="1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1663</v>
      </c>
      <c r="F4359" s="2" t="s">
        <v>1663</v>
      </c>
      <c r="G4359" s="2" t="s">
        <v>1663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1664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59"/>
        <v>19381.2</v>
      </c>
      <c r="W4359" s="8">
        <f t="shared" si="558"/>
        <v>0</v>
      </c>
      <c r="X4359" s="6"/>
      <c r="Y4359" s="7">
        <f t="shared" si="560"/>
        <v>0</v>
      </c>
      <c r="Z4359" s="7"/>
      <c r="AA4359" s="8">
        <f t="shared" si="557"/>
        <v>0</v>
      </c>
      <c r="AB4359" s="6">
        <f t="shared" si="562"/>
        <v>0</v>
      </c>
      <c r="AC4359" s="6">
        <f t="shared" si="561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hidden="1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1665</v>
      </c>
      <c r="F4360" s="2" t="s">
        <v>1666</v>
      </c>
      <c r="G4360" s="2" t="s">
        <v>1665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1667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59"/>
        <v>12185.949999999997</v>
      </c>
      <c r="W4360" s="8">
        <f t="shared" si="558"/>
        <v>44096.23529411765</v>
      </c>
      <c r="X4360" s="6"/>
      <c r="Y4360" s="7">
        <f t="shared" si="560"/>
        <v>0</v>
      </c>
      <c r="Z4360" s="7"/>
      <c r="AA4360" s="8">
        <f t="shared" si="557"/>
        <v>44096.23529411765</v>
      </c>
      <c r="AB4360" s="6">
        <f t="shared" si="562"/>
        <v>881.92470588235301</v>
      </c>
      <c r="AC4360" s="6">
        <f t="shared" si="561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hidden="1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59"/>
        <v>14934.33</v>
      </c>
      <c r="W4361" s="8">
        <f t="shared" si="558"/>
        <v>10915.539215686274</v>
      </c>
      <c r="X4361" s="6"/>
      <c r="Y4361" s="7">
        <f t="shared" si="560"/>
        <v>0</v>
      </c>
      <c r="Z4361" s="7"/>
      <c r="AA4361" s="8">
        <f t="shared" si="557"/>
        <v>10915.539215686274</v>
      </c>
      <c r="AB4361" s="6">
        <f t="shared" si="562"/>
        <v>218.31078431372589</v>
      </c>
      <c r="AC4361" s="6">
        <f t="shared" si="561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hidden="1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1674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59"/>
        <v>0</v>
      </c>
      <c r="W4362" s="8">
        <f t="shared" si="558"/>
        <v>0</v>
      </c>
      <c r="X4362" s="6"/>
      <c r="Y4362" s="7">
        <f t="shared" si="560"/>
        <v>0</v>
      </c>
      <c r="Z4362" s="7"/>
      <c r="AA4362" s="8">
        <f t="shared" si="557"/>
        <v>0</v>
      </c>
      <c r="AB4362" s="6">
        <f t="shared" si="562"/>
        <v>0</v>
      </c>
      <c r="AC4362" s="6">
        <f t="shared" si="561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hidden="1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1675</v>
      </c>
      <c r="F4363" s="2" t="s">
        <v>1676</v>
      </c>
      <c r="G4363" s="2" t="s">
        <v>1675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1678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59"/>
        <v>0</v>
      </c>
      <c r="W4363" s="8">
        <f t="shared" si="558"/>
        <v>0</v>
      </c>
      <c r="X4363" s="6"/>
      <c r="Y4363" s="7">
        <f t="shared" si="560"/>
        <v>0</v>
      </c>
      <c r="Z4363" s="7"/>
      <c r="AA4363" s="8">
        <f t="shared" si="557"/>
        <v>0</v>
      </c>
      <c r="AB4363" s="6">
        <f t="shared" si="562"/>
        <v>0</v>
      </c>
      <c r="AC4363" s="6">
        <f t="shared" si="561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hidden="1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1675</v>
      </c>
      <c r="F4364" s="2" t="s">
        <v>1676</v>
      </c>
      <c r="G4364" s="2" t="s">
        <v>1675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1679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59"/>
        <v>0</v>
      </c>
      <c r="W4364" s="8">
        <f t="shared" si="558"/>
        <v>0</v>
      </c>
      <c r="X4364" s="6"/>
      <c r="Y4364" s="7">
        <f t="shared" si="560"/>
        <v>0</v>
      </c>
      <c r="Z4364" s="7"/>
      <c r="AA4364" s="8">
        <f t="shared" si="557"/>
        <v>0</v>
      </c>
      <c r="AB4364" s="6">
        <f t="shared" si="562"/>
        <v>0</v>
      </c>
      <c r="AC4364" s="6">
        <f t="shared" si="561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hidden="1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59"/>
        <v>0</v>
      </c>
      <c r="W4365" s="8">
        <f t="shared" si="558"/>
        <v>0</v>
      </c>
      <c r="X4365" s="6"/>
      <c r="Y4365" s="7">
        <f t="shared" si="560"/>
        <v>0</v>
      </c>
      <c r="Z4365" s="7"/>
      <c r="AA4365" s="8">
        <f t="shared" si="557"/>
        <v>0</v>
      </c>
      <c r="AB4365" s="6">
        <f t="shared" si="562"/>
        <v>0</v>
      </c>
      <c r="AC4365" s="6">
        <f t="shared" si="561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hidden="1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59"/>
        <v>1.04999999999973</v>
      </c>
      <c r="W4366" s="8">
        <f t="shared" si="558"/>
        <v>0</v>
      </c>
      <c r="X4366" s="6"/>
      <c r="Y4366" s="7">
        <f t="shared" si="560"/>
        <v>0</v>
      </c>
      <c r="Z4366" s="7"/>
      <c r="AA4366" s="8">
        <f t="shared" si="557"/>
        <v>0</v>
      </c>
      <c r="AB4366" s="6">
        <f t="shared" si="562"/>
        <v>0</v>
      </c>
      <c r="AC4366" s="6">
        <f t="shared" si="561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hidden="1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1688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59"/>
        <v>0</v>
      </c>
      <c r="W4367" s="8">
        <f t="shared" si="558"/>
        <v>0</v>
      </c>
      <c r="X4367" s="6"/>
      <c r="Y4367" s="7">
        <f t="shared" si="560"/>
        <v>0</v>
      </c>
      <c r="Z4367" s="7"/>
      <c r="AA4367" s="8">
        <f t="shared" si="557"/>
        <v>0</v>
      </c>
      <c r="AB4367" s="6">
        <f t="shared" si="562"/>
        <v>0</v>
      </c>
      <c r="AC4367" s="6">
        <f t="shared" si="561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hidden="1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1689</v>
      </c>
      <c r="F4368" s="2" t="s">
        <v>1689</v>
      </c>
      <c r="G4368" s="2" t="s">
        <v>1689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1687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59"/>
        <v>7929.1600000000035</v>
      </c>
      <c r="W4368" s="8">
        <f t="shared" si="558"/>
        <v>31158.834951456309</v>
      </c>
      <c r="X4368" s="6"/>
      <c r="Y4368" s="7">
        <f t="shared" si="560"/>
        <v>0</v>
      </c>
      <c r="Z4368" s="7"/>
      <c r="AA4368" s="8">
        <f t="shared" si="557"/>
        <v>31158.834951456309</v>
      </c>
      <c r="AB4368" s="6">
        <f t="shared" si="562"/>
        <v>934.76504854368977</v>
      </c>
      <c r="AC4368" s="6">
        <f t="shared" si="561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hidden="1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1692</v>
      </c>
      <c r="F4369" s="2" t="s">
        <v>1693</v>
      </c>
      <c r="G4369" s="2" t="s">
        <v>1692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1694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59"/>
        <v>0</v>
      </c>
      <c r="W4369" s="8">
        <f t="shared" si="558"/>
        <v>0</v>
      </c>
      <c r="X4369" s="6"/>
      <c r="Y4369" s="7">
        <f t="shared" si="560"/>
        <v>0</v>
      </c>
      <c r="Z4369" s="7"/>
      <c r="AA4369" s="8">
        <f t="shared" si="557"/>
        <v>0</v>
      </c>
      <c r="AB4369" s="6">
        <f t="shared" si="562"/>
        <v>0</v>
      </c>
      <c r="AC4369" s="6">
        <f t="shared" si="561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hidden="1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59"/>
        <v>7108.489999999998</v>
      </c>
      <c r="W4370" s="8">
        <f t="shared" si="558"/>
        <v>33017.26</v>
      </c>
      <c r="X4370" s="6"/>
      <c r="Y4370" s="7">
        <f t="shared" si="560"/>
        <v>0</v>
      </c>
      <c r="Z4370" s="7"/>
      <c r="AA4370" s="8">
        <f t="shared" si="557"/>
        <v>33017.26</v>
      </c>
      <c r="AB4370" s="6">
        <f t="shared" si="562"/>
        <v>0</v>
      </c>
      <c r="AC4370" s="6">
        <f t="shared" si="561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hidden="1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1698</v>
      </c>
      <c r="F4371" s="2" t="s">
        <v>1698</v>
      </c>
      <c r="G4371" s="2" t="s">
        <v>1698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1699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59"/>
        <v>676546.5</v>
      </c>
      <c r="W4371" s="8">
        <f t="shared" si="558"/>
        <v>184239.50980392157</v>
      </c>
      <c r="X4371" s="6"/>
      <c r="Y4371" s="7">
        <f t="shared" si="560"/>
        <v>0</v>
      </c>
      <c r="Z4371" s="7"/>
      <c r="AA4371" s="8">
        <f t="shared" si="557"/>
        <v>184239.50980392157</v>
      </c>
      <c r="AB4371" s="6">
        <f t="shared" si="562"/>
        <v>3684.790196078422</v>
      </c>
      <c r="AC4371" s="6">
        <f t="shared" si="561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hidden="1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59"/>
        <v>32232.720000000001</v>
      </c>
      <c r="W4372" s="8">
        <f t="shared" si="558"/>
        <v>11464.803921568628</v>
      </c>
      <c r="X4372" s="6"/>
      <c r="Y4372" s="7">
        <f t="shared" si="560"/>
        <v>0</v>
      </c>
      <c r="Z4372" s="7"/>
      <c r="AA4372" s="8">
        <f t="shared" si="557"/>
        <v>11464.803921568628</v>
      </c>
      <c r="AB4372" s="6">
        <f t="shared" si="562"/>
        <v>229.29607843137273</v>
      </c>
      <c r="AC4372" s="6">
        <f t="shared" si="561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hidden="1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59"/>
        <v>0</v>
      </c>
      <c r="W4373" s="8">
        <f t="shared" si="558"/>
        <v>0</v>
      </c>
      <c r="X4373" s="6"/>
      <c r="Y4373" s="7">
        <f t="shared" si="560"/>
        <v>0</v>
      </c>
      <c r="Z4373" s="7"/>
      <c r="AA4373" s="8">
        <f t="shared" si="557"/>
        <v>0</v>
      </c>
      <c r="AB4373" s="6">
        <f t="shared" si="562"/>
        <v>0</v>
      </c>
      <c r="AC4373" s="6">
        <f t="shared" si="561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hidden="1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1700</v>
      </c>
      <c r="F4374" s="2" t="s">
        <v>1700</v>
      </c>
      <c r="G4374" s="2" t="s">
        <v>1700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1700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59"/>
        <v>0</v>
      </c>
      <c r="W4374" s="8">
        <f t="shared" si="558"/>
        <v>0</v>
      </c>
      <c r="X4374" s="6"/>
      <c r="Y4374" s="7">
        <f t="shared" si="560"/>
        <v>0</v>
      </c>
      <c r="Z4374" s="7"/>
      <c r="AA4374" s="8">
        <f t="shared" si="557"/>
        <v>0</v>
      </c>
      <c r="AB4374" s="6">
        <f t="shared" si="562"/>
        <v>0</v>
      </c>
      <c r="AC4374" s="6">
        <f t="shared" si="561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hidden="1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1702</v>
      </c>
      <c r="F4375" s="2" t="s">
        <v>1702</v>
      </c>
      <c r="G4375" s="2" t="s">
        <v>1702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1703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59"/>
        <v>19326.060000000001</v>
      </c>
      <c r="W4375" s="8">
        <f t="shared" si="558"/>
        <v>1316.8</v>
      </c>
      <c r="X4375" s="6"/>
      <c r="Y4375" s="7">
        <f t="shared" si="560"/>
        <v>0</v>
      </c>
      <c r="Z4375" s="7"/>
      <c r="AA4375" s="8">
        <f t="shared" si="557"/>
        <v>1316.8</v>
      </c>
      <c r="AB4375" s="6">
        <f t="shared" si="562"/>
        <v>0</v>
      </c>
      <c r="AC4375" s="6">
        <f t="shared" si="561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hidden="1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1706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59"/>
        <v>0</v>
      </c>
      <c r="W4376" s="8">
        <f t="shared" si="558"/>
        <v>0</v>
      </c>
      <c r="X4376" s="6"/>
      <c r="Y4376" s="7">
        <f t="shared" si="560"/>
        <v>0</v>
      </c>
      <c r="Z4376" s="7"/>
      <c r="AA4376" s="8">
        <f t="shared" si="557"/>
        <v>0</v>
      </c>
      <c r="AB4376" s="6">
        <f t="shared" si="562"/>
        <v>0</v>
      </c>
      <c r="AC4376" s="6">
        <f t="shared" si="561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hidden="1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1706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59"/>
        <v>0</v>
      </c>
      <c r="W4377" s="8">
        <f t="shared" si="558"/>
        <v>14602.89423076923</v>
      </c>
      <c r="X4377" s="6"/>
      <c r="Y4377" s="7">
        <f t="shared" si="560"/>
        <v>0</v>
      </c>
      <c r="Z4377" s="7"/>
      <c r="AA4377" s="8">
        <f t="shared" si="557"/>
        <v>14602.89423076923</v>
      </c>
      <c r="AB4377" s="6">
        <f t="shared" si="562"/>
        <v>584.11576923076973</v>
      </c>
      <c r="AC4377" s="6">
        <f t="shared" si="561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hidden="1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1707</v>
      </c>
      <c r="F4378" s="2" t="s">
        <v>1707</v>
      </c>
      <c r="G4378" s="2" t="s">
        <v>1707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1707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59"/>
        <v>123600.6</v>
      </c>
      <c r="W4378" s="8">
        <f t="shared" si="558"/>
        <v>2594.6078431372548</v>
      </c>
      <c r="X4378" s="6"/>
      <c r="Y4378" s="7">
        <f t="shared" si="560"/>
        <v>0</v>
      </c>
      <c r="Z4378" s="7"/>
      <c r="AA4378" s="8">
        <f t="shared" si="557"/>
        <v>2594.6078431372548</v>
      </c>
      <c r="AB4378" s="6">
        <f t="shared" si="562"/>
        <v>51.892156862745196</v>
      </c>
      <c r="AC4378" s="6">
        <f t="shared" si="561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hidden="1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1708</v>
      </c>
      <c r="F4379" s="2" t="s">
        <v>1708</v>
      </c>
      <c r="G4379" s="2" t="s">
        <v>1708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1708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59"/>
        <v>203605.15</v>
      </c>
      <c r="W4379" s="8">
        <f t="shared" si="558"/>
        <v>4911.9607843137255</v>
      </c>
      <c r="X4379" s="6"/>
      <c r="Y4379" s="7">
        <f t="shared" si="560"/>
        <v>0</v>
      </c>
      <c r="Z4379" s="7"/>
      <c r="AA4379" s="8">
        <f t="shared" si="557"/>
        <v>4911.9607843137255</v>
      </c>
      <c r="AB4379" s="6">
        <f t="shared" si="562"/>
        <v>98.239215686274292</v>
      </c>
      <c r="AC4379" s="6">
        <f t="shared" si="561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hidden="1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1708</v>
      </c>
      <c r="F4380" s="2" t="s">
        <v>1708</v>
      </c>
      <c r="G4380" s="2" t="s">
        <v>1708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1709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59"/>
        <v>32840.81</v>
      </c>
      <c r="W4380" s="8">
        <f t="shared" si="558"/>
        <v>464.60784313725486</v>
      </c>
      <c r="X4380" s="6"/>
      <c r="Y4380" s="7">
        <f t="shared" si="560"/>
        <v>0</v>
      </c>
      <c r="Z4380" s="7"/>
      <c r="AA4380" s="8">
        <f t="shared" si="557"/>
        <v>464.60784313725486</v>
      </c>
      <c r="AB4380" s="6">
        <f t="shared" si="562"/>
        <v>9.2921568627451165</v>
      </c>
      <c r="AC4380" s="6">
        <f t="shared" si="561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hidden="1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1710</v>
      </c>
      <c r="F4381" s="2" t="s">
        <v>1711</v>
      </c>
      <c r="G4381" s="2" t="s">
        <v>1710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1710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59"/>
        <v>85233.67</v>
      </c>
      <c r="W4381" s="8">
        <f t="shared" si="558"/>
        <v>2125.5</v>
      </c>
      <c r="X4381" s="6"/>
      <c r="Y4381" s="7">
        <f t="shared" si="560"/>
        <v>0</v>
      </c>
      <c r="Z4381" s="7"/>
      <c r="AA4381" s="8">
        <f t="shared" si="557"/>
        <v>2125.5</v>
      </c>
      <c r="AB4381" s="6">
        <f t="shared" si="562"/>
        <v>0</v>
      </c>
      <c r="AC4381" s="6">
        <f t="shared" si="561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hidden="1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1719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59"/>
        <v>10856.57</v>
      </c>
      <c r="W4382" s="8">
        <f t="shared" si="558"/>
        <v>5882.3529411764703</v>
      </c>
      <c r="X4382" s="6"/>
      <c r="Y4382" s="7">
        <f t="shared" si="560"/>
        <v>0</v>
      </c>
      <c r="Z4382" s="7"/>
      <c r="AA4382" s="8">
        <f t="shared" si="557"/>
        <v>5882.3529411764703</v>
      </c>
      <c r="AB4382" s="6">
        <f t="shared" si="562"/>
        <v>117.64705882352973</v>
      </c>
      <c r="AC4382" s="6">
        <f t="shared" si="561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hidden="1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59"/>
        <v>2692.5</v>
      </c>
      <c r="W4383" s="8">
        <f t="shared" si="558"/>
        <v>14846</v>
      </c>
      <c r="X4383" s="6"/>
      <c r="Y4383" s="7">
        <f t="shared" si="560"/>
        <v>0</v>
      </c>
      <c r="Z4383" s="7"/>
      <c r="AA4383" s="8">
        <f t="shared" si="557"/>
        <v>14846</v>
      </c>
      <c r="AB4383" s="6">
        <f t="shared" si="562"/>
        <v>0</v>
      </c>
      <c r="AC4383" s="6">
        <f t="shared" si="561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hidden="1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1723</v>
      </c>
      <c r="F4384" s="2" t="s">
        <v>1723</v>
      </c>
      <c r="G4384" s="2" t="s">
        <v>1723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1724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59"/>
        <v>7305.88</v>
      </c>
      <c r="W4384" s="8">
        <f t="shared" si="558"/>
        <v>0</v>
      </c>
      <c r="X4384" s="6"/>
      <c r="Y4384" s="7">
        <f t="shared" si="560"/>
        <v>0</v>
      </c>
      <c r="Z4384" s="7"/>
      <c r="AA4384" s="8">
        <f t="shared" si="557"/>
        <v>0</v>
      </c>
      <c r="AB4384" s="6">
        <f t="shared" si="562"/>
        <v>0</v>
      </c>
      <c r="AC4384" s="6">
        <f t="shared" si="561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hidden="1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1725</v>
      </c>
      <c r="F4385" s="2" t="s">
        <v>1725</v>
      </c>
      <c r="G4385" s="2" t="s">
        <v>1725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1726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59"/>
        <v>27345.200000000001</v>
      </c>
      <c r="W4385" s="8">
        <f t="shared" si="558"/>
        <v>0</v>
      </c>
      <c r="X4385" s="6"/>
      <c r="Y4385" s="7">
        <f t="shared" si="560"/>
        <v>0</v>
      </c>
      <c r="Z4385" s="7"/>
      <c r="AA4385" s="8">
        <f t="shared" si="557"/>
        <v>0</v>
      </c>
      <c r="AB4385" s="6">
        <f t="shared" si="562"/>
        <v>0</v>
      </c>
      <c r="AC4385" s="6">
        <f t="shared" si="561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hidden="1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59"/>
        <v>9264.76</v>
      </c>
      <c r="W4386" s="8">
        <f t="shared" si="558"/>
        <v>5809.76</v>
      </c>
      <c r="X4386" s="6"/>
      <c r="Y4386" s="7">
        <f t="shared" si="560"/>
        <v>0</v>
      </c>
      <c r="Z4386" s="7"/>
      <c r="AA4386" s="8">
        <f t="shared" si="557"/>
        <v>5809.76</v>
      </c>
      <c r="AB4386" s="6">
        <f t="shared" si="562"/>
        <v>0</v>
      </c>
      <c r="AC4386" s="6">
        <f t="shared" si="561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hidden="1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59"/>
        <v>0</v>
      </c>
      <c r="W4387" s="8">
        <f t="shared" si="558"/>
        <v>935.10679611650482</v>
      </c>
      <c r="X4387" s="6"/>
      <c r="Y4387" s="7">
        <f t="shared" si="560"/>
        <v>0</v>
      </c>
      <c r="Z4387" s="7"/>
      <c r="AA4387" s="8">
        <f t="shared" ref="AA4387:AA4450" si="563">W4387+X4387</f>
        <v>935.10679611650482</v>
      </c>
      <c r="AB4387" s="6">
        <f t="shared" si="562"/>
        <v>28.053203883495144</v>
      </c>
      <c r="AC4387" s="6">
        <f t="shared" si="561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hidden="1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59"/>
        <v>0</v>
      </c>
      <c r="W4388" s="8">
        <f t="shared" si="558"/>
        <v>4807.6923076923076</v>
      </c>
      <c r="X4388" s="6"/>
      <c r="Y4388" s="7">
        <f t="shared" si="560"/>
        <v>0</v>
      </c>
      <c r="Z4388" s="7"/>
      <c r="AA4388" s="8">
        <f t="shared" si="563"/>
        <v>4807.6923076923076</v>
      </c>
      <c r="AB4388" s="6">
        <f t="shared" si="562"/>
        <v>192.30769230769238</v>
      </c>
      <c r="AC4388" s="6">
        <f t="shared" si="561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hidden="1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1736</v>
      </c>
      <c r="F4389" s="2" t="s">
        <v>1736</v>
      </c>
      <c r="G4389" s="2" t="s">
        <v>1736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1736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59"/>
        <v>0</v>
      </c>
      <c r="W4389" s="8">
        <f t="shared" si="558"/>
        <v>0</v>
      </c>
      <c r="X4389" s="6"/>
      <c r="Y4389" s="7">
        <f t="shared" si="560"/>
        <v>0</v>
      </c>
      <c r="Z4389" s="7"/>
      <c r="AA4389" s="8">
        <f t="shared" si="563"/>
        <v>0</v>
      </c>
      <c r="AB4389" s="6">
        <f t="shared" si="562"/>
        <v>0</v>
      </c>
      <c r="AC4389" s="6">
        <f t="shared" si="561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hidden="1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1733</v>
      </c>
      <c r="F4390" s="2" t="s">
        <v>1737</v>
      </c>
      <c r="G4390" s="2" t="s">
        <v>1733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1738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59"/>
        <v>0</v>
      </c>
      <c r="W4390" s="8">
        <f t="shared" ref="W4390:W4453" si="564">IF(O4390="返货",U4390/(1+P4390),IF(O4390="返现",U4390,IF(O4390="折扣",U4390*P4390,IF(O4390="无",U4390))))</f>
        <v>0</v>
      </c>
      <c r="X4390" s="6"/>
      <c r="Y4390" s="7">
        <f t="shared" si="560"/>
        <v>0</v>
      </c>
      <c r="Z4390" s="7"/>
      <c r="AA4390" s="8">
        <f t="shared" si="563"/>
        <v>0</v>
      </c>
      <c r="AB4390" s="6">
        <f t="shared" si="562"/>
        <v>0</v>
      </c>
      <c r="AC4390" s="6">
        <f t="shared" si="561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hidden="1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1741</v>
      </c>
      <c r="F4391" s="2" t="s">
        <v>1741</v>
      </c>
      <c r="G4391" s="2" t="s">
        <v>1741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1742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59"/>
        <v>0</v>
      </c>
      <c r="W4391" s="8">
        <f t="shared" si="564"/>
        <v>0</v>
      </c>
      <c r="X4391" s="6"/>
      <c r="Y4391" s="7">
        <f t="shared" si="560"/>
        <v>0</v>
      </c>
      <c r="Z4391" s="7"/>
      <c r="AA4391" s="8">
        <f t="shared" si="563"/>
        <v>0</v>
      </c>
      <c r="AB4391" s="6">
        <f t="shared" si="562"/>
        <v>0</v>
      </c>
      <c r="AC4391" s="6">
        <f t="shared" si="561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hidden="1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1743</v>
      </c>
      <c r="F4392" s="2" t="s">
        <v>1744</v>
      </c>
      <c r="G4392" s="2" t="s">
        <v>1743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1743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59"/>
        <v>7530.5</v>
      </c>
      <c r="W4392" s="8">
        <f t="shared" si="564"/>
        <v>0</v>
      </c>
      <c r="X4392" s="6"/>
      <c r="Y4392" s="7">
        <f t="shared" si="560"/>
        <v>0</v>
      </c>
      <c r="Z4392" s="7"/>
      <c r="AA4392" s="8">
        <f t="shared" si="563"/>
        <v>0</v>
      </c>
      <c r="AB4392" s="6">
        <f t="shared" si="562"/>
        <v>0</v>
      </c>
      <c r="AC4392" s="6">
        <f t="shared" si="561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hidden="1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1745</v>
      </c>
      <c r="F4393" s="2" t="s">
        <v>1745</v>
      </c>
      <c r="G4393" s="2" t="s">
        <v>1745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1746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59"/>
        <v>0</v>
      </c>
      <c r="W4393" s="8">
        <f t="shared" si="564"/>
        <v>0</v>
      </c>
      <c r="X4393" s="6"/>
      <c r="Y4393" s="7">
        <f t="shared" si="560"/>
        <v>0</v>
      </c>
      <c r="Z4393" s="7"/>
      <c r="AA4393" s="8">
        <f t="shared" si="563"/>
        <v>0</v>
      </c>
      <c r="AB4393" s="6">
        <f t="shared" si="562"/>
        <v>0</v>
      </c>
      <c r="AC4393" s="6">
        <f t="shared" si="561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hidden="1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1745</v>
      </c>
      <c r="F4394" s="2" t="s">
        <v>1745</v>
      </c>
      <c r="G4394" s="2" t="s">
        <v>1745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1747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59"/>
        <v>0</v>
      </c>
      <c r="W4394" s="8">
        <f t="shared" si="564"/>
        <v>0</v>
      </c>
      <c r="X4394" s="6"/>
      <c r="Y4394" s="7">
        <f t="shared" si="560"/>
        <v>0</v>
      </c>
      <c r="Z4394" s="7"/>
      <c r="AA4394" s="8">
        <f t="shared" si="563"/>
        <v>0</v>
      </c>
      <c r="AB4394" s="6">
        <f t="shared" si="562"/>
        <v>0</v>
      </c>
      <c r="AC4394" s="6">
        <f t="shared" si="561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hidden="1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1750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1751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59"/>
        <v>1810.5</v>
      </c>
      <c r="W4395" s="8">
        <f t="shared" si="564"/>
        <v>5320.5882352941171</v>
      </c>
      <c r="X4395" s="6"/>
      <c r="Y4395" s="7">
        <f t="shared" si="560"/>
        <v>0</v>
      </c>
      <c r="Z4395" s="7"/>
      <c r="AA4395" s="8">
        <f t="shared" si="563"/>
        <v>5320.5882352941171</v>
      </c>
      <c r="AB4395" s="6">
        <f t="shared" si="562"/>
        <v>106.41176470588289</v>
      </c>
      <c r="AC4395" s="6">
        <f t="shared" si="561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hidden="1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1757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1758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59"/>
        <v>0</v>
      </c>
      <c r="W4396" s="8">
        <f t="shared" si="564"/>
        <v>7734.695238095238</v>
      </c>
      <c r="X4396" s="6"/>
      <c r="Y4396" s="7">
        <f t="shared" si="560"/>
        <v>0</v>
      </c>
      <c r="Z4396" s="7"/>
      <c r="AA4396" s="8">
        <f t="shared" si="563"/>
        <v>7734.695238095238</v>
      </c>
      <c r="AB4396" s="6">
        <f t="shared" si="562"/>
        <v>386.73476190476231</v>
      </c>
      <c r="AC4396" s="6">
        <f t="shared" si="561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hidden="1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1759</v>
      </c>
      <c r="F4397" s="2" t="s">
        <v>1759</v>
      </c>
      <c r="G4397" s="2" t="s">
        <v>1759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1760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59"/>
        <v>0</v>
      </c>
      <c r="W4397" s="8">
        <f t="shared" si="564"/>
        <v>6080.47</v>
      </c>
      <c r="X4397" s="6"/>
      <c r="Y4397" s="7">
        <f t="shared" si="560"/>
        <v>0</v>
      </c>
      <c r="Z4397" s="7"/>
      <c r="AA4397" s="8">
        <f t="shared" si="563"/>
        <v>6080.47</v>
      </c>
      <c r="AB4397" s="6">
        <f t="shared" si="562"/>
        <v>0</v>
      </c>
      <c r="AC4397" s="6">
        <f t="shared" si="561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hidden="1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1766</v>
      </c>
      <c r="F4398" s="2" t="s">
        <v>1766</v>
      </c>
      <c r="G4398" s="2" t="s">
        <v>1766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1766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5">S4398+T4398-U4398</f>
        <v>0</v>
      </c>
      <c r="W4398" s="8">
        <f t="shared" si="564"/>
        <v>0</v>
      </c>
      <c r="X4398" s="6"/>
      <c r="Y4398" s="7">
        <f t="shared" si="560"/>
        <v>0</v>
      </c>
      <c r="Z4398" s="7"/>
      <c r="AA4398" s="8">
        <f t="shared" si="563"/>
        <v>0</v>
      </c>
      <c r="AB4398" s="6">
        <f t="shared" si="562"/>
        <v>0</v>
      </c>
      <c r="AC4398" s="6">
        <f t="shared" si="561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hidden="1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1767</v>
      </c>
      <c r="F4399" s="2" t="s">
        <v>1767</v>
      </c>
      <c r="G4399" s="2" t="s">
        <v>1767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1768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5"/>
        <v>2349.0300000000002</v>
      </c>
      <c r="W4399" s="8">
        <f t="shared" si="564"/>
        <v>0</v>
      </c>
      <c r="X4399" s="6"/>
      <c r="Y4399" s="7">
        <f t="shared" si="560"/>
        <v>0</v>
      </c>
      <c r="Z4399" s="7"/>
      <c r="AA4399" s="8">
        <f t="shared" si="563"/>
        <v>0</v>
      </c>
      <c r="AB4399" s="6">
        <f t="shared" si="562"/>
        <v>0</v>
      </c>
      <c r="AC4399" s="6">
        <f t="shared" si="561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hidden="1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1772</v>
      </c>
      <c r="F4400" s="2" t="s">
        <v>1772</v>
      </c>
      <c r="G4400" s="2" t="s">
        <v>1772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1772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5"/>
        <v>0</v>
      </c>
      <c r="W4400" s="8">
        <f t="shared" si="564"/>
        <v>4702.5</v>
      </c>
      <c r="X4400" s="6"/>
      <c r="Y4400" s="7">
        <f t="shared" si="560"/>
        <v>0</v>
      </c>
      <c r="Z4400" s="7"/>
      <c r="AA4400" s="8">
        <f t="shared" si="563"/>
        <v>4702.5</v>
      </c>
      <c r="AB4400" s="6">
        <f t="shared" si="562"/>
        <v>0</v>
      </c>
      <c r="AC4400" s="6">
        <f t="shared" si="561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hidden="1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1773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5"/>
        <v>153.55000000000018</v>
      </c>
      <c r="W4401" s="8">
        <f t="shared" si="564"/>
        <v>0</v>
      </c>
      <c r="X4401" s="6"/>
      <c r="Y4401" s="7">
        <f t="shared" si="560"/>
        <v>0</v>
      </c>
      <c r="Z4401" s="7"/>
      <c r="AA4401" s="8">
        <f t="shared" si="563"/>
        <v>0</v>
      </c>
      <c r="AB4401" s="6">
        <f t="shared" si="562"/>
        <v>0</v>
      </c>
      <c r="AC4401" s="6">
        <f t="shared" si="561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hidden="1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1774</v>
      </c>
      <c r="F4402" s="2" t="s">
        <v>1774</v>
      </c>
      <c r="G4402" s="2" t="s">
        <v>1774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5"/>
        <v>0</v>
      </c>
      <c r="W4402" s="8">
        <f t="shared" si="564"/>
        <v>0</v>
      </c>
      <c r="X4402" s="6"/>
      <c r="Y4402" s="7">
        <f t="shared" si="560"/>
        <v>0</v>
      </c>
      <c r="Z4402" s="7"/>
      <c r="AA4402" s="8">
        <f t="shared" si="563"/>
        <v>0</v>
      </c>
      <c r="AB4402" s="6">
        <f t="shared" si="562"/>
        <v>0</v>
      </c>
      <c r="AC4402" s="6">
        <f t="shared" si="561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hidden="1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1775</v>
      </c>
      <c r="F4403" s="2" t="s">
        <v>1775</v>
      </c>
      <c r="G4403" s="2" t="s">
        <v>1775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1775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5"/>
        <v>0</v>
      </c>
      <c r="W4403" s="8">
        <f t="shared" si="564"/>
        <v>0</v>
      </c>
      <c r="X4403" s="6"/>
      <c r="Y4403" s="7">
        <f t="shared" si="560"/>
        <v>0</v>
      </c>
      <c r="Z4403" s="7"/>
      <c r="AA4403" s="8">
        <f t="shared" si="563"/>
        <v>0</v>
      </c>
      <c r="AB4403" s="6">
        <f t="shared" si="562"/>
        <v>0</v>
      </c>
      <c r="AC4403" s="6">
        <f t="shared" si="561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hidden="1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5"/>
        <v>0</v>
      </c>
      <c r="W4404" s="8">
        <f t="shared" si="564"/>
        <v>0</v>
      </c>
      <c r="X4404" s="6"/>
      <c r="Y4404" s="7">
        <f t="shared" si="560"/>
        <v>0</v>
      </c>
      <c r="Z4404" s="7"/>
      <c r="AA4404" s="8">
        <f t="shared" si="563"/>
        <v>0</v>
      </c>
      <c r="AB4404" s="6">
        <f t="shared" si="562"/>
        <v>0</v>
      </c>
      <c r="AC4404" s="6">
        <f t="shared" si="561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hidden="1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1777</v>
      </c>
      <c r="F4405" s="2" t="s">
        <v>1778</v>
      </c>
      <c r="G4405" s="2" t="s">
        <v>1777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1779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5"/>
        <v>0</v>
      </c>
      <c r="W4405" s="8">
        <f t="shared" si="564"/>
        <v>0</v>
      </c>
      <c r="X4405" s="6"/>
      <c r="Y4405" s="7">
        <f t="shared" si="560"/>
        <v>0</v>
      </c>
      <c r="Z4405" s="7"/>
      <c r="AA4405" s="8">
        <f t="shared" si="563"/>
        <v>0</v>
      </c>
      <c r="AB4405" s="6">
        <f t="shared" si="562"/>
        <v>0</v>
      </c>
      <c r="AC4405" s="6">
        <f t="shared" si="561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hidden="1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1784</v>
      </c>
      <c r="F4406" s="2" t="s">
        <v>1784</v>
      </c>
      <c r="G4406" s="2" t="s">
        <v>1784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1784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5"/>
        <v>0</v>
      </c>
      <c r="W4406" s="8">
        <f t="shared" si="564"/>
        <v>0</v>
      </c>
      <c r="X4406" s="6"/>
      <c r="Y4406" s="7">
        <f t="shared" si="560"/>
        <v>0</v>
      </c>
      <c r="Z4406" s="7"/>
      <c r="AA4406" s="8">
        <f t="shared" si="563"/>
        <v>0</v>
      </c>
      <c r="AB4406" s="6">
        <f t="shared" si="562"/>
        <v>0</v>
      </c>
      <c r="AC4406" s="6">
        <f t="shared" si="561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hidden="1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1784</v>
      </c>
      <c r="F4407" s="2" t="s">
        <v>1784</v>
      </c>
      <c r="G4407" s="2" t="s">
        <v>1784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1784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5"/>
        <v>8656</v>
      </c>
      <c r="W4407" s="8">
        <f t="shared" si="564"/>
        <v>7707.0588235294117</v>
      </c>
      <c r="X4407" s="6"/>
      <c r="Y4407" s="7">
        <f t="shared" si="560"/>
        <v>0</v>
      </c>
      <c r="Z4407" s="7"/>
      <c r="AA4407" s="8">
        <f t="shared" si="563"/>
        <v>7707.0588235294117</v>
      </c>
      <c r="AB4407" s="6">
        <f t="shared" si="562"/>
        <v>154.14117647058811</v>
      </c>
      <c r="AC4407" s="6">
        <f t="shared" si="561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hidden="1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1784</v>
      </c>
      <c r="F4408" s="2" t="s">
        <v>1784</v>
      </c>
      <c r="G4408" s="2" t="s">
        <v>1784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1784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5"/>
        <v>10752.35</v>
      </c>
      <c r="W4408" s="8">
        <f t="shared" si="564"/>
        <v>0</v>
      </c>
      <c r="X4408" s="6"/>
      <c r="Y4408" s="7">
        <f t="shared" si="560"/>
        <v>0</v>
      </c>
      <c r="Z4408" s="7"/>
      <c r="AA4408" s="8">
        <f t="shared" si="563"/>
        <v>0</v>
      </c>
      <c r="AB4408" s="6">
        <f t="shared" si="562"/>
        <v>0</v>
      </c>
      <c r="AC4408" s="6">
        <f t="shared" si="561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hidden="1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5"/>
        <v>10192.26</v>
      </c>
      <c r="W4409" s="8">
        <f t="shared" si="564"/>
        <v>277.77777777777777</v>
      </c>
      <c r="X4409" s="6"/>
      <c r="Y4409" s="7">
        <f t="shared" si="560"/>
        <v>0</v>
      </c>
      <c r="Z4409" s="7"/>
      <c r="AA4409" s="8">
        <f t="shared" si="563"/>
        <v>277.77777777777777</v>
      </c>
      <c r="AB4409" s="6">
        <f t="shared" si="562"/>
        <v>22.222222222222229</v>
      </c>
      <c r="AC4409" s="6">
        <f t="shared" si="561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hidden="1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1789</v>
      </c>
      <c r="F4410" s="2" t="s">
        <v>1789</v>
      </c>
      <c r="G4410" s="2" t="s">
        <v>1789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1789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5"/>
        <v>11023.6</v>
      </c>
      <c r="W4410" s="8">
        <f t="shared" si="564"/>
        <v>5144.8999999999996</v>
      </c>
      <c r="X4410" s="6"/>
      <c r="Y4410" s="7">
        <f t="shared" si="560"/>
        <v>0</v>
      </c>
      <c r="Z4410" s="7"/>
      <c r="AA4410" s="8">
        <f t="shared" si="563"/>
        <v>5144.8999999999996</v>
      </c>
      <c r="AB4410" s="6">
        <f t="shared" si="562"/>
        <v>0</v>
      </c>
      <c r="AC4410" s="6">
        <f t="shared" si="561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hidden="1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1790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1791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5"/>
        <v>20276.400000000001</v>
      </c>
      <c r="W4411" s="8">
        <f t="shared" si="564"/>
        <v>50681.599999999999</v>
      </c>
      <c r="X4411" s="6"/>
      <c r="Y4411" s="7">
        <f t="shared" si="560"/>
        <v>0</v>
      </c>
      <c r="Z4411" s="7"/>
      <c r="AA4411" s="8">
        <f t="shared" si="563"/>
        <v>50681.599999999999</v>
      </c>
      <c r="AB4411" s="6">
        <f t="shared" si="562"/>
        <v>0</v>
      </c>
      <c r="AC4411" s="6">
        <f t="shared" si="561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hidden="1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1792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1793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5"/>
        <v>9966.98</v>
      </c>
      <c r="W4412" s="8">
        <f t="shared" si="564"/>
        <v>0</v>
      </c>
      <c r="X4412" s="6"/>
      <c r="Y4412" s="7">
        <f t="shared" si="560"/>
        <v>0</v>
      </c>
      <c r="Z4412" s="7"/>
      <c r="AA4412" s="8">
        <f t="shared" si="563"/>
        <v>0</v>
      </c>
      <c r="AB4412" s="6">
        <f t="shared" si="562"/>
        <v>0</v>
      </c>
      <c r="AC4412" s="6">
        <f t="shared" si="561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hidden="1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1794</v>
      </c>
      <c r="F4413" s="2" t="s">
        <v>1794</v>
      </c>
      <c r="G4413" s="2" t="s">
        <v>1794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1795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5"/>
        <v>38227.49</v>
      </c>
      <c r="W4413" s="8">
        <f t="shared" si="564"/>
        <v>6218.4466019417478</v>
      </c>
      <c r="X4413" s="6"/>
      <c r="Y4413" s="7">
        <f t="shared" si="560"/>
        <v>0</v>
      </c>
      <c r="Z4413" s="7"/>
      <c r="AA4413" s="8">
        <f t="shared" si="563"/>
        <v>6218.4466019417478</v>
      </c>
      <c r="AB4413" s="6">
        <f t="shared" si="562"/>
        <v>186.55339805825224</v>
      </c>
      <c r="AC4413" s="6">
        <f t="shared" si="561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hidden="1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1803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5"/>
        <v>0</v>
      </c>
      <c r="W4414" s="8">
        <f t="shared" si="564"/>
        <v>0</v>
      </c>
      <c r="X4414" s="6"/>
      <c r="Y4414" s="7">
        <f t="shared" si="560"/>
        <v>0</v>
      </c>
      <c r="Z4414" s="7"/>
      <c r="AA4414" s="8">
        <f t="shared" si="563"/>
        <v>0</v>
      </c>
      <c r="AB4414" s="6">
        <f t="shared" si="562"/>
        <v>0</v>
      </c>
      <c r="AC4414" s="6">
        <f t="shared" si="561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hidden="1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5"/>
        <v>0</v>
      </c>
      <c r="W4415" s="8">
        <f t="shared" si="564"/>
        <v>0</v>
      </c>
      <c r="X4415" s="6"/>
      <c r="Y4415" s="7">
        <f t="shared" si="560"/>
        <v>0</v>
      </c>
      <c r="Z4415" s="7"/>
      <c r="AA4415" s="8">
        <f t="shared" si="563"/>
        <v>0</v>
      </c>
      <c r="AB4415" s="6">
        <f t="shared" si="562"/>
        <v>0</v>
      </c>
      <c r="AC4415" s="6">
        <f t="shared" si="561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hidden="1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1807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5"/>
        <v>5373.1999999999989</v>
      </c>
      <c r="W4416" s="8">
        <f t="shared" si="564"/>
        <v>3014.1</v>
      </c>
      <c r="X4416" s="6"/>
      <c r="Y4416" s="7">
        <f t="shared" si="560"/>
        <v>0</v>
      </c>
      <c r="Z4416" s="7"/>
      <c r="AA4416" s="8">
        <f t="shared" si="563"/>
        <v>3014.1</v>
      </c>
      <c r="AB4416" s="6">
        <f t="shared" si="562"/>
        <v>0</v>
      </c>
      <c r="AC4416" s="6">
        <f t="shared" si="561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hidden="1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1810</v>
      </c>
      <c r="F4417" s="2" t="s">
        <v>1810</v>
      </c>
      <c r="G4417" s="2" t="s">
        <v>1810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1810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5"/>
        <v>3128.8</v>
      </c>
      <c r="W4417" s="8">
        <f t="shared" si="564"/>
        <v>0</v>
      </c>
      <c r="X4417" s="6"/>
      <c r="Y4417" s="7">
        <f t="shared" si="560"/>
        <v>0</v>
      </c>
      <c r="Z4417" s="7"/>
      <c r="AA4417" s="8">
        <f t="shared" si="563"/>
        <v>0</v>
      </c>
      <c r="AB4417" s="6">
        <f t="shared" si="562"/>
        <v>0</v>
      </c>
      <c r="AC4417" s="6">
        <f t="shared" si="561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hidden="1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1811</v>
      </c>
      <c r="F4418" s="2" t="s">
        <v>1811</v>
      </c>
      <c r="G4418" s="2" t="s">
        <v>1811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1811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5"/>
        <v>0</v>
      </c>
      <c r="W4418" s="8">
        <f t="shared" si="564"/>
        <v>0</v>
      </c>
      <c r="X4418" s="6"/>
      <c r="Y4418" s="7">
        <f t="shared" si="560"/>
        <v>0</v>
      </c>
      <c r="Z4418" s="7"/>
      <c r="AA4418" s="8">
        <f t="shared" si="563"/>
        <v>0</v>
      </c>
      <c r="AB4418" s="6">
        <f t="shared" si="562"/>
        <v>0</v>
      </c>
      <c r="AC4418" s="6">
        <f t="shared" si="561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hidden="1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1813</v>
      </c>
      <c r="F4419" s="2" t="s">
        <v>1813</v>
      </c>
      <c r="G4419" s="2" t="s">
        <v>1813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1814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5"/>
        <v>7040.67</v>
      </c>
      <c r="W4419" s="8">
        <f t="shared" si="564"/>
        <v>1.6363636363636362</v>
      </c>
      <c r="X4419" s="6"/>
      <c r="Y4419" s="7">
        <f t="shared" ref="Y4419:Y4482" si="566">IF(W4419-AC4419&lt;=0,0,IF(O4419="返现",MAX(W4419-AB4419-AC4419,0),MAX(W4419-AC4419,0)))</f>
        <v>0</v>
      </c>
      <c r="Z4419" s="7"/>
      <c r="AA4419" s="8">
        <f t="shared" si="563"/>
        <v>1.6363636363636362</v>
      </c>
      <c r="AB4419" s="6">
        <f t="shared" si="562"/>
        <v>0.1636363636363638</v>
      </c>
      <c r="AC4419" s="6">
        <f t="shared" si="561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hidden="1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1816</v>
      </c>
      <c r="F4420" s="2" t="s">
        <v>1816</v>
      </c>
      <c r="G4420" s="2" t="s">
        <v>1816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1817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5"/>
        <v>0</v>
      </c>
      <c r="W4420" s="8">
        <f t="shared" si="564"/>
        <v>4295.5545454545445</v>
      </c>
      <c r="X4420" s="6"/>
      <c r="Y4420" s="7">
        <f t="shared" si="566"/>
        <v>0</v>
      </c>
      <c r="Z4420" s="7"/>
      <c r="AA4420" s="8">
        <f t="shared" si="563"/>
        <v>4295.5545454545445</v>
      </c>
      <c r="AB4420" s="6">
        <f t="shared" si="562"/>
        <v>429.55545454545518</v>
      </c>
      <c r="AC4420" s="6">
        <f t="shared" ref="AC4420:AC4442" si="567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hidden="1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1818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5"/>
        <v>0</v>
      </c>
      <c r="W4421" s="8">
        <f t="shared" si="564"/>
        <v>0</v>
      </c>
      <c r="X4421" s="6"/>
      <c r="Y4421" s="7">
        <f t="shared" si="566"/>
        <v>0</v>
      </c>
      <c r="Z4421" s="7"/>
      <c r="AA4421" s="8">
        <f t="shared" si="563"/>
        <v>0</v>
      </c>
      <c r="AB4421" s="6">
        <f t="shared" si="562"/>
        <v>0</v>
      </c>
      <c r="AC4421" s="6">
        <f t="shared" si="567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hidden="1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1832</v>
      </c>
      <c r="F4422" s="2" t="s">
        <v>1832</v>
      </c>
      <c r="G4422" s="2" t="s">
        <v>1832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1833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5"/>
        <v>0</v>
      </c>
      <c r="W4422" s="8">
        <f t="shared" si="564"/>
        <v>0</v>
      </c>
      <c r="X4422" s="6"/>
      <c r="Y4422" s="7">
        <f t="shared" si="566"/>
        <v>0</v>
      </c>
      <c r="Z4422" s="7"/>
      <c r="AA4422" s="8">
        <f t="shared" si="563"/>
        <v>0</v>
      </c>
      <c r="AB4422" s="6">
        <f t="shared" ref="AB4422:AB4442" si="568">U4422-W4422</f>
        <v>0</v>
      </c>
      <c r="AC4422" s="6">
        <f t="shared" si="567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hidden="1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1834</v>
      </c>
      <c r="F4423" s="2" t="s">
        <v>1834</v>
      </c>
      <c r="G4423" s="2" t="s">
        <v>1834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1835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5"/>
        <v>0</v>
      </c>
      <c r="W4423" s="8">
        <f t="shared" si="564"/>
        <v>13065.882352941177</v>
      </c>
      <c r="X4423" s="6"/>
      <c r="Y4423" s="7">
        <f t="shared" si="566"/>
        <v>0</v>
      </c>
      <c r="Z4423" s="7"/>
      <c r="AA4423" s="8">
        <f t="shared" si="563"/>
        <v>13065.882352941177</v>
      </c>
      <c r="AB4423" s="6">
        <f t="shared" si="568"/>
        <v>261.31764705882415</v>
      </c>
      <c r="AC4423" s="6">
        <f t="shared" si="567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hidden="1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5"/>
        <v>457.09999999999854</v>
      </c>
      <c r="W4424" s="8">
        <f t="shared" si="564"/>
        <v>9904.8700000000008</v>
      </c>
      <c r="X4424" s="6"/>
      <c r="Y4424" s="7">
        <f t="shared" si="566"/>
        <v>0</v>
      </c>
      <c r="Z4424" s="7"/>
      <c r="AA4424" s="8">
        <f t="shared" si="563"/>
        <v>9904.8700000000008</v>
      </c>
      <c r="AB4424" s="6">
        <f t="shared" si="568"/>
        <v>0</v>
      </c>
      <c r="AC4424" s="6">
        <f t="shared" si="567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hidden="1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1842</v>
      </c>
      <c r="F4425" s="2" t="s">
        <v>1842</v>
      </c>
      <c r="G4425" s="2" t="s">
        <v>1842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1844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5"/>
        <v>9894.91</v>
      </c>
      <c r="W4425" s="8">
        <f t="shared" si="564"/>
        <v>0</v>
      </c>
      <c r="X4425" s="6"/>
      <c r="Y4425" s="7">
        <f t="shared" si="566"/>
        <v>0</v>
      </c>
      <c r="Z4425" s="7"/>
      <c r="AA4425" s="8">
        <f t="shared" si="563"/>
        <v>0</v>
      </c>
      <c r="AB4425" s="6">
        <f t="shared" si="568"/>
        <v>0</v>
      </c>
      <c r="AC4425" s="6">
        <f t="shared" si="567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hidden="1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1845</v>
      </c>
      <c r="F4426" s="2" t="s">
        <v>1846</v>
      </c>
      <c r="G4426" s="2" t="s">
        <v>1845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1845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5"/>
        <v>0</v>
      </c>
      <c r="W4426" s="8">
        <f t="shared" si="564"/>
        <v>0</v>
      </c>
      <c r="X4426" s="6"/>
      <c r="Y4426" s="7">
        <f t="shared" si="566"/>
        <v>0</v>
      </c>
      <c r="Z4426" s="7"/>
      <c r="AA4426" s="8">
        <f t="shared" si="563"/>
        <v>0</v>
      </c>
      <c r="AB4426" s="6">
        <f t="shared" si="568"/>
        <v>0</v>
      </c>
      <c r="AC4426" s="6">
        <f t="shared" si="567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hidden="1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1847</v>
      </c>
      <c r="F4427" s="2" t="s">
        <v>1847</v>
      </c>
      <c r="G4427" s="2" t="s">
        <v>1847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1848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5"/>
        <v>9458.0000000000036</v>
      </c>
      <c r="W4427" s="8">
        <f t="shared" si="564"/>
        <v>23763.529411764706</v>
      </c>
      <c r="X4427" s="6"/>
      <c r="Y4427" s="7">
        <f t="shared" si="566"/>
        <v>0</v>
      </c>
      <c r="Z4427" s="7"/>
      <c r="AA4427" s="8">
        <f t="shared" si="563"/>
        <v>23763.529411764706</v>
      </c>
      <c r="AB4427" s="6">
        <f t="shared" si="568"/>
        <v>475.27058823529296</v>
      </c>
      <c r="AC4427" s="6">
        <f t="shared" si="567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hidden="1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5"/>
        <v>0</v>
      </c>
      <c r="W4428" s="8">
        <f t="shared" si="564"/>
        <v>0</v>
      </c>
      <c r="X4428" s="6"/>
      <c r="Y4428" s="7">
        <f t="shared" si="566"/>
        <v>0</v>
      </c>
      <c r="Z4428" s="7"/>
      <c r="AA4428" s="8">
        <f t="shared" si="563"/>
        <v>0</v>
      </c>
      <c r="AB4428" s="6">
        <f t="shared" si="568"/>
        <v>0</v>
      </c>
      <c r="AC4428" s="6">
        <f t="shared" si="567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hidden="1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1850</v>
      </c>
      <c r="F4429" s="2" t="s">
        <v>1850</v>
      </c>
      <c r="G4429" s="2" t="s">
        <v>1850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1850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5"/>
        <v>10000</v>
      </c>
      <c r="W4429" s="8">
        <f t="shared" si="564"/>
        <v>0</v>
      </c>
      <c r="X4429" s="6"/>
      <c r="Y4429" s="7">
        <f t="shared" si="566"/>
        <v>0</v>
      </c>
      <c r="Z4429" s="7"/>
      <c r="AA4429" s="8">
        <f t="shared" si="563"/>
        <v>0</v>
      </c>
      <c r="AB4429" s="6">
        <f t="shared" si="568"/>
        <v>0</v>
      </c>
      <c r="AC4429" s="6">
        <f t="shared" si="567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hidden="1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1859</v>
      </c>
      <c r="F4430" s="2" t="s">
        <v>1859</v>
      </c>
      <c r="G4430" s="2" t="s">
        <v>1859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1860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5"/>
        <v>0</v>
      </c>
      <c r="W4430" s="8">
        <f t="shared" si="564"/>
        <v>0</v>
      </c>
      <c r="X4430" s="6"/>
      <c r="Y4430" s="7">
        <f t="shared" si="566"/>
        <v>0</v>
      </c>
      <c r="Z4430" s="7"/>
      <c r="AA4430" s="8">
        <f t="shared" si="563"/>
        <v>0</v>
      </c>
      <c r="AB4430" s="6">
        <f t="shared" si="568"/>
        <v>0</v>
      </c>
      <c r="AC4430" s="6">
        <f t="shared" si="567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hidden="1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5"/>
        <v>0</v>
      </c>
      <c r="W4431" s="8">
        <f t="shared" si="564"/>
        <v>4024.39</v>
      </c>
      <c r="X4431" s="6"/>
      <c r="Y4431" s="7">
        <f t="shared" si="566"/>
        <v>0</v>
      </c>
      <c r="Z4431" s="7"/>
      <c r="AA4431" s="8">
        <f t="shared" si="563"/>
        <v>4024.39</v>
      </c>
      <c r="AB4431" s="6">
        <f t="shared" si="568"/>
        <v>0</v>
      </c>
      <c r="AC4431" s="6">
        <f t="shared" si="567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hidden="1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5"/>
        <v>67.150000000008703</v>
      </c>
      <c r="W4432" s="8">
        <f t="shared" si="564"/>
        <v>0</v>
      </c>
      <c r="X4432" s="6"/>
      <c r="Y4432" s="7">
        <f t="shared" si="566"/>
        <v>0</v>
      </c>
      <c r="Z4432" s="7"/>
      <c r="AA4432" s="8">
        <f t="shared" si="563"/>
        <v>0</v>
      </c>
      <c r="AB4432" s="6">
        <f t="shared" si="568"/>
        <v>0</v>
      </c>
      <c r="AC4432" s="6">
        <f t="shared" si="567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hidden="1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1872</v>
      </c>
      <c r="F4433" s="2" t="s">
        <v>1872</v>
      </c>
      <c r="G4433" s="2" t="s">
        <v>1872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1873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5"/>
        <v>0</v>
      </c>
      <c r="W4433" s="8">
        <f t="shared" si="564"/>
        <v>6667.2</v>
      </c>
      <c r="X4433" s="6"/>
      <c r="Y4433" s="7">
        <f t="shared" si="566"/>
        <v>0</v>
      </c>
      <c r="Z4433" s="7"/>
      <c r="AA4433" s="8">
        <f t="shared" si="563"/>
        <v>6667.2</v>
      </c>
      <c r="AB4433" s="6">
        <f t="shared" si="568"/>
        <v>0</v>
      </c>
      <c r="AC4433" s="6">
        <f t="shared" si="567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hidden="1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1872</v>
      </c>
      <c r="F4434" s="2" t="s">
        <v>1872</v>
      </c>
      <c r="G4434" s="2" t="s">
        <v>1872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1874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5"/>
        <v>0</v>
      </c>
      <c r="W4434" s="8">
        <f t="shared" si="564"/>
        <v>6103.9</v>
      </c>
      <c r="X4434" s="6"/>
      <c r="Y4434" s="7">
        <f t="shared" si="566"/>
        <v>0</v>
      </c>
      <c r="Z4434" s="7"/>
      <c r="AA4434" s="8">
        <f t="shared" si="563"/>
        <v>6103.9</v>
      </c>
      <c r="AB4434" s="6">
        <f t="shared" si="568"/>
        <v>0</v>
      </c>
      <c r="AC4434" s="6">
        <f t="shared" si="567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hidden="1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1877</v>
      </c>
      <c r="F4435" s="2" t="s">
        <v>1878</v>
      </c>
      <c r="G4435" s="2" t="s">
        <v>1877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1879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5"/>
        <v>0</v>
      </c>
      <c r="W4435" s="8">
        <f t="shared" si="564"/>
        <v>0</v>
      </c>
      <c r="X4435" s="6"/>
      <c r="Y4435" s="7">
        <f t="shared" si="566"/>
        <v>0</v>
      </c>
      <c r="Z4435" s="7"/>
      <c r="AA4435" s="8">
        <f t="shared" si="563"/>
        <v>0</v>
      </c>
      <c r="AB4435" s="6">
        <f t="shared" si="568"/>
        <v>0</v>
      </c>
      <c r="AC4435" s="6">
        <f t="shared" si="567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hidden="1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1872</v>
      </c>
      <c r="F4436" s="2" t="s">
        <v>1882</v>
      </c>
      <c r="G4436" s="2" t="s">
        <v>1872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1883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5"/>
        <v>0</v>
      </c>
      <c r="W4436" s="8">
        <f t="shared" si="564"/>
        <v>0</v>
      </c>
      <c r="X4436" s="6"/>
      <c r="Y4436" s="7">
        <f t="shared" si="566"/>
        <v>0</v>
      </c>
      <c r="Z4436" s="7"/>
      <c r="AA4436" s="8">
        <f t="shared" si="563"/>
        <v>0</v>
      </c>
      <c r="AB4436" s="6">
        <f t="shared" si="568"/>
        <v>0</v>
      </c>
      <c r="AC4436" s="6">
        <f t="shared" si="567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hidden="1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1885</v>
      </c>
      <c r="F4437" s="2" t="s">
        <v>1885</v>
      </c>
      <c r="G4437" s="2" t="s">
        <v>1885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1885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5"/>
        <v>8815.1000000000058</v>
      </c>
      <c r="W4437" s="8">
        <f t="shared" si="564"/>
        <v>37901.176470588231</v>
      </c>
      <c r="X4437" s="6"/>
      <c r="Y4437" s="7">
        <f t="shared" si="566"/>
        <v>0</v>
      </c>
      <c r="Z4437" s="7"/>
      <c r="AA4437" s="8">
        <f t="shared" si="563"/>
        <v>37901.176470588231</v>
      </c>
      <c r="AB4437" s="6">
        <f t="shared" si="568"/>
        <v>758.0235294117665</v>
      </c>
      <c r="AC4437" s="6">
        <f t="shared" si="567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hidden="1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1886</v>
      </c>
      <c r="F4438" s="2" t="s">
        <v>1887</v>
      </c>
      <c r="G4438" s="2" t="s">
        <v>1886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1888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5"/>
        <v>84538.4</v>
      </c>
      <c r="W4438" s="8">
        <f t="shared" si="564"/>
        <v>172.05882352941177</v>
      </c>
      <c r="X4438" s="6"/>
      <c r="Y4438" s="7">
        <f t="shared" si="566"/>
        <v>0</v>
      </c>
      <c r="Z4438" s="7"/>
      <c r="AA4438" s="8">
        <f t="shared" si="563"/>
        <v>172.05882352941177</v>
      </c>
      <c r="AB4438" s="6">
        <f t="shared" si="568"/>
        <v>3.441176470588232</v>
      </c>
      <c r="AC4438" s="6">
        <f t="shared" si="567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hidden="1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1891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5"/>
        <v>0</v>
      </c>
      <c r="W4439" s="8">
        <f t="shared" si="564"/>
        <v>155682.34905660377</v>
      </c>
      <c r="X4439" s="6"/>
      <c r="Y4439" s="7">
        <f t="shared" si="566"/>
        <v>0</v>
      </c>
      <c r="Z4439" s="7"/>
      <c r="AA4439" s="8">
        <f t="shared" si="563"/>
        <v>155682.34905660377</v>
      </c>
      <c r="AB4439" s="6">
        <f t="shared" si="568"/>
        <v>9340.9409433962428</v>
      </c>
      <c r="AC4439" s="6">
        <f t="shared" si="567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hidden="1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1892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5"/>
        <v>0</v>
      </c>
      <c r="W4440" s="8">
        <f t="shared" si="564"/>
        <v>0</v>
      </c>
      <c r="X4440" s="6"/>
      <c r="Y4440" s="7">
        <f t="shared" si="566"/>
        <v>0</v>
      </c>
      <c r="Z4440" s="7"/>
      <c r="AA4440" s="8">
        <f t="shared" si="563"/>
        <v>0</v>
      </c>
      <c r="AB4440" s="6">
        <f t="shared" si="568"/>
        <v>0</v>
      </c>
      <c r="AC4440" s="6">
        <f t="shared" si="567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hidden="1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1901</v>
      </c>
      <c r="F4441" s="2" t="s">
        <v>1902</v>
      </c>
      <c r="G4441" s="2" t="s">
        <v>1901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1903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5"/>
        <v>27396.55</v>
      </c>
      <c r="W4441" s="8">
        <f t="shared" si="564"/>
        <v>0</v>
      </c>
      <c r="X4441" s="6"/>
      <c r="Y4441" s="7">
        <f t="shared" si="566"/>
        <v>0</v>
      </c>
      <c r="Z4441" s="7"/>
      <c r="AA4441" s="8">
        <f t="shared" si="563"/>
        <v>0</v>
      </c>
      <c r="AB4441" s="6">
        <f t="shared" si="568"/>
        <v>0</v>
      </c>
      <c r="AC4441" s="6">
        <f t="shared" si="567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hidden="1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1906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5"/>
        <v>31940.5</v>
      </c>
      <c r="W4442" s="8">
        <f t="shared" si="564"/>
        <v>14617.9</v>
      </c>
      <c r="X4442" s="6"/>
      <c r="Y4442" s="7">
        <f t="shared" si="566"/>
        <v>0</v>
      </c>
      <c r="Z4442" s="7"/>
      <c r="AA4442" s="8">
        <f t="shared" si="563"/>
        <v>14617.9</v>
      </c>
      <c r="AB4442" s="6">
        <f t="shared" si="568"/>
        <v>0</v>
      </c>
      <c r="AC4442" s="6">
        <f t="shared" si="567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hidden="1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5"/>
        <v>407952.35999999987</v>
      </c>
      <c r="W4443" s="8">
        <f t="shared" si="564"/>
        <v>1307964.6285714286</v>
      </c>
      <c r="X4443" s="6"/>
      <c r="Y4443" s="7">
        <f t="shared" si="566"/>
        <v>0</v>
      </c>
      <c r="Z4443" s="7"/>
      <c r="AA4443" s="8">
        <f t="shared" si="563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hidden="1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4"/>
        <v>15434.813084112149</v>
      </c>
      <c r="X4444" s="6"/>
      <c r="Y4444" s="7">
        <f t="shared" si="566"/>
        <v>0</v>
      </c>
      <c r="Z4444" s="7"/>
      <c r="AA4444" s="8">
        <f t="shared" si="563"/>
        <v>15434.813084112149</v>
      </c>
      <c r="AB4444" s="6">
        <f>U4444-W4444</f>
        <v>1080.4369158878508</v>
      </c>
      <c r="AC4444" s="6">
        <f t="shared" ref="AC4444:AC4507" si="569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hidden="1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4"/>
        <v>9001.7999999999993</v>
      </c>
      <c r="X4445" s="6"/>
      <c r="Y4445" s="7">
        <f t="shared" si="566"/>
        <v>0</v>
      </c>
      <c r="Z4445" s="7"/>
      <c r="AA4445" s="8">
        <f t="shared" si="563"/>
        <v>9001.7999999999993</v>
      </c>
      <c r="AB4445" s="6">
        <f>U4445-W4445</f>
        <v>450.09000000000015</v>
      </c>
      <c r="AC4445" s="6">
        <f t="shared" si="569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hidden="1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5"/>
        <v>3075.7000000000007</v>
      </c>
      <c r="W4446" s="8">
        <f t="shared" si="564"/>
        <v>5124.2999999999993</v>
      </c>
      <c r="X4446" s="6"/>
      <c r="Y4446" s="7">
        <f t="shared" si="566"/>
        <v>0</v>
      </c>
      <c r="Z4446" s="7"/>
      <c r="AA4446" s="8">
        <f t="shared" si="563"/>
        <v>5124.2999999999993</v>
      </c>
      <c r="AB4446" s="6">
        <f>U4446-W4446</f>
        <v>0</v>
      </c>
      <c r="AC4446" s="6">
        <f t="shared" si="569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hidden="1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5"/>
        <v>78265.339999999982</v>
      </c>
      <c r="W4447" s="8">
        <f t="shared" si="564"/>
        <v>99575.7</v>
      </c>
      <c r="X4447" s="6"/>
      <c r="Y4447" s="7">
        <f t="shared" si="566"/>
        <v>0</v>
      </c>
      <c r="Z4447" s="7"/>
      <c r="AA4447" s="8">
        <f t="shared" si="563"/>
        <v>99575.7</v>
      </c>
      <c r="AB4447" s="6">
        <f>W4447*P4447</f>
        <v>1991.5139999999999</v>
      </c>
      <c r="AC4447" s="6">
        <f t="shared" si="569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hidden="1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5"/>
        <v>10892.27</v>
      </c>
      <c r="W4448" s="8">
        <f t="shared" si="564"/>
        <v>15671.25</v>
      </c>
      <c r="X4448" s="6"/>
      <c r="Y4448" s="7">
        <f t="shared" si="566"/>
        <v>0</v>
      </c>
      <c r="Z4448" s="7"/>
      <c r="AA4448" s="8">
        <f t="shared" si="563"/>
        <v>15671.25</v>
      </c>
      <c r="AB4448" s="6">
        <f t="shared" ref="AB4448:AB4511" si="570">U4448-W4448</f>
        <v>0</v>
      </c>
      <c r="AC4448" s="6">
        <f t="shared" si="569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hidden="1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5"/>
        <v>58046.340000000004</v>
      </c>
      <c r="W4449" s="8">
        <f t="shared" si="564"/>
        <v>52129.637254901965</v>
      </c>
      <c r="X4449" s="6"/>
      <c r="Y4449" s="7">
        <f t="shared" si="566"/>
        <v>0</v>
      </c>
      <c r="Z4449" s="7"/>
      <c r="AA4449" s="8">
        <f t="shared" si="563"/>
        <v>52129.637254901965</v>
      </c>
      <c r="AB4449" s="6">
        <f t="shared" si="570"/>
        <v>1042.592745098038</v>
      </c>
      <c r="AC4449" s="6">
        <f t="shared" si="569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hidden="1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5"/>
        <v>25775.839999999997</v>
      </c>
      <c r="W4450" s="8">
        <f t="shared" si="564"/>
        <v>58819.607843137252</v>
      </c>
      <c r="X4450" s="6"/>
      <c r="Y4450" s="7">
        <f t="shared" si="566"/>
        <v>0</v>
      </c>
      <c r="Z4450" s="7"/>
      <c r="AA4450" s="8">
        <f t="shared" si="563"/>
        <v>58819.607843137252</v>
      </c>
      <c r="AB4450" s="6">
        <f t="shared" si="570"/>
        <v>1176.3921568627484</v>
      </c>
      <c r="AC4450" s="6">
        <f t="shared" si="569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hidden="1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5"/>
        <v>1052871.28</v>
      </c>
      <c r="W4451" s="8">
        <f t="shared" si="564"/>
        <v>237650</v>
      </c>
      <c r="X4451" s="6"/>
      <c r="Y4451" s="7">
        <f t="shared" si="566"/>
        <v>0</v>
      </c>
      <c r="Z4451" s="7"/>
      <c r="AA4451" s="8">
        <f t="shared" ref="AA4451:AA4497" si="571">W4451+X4451</f>
        <v>237650</v>
      </c>
      <c r="AB4451" s="6">
        <f t="shared" si="570"/>
        <v>4753</v>
      </c>
      <c r="AC4451" s="6">
        <f t="shared" si="569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hidden="1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5"/>
        <v>14585.810000000005</v>
      </c>
      <c r="W4452" s="8">
        <f t="shared" si="564"/>
        <v>57300.970297029708</v>
      </c>
      <c r="X4452" s="6"/>
      <c r="Y4452" s="7">
        <f t="shared" si="566"/>
        <v>0</v>
      </c>
      <c r="Z4452" s="7"/>
      <c r="AA4452" s="8">
        <f t="shared" si="571"/>
        <v>57300.970297029708</v>
      </c>
      <c r="AB4452" s="6">
        <f t="shared" si="570"/>
        <v>573.00970297029562</v>
      </c>
      <c r="AC4452" s="6">
        <f t="shared" si="569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hidden="1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7" t="s">
        <v>80</v>
      </c>
      <c r="P4453" s="3">
        <v>0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5"/>
        <v>145643.15000000002</v>
      </c>
      <c r="W4453" s="8">
        <f t="shared" si="564"/>
        <v>702243.44</v>
      </c>
      <c r="X4453" s="6"/>
      <c r="Y4453" s="7">
        <f t="shared" si="566"/>
        <v>0</v>
      </c>
      <c r="Z4453" s="7"/>
      <c r="AA4453" s="8">
        <f t="shared" si="571"/>
        <v>702243.44</v>
      </c>
      <c r="AB4453" s="6">
        <f t="shared" si="570"/>
        <v>0</v>
      </c>
      <c r="AC4453" s="6">
        <f t="shared" si="569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hidden="1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5"/>
        <v>23722.059999999998</v>
      </c>
      <c r="W4454" s="8">
        <f t="shared" ref="W4454:W4517" si="572">IF(O4454="返货",U4454/(1+P4454),IF(O4454="返现",U4454,IF(O4454="折扣",U4454*P4454,IF(O4454="无",U4454))))</f>
        <v>115794.41</v>
      </c>
      <c r="X4454" s="6"/>
      <c r="Y4454" s="7">
        <f t="shared" si="566"/>
        <v>0</v>
      </c>
      <c r="Z4454" s="7"/>
      <c r="AA4454" s="8">
        <f t="shared" si="571"/>
        <v>115794.41</v>
      </c>
      <c r="AB4454" s="6">
        <f t="shared" si="570"/>
        <v>0</v>
      </c>
      <c r="AC4454" s="6">
        <f t="shared" si="569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hidden="1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5"/>
        <v>177729.01999999996</v>
      </c>
      <c r="W4455" s="8">
        <f t="shared" si="572"/>
        <v>213753.32</v>
      </c>
      <c r="X4455" s="6"/>
      <c r="Y4455" s="7">
        <f t="shared" si="566"/>
        <v>0</v>
      </c>
      <c r="Z4455" s="7"/>
      <c r="AA4455" s="8">
        <f t="shared" si="571"/>
        <v>213753.32</v>
      </c>
      <c r="AB4455" s="6">
        <f t="shared" si="570"/>
        <v>0</v>
      </c>
      <c r="AC4455" s="6">
        <f t="shared" si="569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hidden="1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5"/>
        <v>6878.7000000000007</v>
      </c>
      <c r="W4456" s="8">
        <f t="shared" si="572"/>
        <v>16500</v>
      </c>
      <c r="X4456" s="6"/>
      <c r="Y4456" s="7">
        <f t="shared" si="566"/>
        <v>0</v>
      </c>
      <c r="Z4456" s="7"/>
      <c r="AA4456" s="8">
        <f t="shared" si="571"/>
        <v>16500</v>
      </c>
      <c r="AB4456" s="6">
        <f t="shared" si="570"/>
        <v>0</v>
      </c>
      <c r="AC4456" s="6">
        <f t="shared" si="569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hidden="1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5"/>
        <v>753947.2</v>
      </c>
      <c r="W4457" s="8">
        <f t="shared" si="572"/>
        <v>1201279.51</v>
      </c>
      <c r="X4457" s="6"/>
      <c r="Y4457" s="7">
        <f t="shared" si="566"/>
        <v>0</v>
      </c>
      <c r="Z4457" s="7"/>
      <c r="AA4457" s="8">
        <f t="shared" si="571"/>
        <v>1201279.51</v>
      </c>
      <c r="AB4457" s="6">
        <f t="shared" si="570"/>
        <v>0</v>
      </c>
      <c r="AC4457" s="6">
        <f t="shared" si="569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hidden="1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5"/>
        <v>97389.630000000034</v>
      </c>
      <c r="W4458" s="8">
        <f t="shared" si="572"/>
        <v>188094.78</v>
      </c>
      <c r="X4458" s="6"/>
      <c r="Y4458" s="7">
        <f t="shared" si="566"/>
        <v>0</v>
      </c>
      <c r="Z4458" s="7"/>
      <c r="AA4458" s="8">
        <f t="shared" si="571"/>
        <v>188094.78</v>
      </c>
      <c r="AB4458" s="6">
        <f t="shared" si="570"/>
        <v>0</v>
      </c>
      <c r="AC4458" s="6">
        <f t="shared" si="569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hidden="1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5"/>
        <v>467078.70999999996</v>
      </c>
      <c r="W4459" s="8">
        <f t="shared" si="572"/>
        <v>2984669.52</v>
      </c>
      <c r="X4459" s="6"/>
      <c r="Y4459" s="7">
        <f t="shared" si="566"/>
        <v>0</v>
      </c>
      <c r="Z4459" s="7"/>
      <c r="AA4459" s="8">
        <f t="shared" si="571"/>
        <v>2984669.52</v>
      </c>
      <c r="AB4459" s="6">
        <f t="shared" si="570"/>
        <v>0</v>
      </c>
      <c r="AC4459" s="6">
        <f t="shared" si="569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hidden="1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2019</v>
      </c>
      <c r="F4460" s="57" t="s">
        <v>2019</v>
      </c>
      <c r="G4460" s="57" t="s">
        <v>2019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2019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5"/>
        <v>163031.63</v>
      </c>
      <c r="W4460" s="8">
        <f t="shared" si="572"/>
        <v>375697.44660194172</v>
      </c>
      <c r="X4460" s="6"/>
      <c r="Y4460" s="7">
        <f t="shared" si="566"/>
        <v>0</v>
      </c>
      <c r="Z4460" s="7"/>
      <c r="AA4460" s="8">
        <f t="shared" si="571"/>
        <v>375697.44660194172</v>
      </c>
      <c r="AB4460" s="6">
        <f t="shared" si="570"/>
        <v>11270.923398058279</v>
      </c>
      <c r="AC4460" s="6">
        <f t="shared" si="569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hidden="1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5"/>
        <v>230874.20000000019</v>
      </c>
      <c r="W4461" s="8">
        <f t="shared" si="572"/>
        <v>1238312.990291262</v>
      </c>
      <c r="X4461" s="6"/>
      <c r="Y4461" s="7">
        <f t="shared" si="566"/>
        <v>0</v>
      </c>
      <c r="Z4461" s="7"/>
      <c r="AA4461" s="8">
        <f t="shared" si="571"/>
        <v>1238312.990291262</v>
      </c>
      <c r="AB4461" s="6">
        <f t="shared" si="570"/>
        <v>37149.389708737843</v>
      </c>
      <c r="AC4461" s="6">
        <f t="shared" si="569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hidden="1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3">S4462+T4462-U4462</f>
        <v>181414.68000000005</v>
      </c>
      <c r="W4462" s="8">
        <f t="shared" si="572"/>
        <v>708498.5</v>
      </c>
      <c r="X4462" s="6"/>
      <c r="Y4462" s="7">
        <f t="shared" si="566"/>
        <v>0</v>
      </c>
      <c r="Z4462" s="7"/>
      <c r="AA4462" s="8">
        <f t="shared" si="571"/>
        <v>708498.5</v>
      </c>
      <c r="AB4462" s="6">
        <f t="shared" si="570"/>
        <v>14169.969999999972</v>
      </c>
      <c r="AC4462" s="6">
        <f t="shared" si="569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hidden="1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3"/>
        <v>200000</v>
      </c>
      <c r="W4463" s="8">
        <f t="shared" si="572"/>
        <v>0</v>
      </c>
      <c r="X4463" s="6"/>
      <c r="Y4463" s="7">
        <f t="shared" si="566"/>
        <v>0</v>
      </c>
      <c r="Z4463" s="7"/>
      <c r="AA4463" s="8">
        <f t="shared" si="571"/>
        <v>0</v>
      </c>
      <c r="AB4463" s="6">
        <f t="shared" si="570"/>
        <v>0</v>
      </c>
      <c r="AC4463" s="6">
        <f t="shared" si="569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hidden="1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4512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4513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3"/>
        <v>926608.40999999992</v>
      </c>
      <c r="W4464" s="8">
        <f t="shared" si="572"/>
        <v>279572.375</v>
      </c>
      <c r="X4464" s="6"/>
      <c r="Y4464" s="7">
        <f t="shared" si="566"/>
        <v>0</v>
      </c>
      <c r="Z4464" s="7"/>
      <c r="AA4464" s="8">
        <f t="shared" si="571"/>
        <v>279572.375</v>
      </c>
      <c r="AB4464" s="6">
        <f t="shared" si="570"/>
        <v>11182.895000000019</v>
      </c>
      <c r="AC4464" s="6">
        <f t="shared" si="569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hidden="1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3"/>
        <v>830771.09</v>
      </c>
      <c r="W4465" s="8">
        <f t="shared" si="572"/>
        <v>85542.52</v>
      </c>
      <c r="X4465" s="6"/>
      <c r="Y4465" s="7">
        <f t="shared" si="566"/>
        <v>0</v>
      </c>
      <c r="Z4465" s="7"/>
      <c r="AA4465" s="8">
        <f t="shared" si="571"/>
        <v>85542.52</v>
      </c>
      <c r="AB4465" s="6">
        <f t="shared" si="570"/>
        <v>0</v>
      </c>
      <c r="AC4465" s="6">
        <f t="shared" si="569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hidden="1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3"/>
        <v>39017.21</v>
      </c>
      <c r="W4466" s="8">
        <f t="shared" si="572"/>
        <v>4294.3564356435645</v>
      </c>
      <c r="X4466" s="6"/>
      <c r="Y4466" s="7">
        <f t="shared" si="566"/>
        <v>0</v>
      </c>
      <c r="Z4466" s="7"/>
      <c r="AA4466" s="8">
        <f t="shared" si="571"/>
        <v>4294.3564356435645</v>
      </c>
      <c r="AB4466" s="6">
        <f t="shared" si="570"/>
        <v>42.943564356435672</v>
      </c>
      <c r="AC4466" s="6">
        <f t="shared" si="569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hidden="1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3"/>
        <v>34337.199999999997</v>
      </c>
      <c r="W4467" s="8">
        <f t="shared" si="572"/>
        <v>9259.3069306930684</v>
      </c>
      <c r="X4467" s="6"/>
      <c r="Y4467" s="7">
        <f t="shared" si="566"/>
        <v>0</v>
      </c>
      <c r="Z4467" s="7"/>
      <c r="AA4467" s="8">
        <f t="shared" si="571"/>
        <v>9259.3069306930684</v>
      </c>
      <c r="AB4467" s="6">
        <f t="shared" si="570"/>
        <v>92.593069306931284</v>
      </c>
      <c r="AC4467" s="6">
        <f t="shared" si="569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hidden="1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3"/>
        <v>15028.490000000005</v>
      </c>
      <c r="W4468" s="8">
        <f t="shared" si="572"/>
        <v>62611.76470588235</v>
      </c>
      <c r="X4468" s="6"/>
      <c r="Y4468" s="7">
        <f t="shared" si="566"/>
        <v>0</v>
      </c>
      <c r="Z4468" s="7"/>
      <c r="AA4468" s="8">
        <f t="shared" si="571"/>
        <v>62611.76470588235</v>
      </c>
      <c r="AB4468" s="6">
        <f t="shared" si="570"/>
        <v>1252.2352941176505</v>
      </c>
      <c r="AC4468" s="6">
        <f t="shared" si="569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hidden="1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2220</v>
      </c>
      <c r="F4469" s="57" t="s">
        <v>2220</v>
      </c>
      <c r="G4469" s="57" t="s">
        <v>2220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2221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3"/>
        <v>0</v>
      </c>
      <c r="W4469" s="8">
        <f t="shared" si="572"/>
        <v>19266.666666666668</v>
      </c>
      <c r="X4469" s="6"/>
      <c r="Y4469" s="7">
        <f t="shared" si="566"/>
        <v>0</v>
      </c>
      <c r="Z4469" s="7"/>
      <c r="AA4469" s="8">
        <f t="shared" si="571"/>
        <v>19266.666666666668</v>
      </c>
      <c r="AB4469" s="6">
        <f t="shared" si="570"/>
        <v>385.33333333333212</v>
      </c>
      <c r="AC4469" s="6">
        <f t="shared" si="569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hidden="1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3"/>
        <v>121689.37</v>
      </c>
      <c r="W4470" s="8">
        <f t="shared" si="572"/>
        <v>334618.93137254904</v>
      </c>
      <c r="X4470" s="6"/>
      <c r="Y4470" s="7">
        <f t="shared" si="566"/>
        <v>0</v>
      </c>
      <c r="Z4470" s="7"/>
      <c r="AA4470" s="8">
        <f t="shared" si="571"/>
        <v>334618.93137254904</v>
      </c>
      <c r="AB4470" s="6">
        <f t="shared" si="570"/>
        <v>6692.3786274509621</v>
      </c>
      <c r="AC4470" s="6">
        <f t="shared" si="569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hidden="1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3"/>
        <v>4790.510000000002</v>
      </c>
      <c r="W4471" s="8">
        <f t="shared" si="572"/>
        <v>17769.939999999999</v>
      </c>
      <c r="X4471" s="6"/>
      <c r="Y4471" s="7">
        <f t="shared" si="566"/>
        <v>0</v>
      </c>
      <c r="Z4471" s="7"/>
      <c r="AA4471" s="8">
        <f t="shared" si="571"/>
        <v>17769.939999999999</v>
      </c>
      <c r="AB4471" s="6">
        <f t="shared" si="570"/>
        <v>0</v>
      </c>
      <c r="AC4471" s="6">
        <f t="shared" si="569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hidden="1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3"/>
        <v>34929.050000000003</v>
      </c>
      <c r="W4472" s="8">
        <f t="shared" si="572"/>
        <v>31300.913461538461</v>
      </c>
      <c r="X4472" s="6"/>
      <c r="Y4472" s="7">
        <f t="shared" si="566"/>
        <v>0</v>
      </c>
      <c r="Z4472" s="7"/>
      <c r="AA4472" s="8">
        <f t="shared" si="571"/>
        <v>31300.913461538461</v>
      </c>
      <c r="AB4472" s="6">
        <f t="shared" si="570"/>
        <v>1252.0365384615397</v>
      </c>
      <c r="AC4472" s="6">
        <f t="shared" si="569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hidden="1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3"/>
        <v>136564.02000000002</v>
      </c>
      <c r="W4473" s="8">
        <f t="shared" si="572"/>
        <v>5518</v>
      </c>
      <c r="X4473" s="6"/>
      <c r="Y4473" s="7">
        <f t="shared" si="566"/>
        <v>0</v>
      </c>
      <c r="Z4473" s="7"/>
      <c r="AA4473" s="8">
        <f t="shared" si="571"/>
        <v>5518</v>
      </c>
      <c r="AB4473" s="6">
        <f t="shared" si="570"/>
        <v>0</v>
      </c>
      <c r="AC4473" s="6">
        <f t="shared" si="569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hidden="1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3"/>
        <v>260565.7</v>
      </c>
      <c r="W4474" s="8">
        <f t="shared" si="572"/>
        <v>281075.07</v>
      </c>
      <c r="X4474" s="6"/>
      <c r="Y4474" s="7">
        <f t="shared" si="566"/>
        <v>0</v>
      </c>
      <c r="Z4474" s="7"/>
      <c r="AA4474" s="8">
        <f t="shared" si="571"/>
        <v>281075.07</v>
      </c>
      <c r="AB4474" s="6">
        <f t="shared" si="570"/>
        <v>0</v>
      </c>
      <c r="AC4474" s="6">
        <f t="shared" si="569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hidden="1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3"/>
        <v>59633.070000000007</v>
      </c>
      <c r="W4475" s="8">
        <f t="shared" si="572"/>
        <v>370822.23529411765</v>
      </c>
      <c r="X4475" s="6"/>
      <c r="Y4475" s="7">
        <f t="shared" si="566"/>
        <v>0</v>
      </c>
      <c r="Z4475" s="7"/>
      <c r="AA4475" s="8">
        <f t="shared" si="571"/>
        <v>370822.23529411765</v>
      </c>
      <c r="AB4475" s="6">
        <f t="shared" si="570"/>
        <v>7416.4447058823425</v>
      </c>
      <c r="AC4475" s="6">
        <f t="shared" si="569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hidden="1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3"/>
        <v>85800.110000000044</v>
      </c>
      <c r="W4476" s="8">
        <f t="shared" si="572"/>
        <v>273369.03921568627</v>
      </c>
      <c r="X4476" s="6"/>
      <c r="Y4476" s="7">
        <f t="shared" si="566"/>
        <v>0</v>
      </c>
      <c r="Z4476" s="7"/>
      <c r="AA4476" s="8">
        <f t="shared" si="571"/>
        <v>273369.03921568627</v>
      </c>
      <c r="AB4476" s="6">
        <f t="shared" si="570"/>
        <v>5467.3807843137183</v>
      </c>
      <c r="AC4476" s="6">
        <f t="shared" si="569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hidden="1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3"/>
        <v>373180.32</v>
      </c>
      <c r="W4477" s="8">
        <f t="shared" si="572"/>
        <v>317973.40384615387</v>
      </c>
      <c r="X4477" s="6"/>
      <c r="Y4477" s="7">
        <f t="shared" si="566"/>
        <v>0</v>
      </c>
      <c r="Z4477" s="7"/>
      <c r="AA4477" s="8">
        <f t="shared" si="571"/>
        <v>317973.40384615387</v>
      </c>
      <c r="AB4477" s="6">
        <f t="shared" si="570"/>
        <v>12718.936153846153</v>
      </c>
      <c r="AC4477" s="6">
        <f t="shared" si="569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hidden="1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3"/>
        <v>55438.899999999878</v>
      </c>
      <c r="W4478" s="8">
        <f t="shared" si="572"/>
        <v>189382.66</v>
      </c>
      <c r="X4478" s="6"/>
      <c r="Y4478" s="7">
        <f t="shared" si="566"/>
        <v>0</v>
      </c>
      <c r="Z4478" s="7"/>
      <c r="AA4478" s="8">
        <f t="shared" si="571"/>
        <v>189382.66</v>
      </c>
      <c r="AB4478" s="6">
        <f t="shared" si="570"/>
        <v>0</v>
      </c>
      <c r="AC4478" s="6">
        <f t="shared" si="569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hidden="1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3"/>
        <v>35339.640000000014</v>
      </c>
      <c r="W4479" s="8">
        <f t="shared" si="572"/>
        <v>54615.039215686273</v>
      </c>
      <c r="X4479" s="6"/>
      <c r="Y4479" s="7">
        <f t="shared" si="566"/>
        <v>0</v>
      </c>
      <c r="Z4479" s="7"/>
      <c r="AA4479" s="8">
        <f t="shared" si="571"/>
        <v>54615.039215686273</v>
      </c>
      <c r="AB4479" s="6">
        <f t="shared" si="570"/>
        <v>1092.3007843137239</v>
      </c>
      <c r="AC4479" s="6">
        <f t="shared" si="569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hidden="1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3"/>
        <v>0</v>
      </c>
      <c r="W4480" s="8">
        <f t="shared" si="572"/>
        <v>0</v>
      </c>
      <c r="X4480" s="6"/>
      <c r="Y4480" s="7">
        <f t="shared" si="566"/>
        <v>0</v>
      </c>
      <c r="Z4480" s="7"/>
      <c r="AA4480" s="8">
        <f t="shared" si="571"/>
        <v>0</v>
      </c>
      <c r="AB4480" s="6">
        <f t="shared" si="570"/>
        <v>0</v>
      </c>
      <c r="AC4480" s="6">
        <f t="shared" si="569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hidden="1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3555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3"/>
        <v>105838.32999999999</v>
      </c>
      <c r="W4481" s="8">
        <f t="shared" si="572"/>
        <v>45710.76</v>
      </c>
      <c r="X4481" s="6"/>
      <c r="Y4481" s="7">
        <f t="shared" si="566"/>
        <v>0</v>
      </c>
      <c r="Z4481" s="7"/>
      <c r="AA4481" s="8">
        <f t="shared" si="571"/>
        <v>45710.76</v>
      </c>
      <c r="AB4481" s="6">
        <f t="shared" si="570"/>
        <v>0</v>
      </c>
      <c r="AC4481" s="6">
        <f t="shared" si="569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hidden="1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3"/>
        <v>179823.59</v>
      </c>
      <c r="W4482" s="8">
        <f t="shared" si="572"/>
        <v>145956.90196078431</v>
      </c>
      <c r="X4482" s="6"/>
      <c r="Y4482" s="7">
        <f t="shared" si="566"/>
        <v>0</v>
      </c>
      <c r="Z4482" s="7"/>
      <c r="AA4482" s="8">
        <f t="shared" si="571"/>
        <v>145956.90196078431</v>
      </c>
      <c r="AB4482" s="6">
        <f t="shared" si="570"/>
        <v>2919.1380392157007</v>
      </c>
      <c r="AC4482" s="6">
        <f t="shared" si="569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hidden="1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3"/>
        <v>91194.739999999991</v>
      </c>
      <c r="W4483" s="8">
        <f t="shared" si="572"/>
        <v>109698.97</v>
      </c>
      <c r="X4483" s="6"/>
      <c r="Y4483" s="7">
        <f t="shared" ref="Y4483:Y4546" si="574">IF(W4483-AC4483&lt;=0,0,IF(O4483="返现",MAX(W4483-AB4483-AC4483,0),MAX(W4483-AC4483,0)))</f>
        <v>0</v>
      </c>
      <c r="Z4483" s="7"/>
      <c r="AA4483" s="8">
        <f t="shared" si="571"/>
        <v>109698.97</v>
      </c>
      <c r="AB4483" s="6">
        <f t="shared" si="570"/>
        <v>0</v>
      </c>
      <c r="AC4483" s="6">
        <f t="shared" si="569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hidden="1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3"/>
        <v>24950.440000000002</v>
      </c>
      <c r="W4484" s="8">
        <f t="shared" si="572"/>
        <v>5538.7843137254877</v>
      </c>
      <c r="X4484" s="6"/>
      <c r="Y4484" s="7">
        <f t="shared" si="574"/>
        <v>0</v>
      </c>
      <c r="Z4484" s="7"/>
      <c r="AA4484" s="8">
        <f t="shared" si="571"/>
        <v>5538.7843137254877</v>
      </c>
      <c r="AB4484" s="6">
        <f t="shared" si="570"/>
        <v>110.77568627451001</v>
      </c>
      <c r="AC4484" s="6">
        <f t="shared" si="569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hidden="1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3"/>
        <v>19963.300000000003</v>
      </c>
      <c r="W4485" s="8">
        <f t="shared" si="572"/>
        <v>108603.06</v>
      </c>
      <c r="X4485" s="6"/>
      <c r="Y4485" s="7">
        <f t="shared" si="574"/>
        <v>0</v>
      </c>
      <c r="Z4485" s="7"/>
      <c r="AA4485" s="8">
        <f t="shared" si="571"/>
        <v>108603.06</v>
      </c>
      <c r="AB4485" s="6">
        <f t="shared" si="570"/>
        <v>0</v>
      </c>
      <c r="AC4485" s="6">
        <f t="shared" si="569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hidden="1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3"/>
        <v>0</v>
      </c>
      <c r="W4486" s="8">
        <f t="shared" si="572"/>
        <v>19812.654545454541</v>
      </c>
      <c r="X4486" s="6"/>
      <c r="Y4486" s="7">
        <f t="shared" si="574"/>
        <v>0</v>
      </c>
      <c r="Z4486" s="7"/>
      <c r="AA4486" s="8">
        <f t="shared" si="571"/>
        <v>19812.654545454541</v>
      </c>
      <c r="AB4486" s="6">
        <f t="shared" si="570"/>
        <v>1981.265454545457</v>
      </c>
      <c r="AC4486" s="6">
        <f t="shared" si="569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hidden="1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3"/>
        <v>0</v>
      </c>
      <c r="W4487" s="8">
        <f t="shared" si="572"/>
        <v>-2740.9134615384614</v>
      </c>
      <c r="X4487" s="6"/>
      <c r="Y4487" s="7">
        <f t="shared" si="574"/>
        <v>109.63653846153875</v>
      </c>
      <c r="Z4487" s="7"/>
      <c r="AA4487" s="8">
        <f t="shared" si="571"/>
        <v>-2740.9134615384614</v>
      </c>
      <c r="AB4487" s="6">
        <f t="shared" si="570"/>
        <v>-109.63653846153875</v>
      </c>
      <c r="AC4487" s="6">
        <f t="shared" si="569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hidden="1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3"/>
        <v>757169.29</v>
      </c>
      <c r="W4488" s="8">
        <f t="shared" si="572"/>
        <v>510121.14999999997</v>
      </c>
      <c r="X4488" s="6"/>
      <c r="Y4488" s="7">
        <f t="shared" si="574"/>
        <v>0</v>
      </c>
      <c r="Z4488" s="7"/>
      <c r="AA4488" s="8">
        <f t="shared" si="571"/>
        <v>510121.14999999997</v>
      </c>
      <c r="AB4488" s="6">
        <f t="shared" si="570"/>
        <v>0</v>
      </c>
      <c r="AC4488" s="6">
        <f t="shared" si="569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hidden="1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2564</v>
      </c>
      <c r="F4489" s="57" t="s">
        <v>2565</v>
      </c>
      <c r="G4489" s="57" t="s">
        <v>2564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2568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3"/>
        <v>0</v>
      </c>
      <c r="W4489" s="8">
        <f t="shared" si="572"/>
        <v>20000</v>
      </c>
      <c r="X4489" s="6"/>
      <c r="Y4489" s="7">
        <f t="shared" si="574"/>
        <v>0</v>
      </c>
      <c r="Z4489" s="7"/>
      <c r="AA4489" s="8">
        <f t="shared" si="571"/>
        <v>20000</v>
      </c>
      <c r="AB4489" s="6">
        <f t="shared" si="570"/>
        <v>0</v>
      </c>
      <c r="AC4489" s="6">
        <f t="shared" si="569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hidden="1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3"/>
        <v>-255.16</v>
      </c>
      <c r="W4490" s="8">
        <f t="shared" si="572"/>
        <v>0</v>
      </c>
      <c r="X4490" s="6"/>
      <c r="Y4490" s="7">
        <f t="shared" si="574"/>
        <v>0</v>
      </c>
      <c r="Z4490" s="7"/>
      <c r="AA4490" s="8">
        <f t="shared" si="571"/>
        <v>0</v>
      </c>
      <c r="AB4490" s="6">
        <f t="shared" si="570"/>
        <v>0</v>
      </c>
      <c r="AC4490" s="6">
        <f t="shared" si="569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hidden="1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3"/>
        <v>19916.30999999999</v>
      </c>
      <c r="W4491" s="8">
        <f t="shared" si="572"/>
        <v>60284.4</v>
      </c>
      <c r="X4491" s="6"/>
      <c r="Y4491" s="7">
        <f t="shared" si="574"/>
        <v>0</v>
      </c>
      <c r="Z4491" s="7"/>
      <c r="AA4491" s="8">
        <f t="shared" si="571"/>
        <v>60284.4</v>
      </c>
      <c r="AB4491" s="6">
        <f t="shared" si="570"/>
        <v>0</v>
      </c>
      <c r="AC4491" s="6">
        <f t="shared" si="569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hidden="1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3"/>
        <v>12936.48</v>
      </c>
      <c r="W4492" s="8">
        <f t="shared" si="572"/>
        <v>0</v>
      </c>
      <c r="X4492" s="6"/>
      <c r="Y4492" s="7">
        <f t="shared" si="574"/>
        <v>0</v>
      </c>
      <c r="Z4492" s="7"/>
      <c r="AA4492" s="8">
        <f t="shared" si="571"/>
        <v>0</v>
      </c>
      <c r="AB4492" s="6">
        <f t="shared" si="570"/>
        <v>0</v>
      </c>
      <c r="AC4492" s="6">
        <f t="shared" si="569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hidden="1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3"/>
        <v>662038.83000000007</v>
      </c>
      <c r="W4493" s="8">
        <f t="shared" si="572"/>
        <v>3474751.7061611377</v>
      </c>
      <c r="X4493" s="6"/>
      <c r="Y4493" s="7">
        <f t="shared" si="574"/>
        <v>0</v>
      </c>
      <c r="Z4493" s="7"/>
      <c r="AA4493" s="8">
        <f t="shared" si="571"/>
        <v>3474751.7061611377</v>
      </c>
      <c r="AB4493" s="6">
        <f t="shared" si="570"/>
        <v>191111.34383886214</v>
      </c>
      <c r="AC4493" s="6">
        <f t="shared" si="569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hidden="1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3"/>
        <v>34688.330000000016</v>
      </c>
      <c r="W4494" s="8">
        <f t="shared" si="572"/>
        <v>68471.71287128712</v>
      </c>
      <c r="X4494" s="6"/>
      <c r="Y4494" s="7">
        <f t="shared" si="574"/>
        <v>0</v>
      </c>
      <c r="Z4494" s="7"/>
      <c r="AA4494" s="8">
        <f t="shared" si="571"/>
        <v>68471.71287128712</v>
      </c>
      <c r="AB4494" s="6">
        <f t="shared" si="570"/>
        <v>684.71712871287309</v>
      </c>
      <c r="AC4494" s="6">
        <f t="shared" si="569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hidden="1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3"/>
        <v>0</v>
      </c>
      <c r="W4495" s="8">
        <f t="shared" si="572"/>
        <v>987.96</v>
      </c>
      <c r="X4495" s="6"/>
      <c r="Y4495" s="7">
        <f t="shared" si="574"/>
        <v>0</v>
      </c>
      <c r="Z4495" s="7"/>
      <c r="AA4495" s="8">
        <f t="shared" si="571"/>
        <v>987.96</v>
      </c>
      <c r="AB4495" s="6">
        <f t="shared" si="570"/>
        <v>0</v>
      </c>
      <c r="AC4495" s="6">
        <f t="shared" si="569"/>
        <v>987.96</v>
      </c>
      <c r="AD4495" s="3">
        <v>0</v>
      </c>
      <c r="AE4495" s="57"/>
      <c r="AF4495" s="57" t="s">
        <v>4501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hidden="1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3"/>
        <v>0</v>
      </c>
      <c r="W4496" s="8">
        <f t="shared" si="572"/>
        <v>772.58</v>
      </c>
      <c r="X4496" s="6"/>
      <c r="Y4496" s="7">
        <f t="shared" si="574"/>
        <v>0</v>
      </c>
      <c r="Z4496" s="7"/>
      <c r="AA4496" s="8">
        <f t="shared" si="571"/>
        <v>772.58</v>
      </c>
      <c r="AB4496" s="6">
        <f t="shared" si="570"/>
        <v>0</v>
      </c>
      <c r="AC4496" s="6">
        <f t="shared" si="569"/>
        <v>772.58</v>
      </c>
      <c r="AD4496" s="3">
        <v>0</v>
      </c>
      <c r="AE4496" s="57"/>
      <c r="AF4496" s="57" t="s">
        <v>4501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hidden="1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3"/>
        <v>10200</v>
      </c>
      <c r="W4497" s="8">
        <f t="shared" si="572"/>
        <v>0</v>
      </c>
      <c r="X4497" s="6"/>
      <c r="Y4497" s="7">
        <f t="shared" si="574"/>
        <v>0</v>
      </c>
      <c r="Z4497" s="7"/>
      <c r="AA4497" s="8">
        <f t="shared" si="571"/>
        <v>0</v>
      </c>
      <c r="AB4497" s="6">
        <f t="shared" si="570"/>
        <v>0</v>
      </c>
      <c r="AC4497" s="6">
        <f t="shared" si="569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hidden="1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3"/>
        <v>33599</v>
      </c>
      <c r="W4498" s="8">
        <f t="shared" si="572"/>
        <v>39027.800000000003</v>
      </c>
      <c r="X4498" s="6"/>
      <c r="Y4498" s="7">
        <f t="shared" si="574"/>
        <v>0</v>
      </c>
      <c r="Z4498" s="7"/>
      <c r="AA4498" s="6">
        <v>39027.800000000003</v>
      </c>
      <c r="AB4498" s="6">
        <f t="shared" si="570"/>
        <v>0</v>
      </c>
      <c r="AC4498" s="6">
        <f t="shared" si="569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hidden="1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3"/>
        <v>81575.849999999991</v>
      </c>
      <c r="W4499" s="8">
        <f t="shared" si="572"/>
        <v>73234.960000000006</v>
      </c>
      <c r="X4499" s="6"/>
      <c r="Y4499" s="7">
        <f t="shared" si="574"/>
        <v>0</v>
      </c>
      <c r="Z4499" s="7"/>
      <c r="AA4499" s="8">
        <f t="shared" ref="AA4499:AA4548" si="575">W4499+X4499</f>
        <v>73234.960000000006</v>
      </c>
      <c r="AB4499" s="6">
        <f t="shared" si="570"/>
        <v>0</v>
      </c>
      <c r="AC4499" s="6">
        <f t="shared" si="569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hidden="1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3"/>
        <v>142193.32</v>
      </c>
      <c r="W4500" s="8">
        <f t="shared" si="572"/>
        <v>60974</v>
      </c>
      <c r="X4500" s="6"/>
      <c r="Y4500" s="7">
        <f t="shared" si="574"/>
        <v>0</v>
      </c>
      <c r="Z4500" s="7"/>
      <c r="AA4500" s="8">
        <f t="shared" si="575"/>
        <v>60974</v>
      </c>
      <c r="AB4500" s="6">
        <f t="shared" si="570"/>
        <v>609.73999999999796</v>
      </c>
      <c r="AC4500" s="6">
        <f t="shared" si="569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hidden="1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3"/>
        <v>140400.58000000002</v>
      </c>
      <c r="W4501" s="8">
        <f t="shared" si="572"/>
        <v>213579.65346534655</v>
      </c>
      <c r="X4501" s="6"/>
      <c r="Y4501" s="7">
        <f t="shared" si="574"/>
        <v>0</v>
      </c>
      <c r="Z4501" s="7"/>
      <c r="AA4501" s="8">
        <f t="shared" si="575"/>
        <v>213579.65346534655</v>
      </c>
      <c r="AB4501" s="6">
        <f t="shared" si="570"/>
        <v>2135.796534653462</v>
      </c>
      <c r="AC4501" s="6">
        <f t="shared" si="569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hidden="1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3"/>
        <v>75475.16</v>
      </c>
      <c r="W4502" s="8">
        <f t="shared" si="572"/>
        <v>100659.65346534654</v>
      </c>
      <c r="X4502" s="6"/>
      <c r="Y4502" s="7">
        <f t="shared" si="574"/>
        <v>0</v>
      </c>
      <c r="Z4502" s="7"/>
      <c r="AA4502" s="8">
        <f t="shared" si="575"/>
        <v>100659.65346534654</v>
      </c>
      <c r="AB4502" s="6">
        <f t="shared" si="570"/>
        <v>1006.5965346534649</v>
      </c>
      <c r="AC4502" s="6">
        <f t="shared" si="569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hidden="1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3"/>
        <v>219000</v>
      </c>
      <c r="W4503" s="8">
        <f t="shared" si="572"/>
        <v>980.39215686274508</v>
      </c>
      <c r="X4503" s="6"/>
      <c r="Y4503" s="7">
        <f t="shared" si="574"/>
        <v>0</v>
      </c>
      <c r="Z4503" s="7"/>
      <c r="AA4503" s="8">
        <f t="shared" si="575"/>
        <v>980.39215686274508</v>
      </c>
      <c r="AB4503" s="6">
        <f t="shared" si="570"/>
        <v>19.607843137254918</v>
      </c>
      <c r="AC4503" s="6">
        <f t="shared" si="569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hidden="1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3"/>
        <v>282584.99</v>
      </c>
      <c r="W4504" s="8">
        <f t="shared" si="572"/>
        <v>82719.862745098028</v>
      </c>
      <c r="X4504" s="6"/>
      <c r="Y4504" s="7">
        <f t="shared" si="574"/>
        <v>0</v>
      </c>
      <c r="Z4504" s="7"/>
      <c r="AA4504" s="8">
        <f t="shared" si="575"/>
        <v>82719.862745098028</v>
      </c>
      <c r="AB4504" s="6">
        <f t="shared" si="570"/>
        <v>1654.3972549019672</v>
      </c>
      <c r="AC4504" s="6">
        <f t="shared" si="569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hidden="1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3"/>
        <v>170911.42</v>
      </c>
      <c r="W4505" s="8">
        <f t="shared" si="572"/>
        <v>165672.03921568629</v>
      </c>
      <c r="X4505" s="6"/>
      <c r="Y4505" s="7">
        <f t="shared" si="574"/>
        <v>0</v>
      </c>
      <c r="Z4505" s="7"/>
      <c r="AA4505" s="8">
        <f t="shared" si="575"/>
        <v>165672.03921568629</v>
      </c>
      <c r="AB4505" s="6">
        <f t="shared" si="570"/>
        <v>3313.440784313716</v>
      </c>
      <c r="AC4505" s="6">
        <f t="shared" si="569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hidden="1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3"/>
        <v>28093.270000000004</v>
      </c>
      <c r="W4506" s="8">
        <f t="shared" si="572"/>
        <v>40500.080000000002</v>
      </c>
      <c r="X4506" s="6"/>
      <c r="Y4506" s="7">
        <f t="shared" si="574"/>
        <v>0</v>
      </c>
      <c r="Z4506" s="7"/>
      <c r="AA4506" s="8">
        <f t="shared" si="575"/>
        <v>40500.080000000002</v>
      </c>
      <c r="AB4506" s="6">
        <f t="shared" si="570"/>
        <v>0</v>
      </c>
      <c r="AC4506" s="6">
        <f t="shared" si="569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hidden="1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3"/>
        <v>17082.330000000002</v>
      </c>
      <c r="W4507" s="8">
        <f t="shared" si="572"/>
        <v>2917.67</v>
      </c>
      <c r="X4507" s="6"/>
      <c r="Y4507" s="7">
        <f t="shared" si="574"/>
        <v>0</v>
      </c>
      <c r="Z4507" s="7"/>
      <c r="AA4507" s="8">
        <f t="shared" si="575"/>
        <v>2917.67</v>
      </c>
      <c r="AB4507" s="6">
        <f t="shared" si="570"/>
        <v>0</v>
      </c>
      <c r="AC4507" s="6">
        <f t="shared" si="569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hidden="1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3"/>
        <v>60582.569999999992</v>
      </c>
      <c r="W4508" s="8">
        <f t="shared" si="572"/>
        <v>117697.55</v>
      </c>
      <c r="X4508" s="6"/>
      <c r="Y4508" s="7">
        <f t="shared" si="574"/>
        <v>0</v>
      </c>
      <c r="Z4508" s="7"/>
      <c r="AA4508" s="8">
        <f t="shared" si="575"/>
        <v>117697.55</v>
      </c>
      <c r="AB4508" s="6">
        <f t="shared" si="570"/>
        <v>0</v>
      </c>
      <c r="AC4508" s="6">
        <f t="shared" ref="AC4508:AC4571" si="576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hidden="1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3438</v>
      </c>
      <c r="F4509" s="57" t="s">
        <v>3438</v>
      </c>
      <c r="G4509" s="57" t="s">
        <v>3438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3556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3"/>
        <v>6925.5</v>
      </c>
      <c r="W4509" s="8">
        <f t="shared" si="572"/>
        <v>22622.058823529413</v>
      </c>
      <c r="X4509" s="6"/>
      <c r="Y4509" s="7">
        <f t="shared" si="574"/>
        <v>0</v>
      </c>
      <c r="Z4509" s="7"/>
      <c r="AA4509" s="8">
        <f t="shared" si="575"/>
        <v>22622.058823529413</v>
      </c>
      <c r="AB4509" s="6">
        <f t="shared" si="570"/>
        <v>452.44117647058738</v>
      </c>
      <c r="AC4509" s="6">
        <f t="shared" si="576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hidden="1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3"/>
        <v>190531.99</v>
      </c>
      <c r="W4510" s="8">
        <f t="shared" si="572"/>
        <v>113725.49019607843</v>
      </c>
      <c r="X4510" s="6"/>
      <c r="Y4510" s="7">
        <f t="shared" si="574"/>
        <v>0</v>
      </c>
      <c r="Z4510" s="7"/>
      <c r="AA4510" s="8">
        <f t="shared" si="575"/>
        <v>113725.49019607843</v>
      </c>
      <c r="AB4510" s="6">
        <f t="shared" si="570"/>
        <v>2274.5098039215663</v>
      </c>
      <c r="AC4510" s="6">
        <f t="shared" si="576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hidden="1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3"/>
        <v>427.65</v>
      </c>
      <c r="W4511" s="8">
        <f t="shared" si="572"/>
        <v>0</v>
      </c>
      <c r="X4511" s="6"/>
      <c r="Y4511" s="7">
        <f t="shared" si="574"/>
        <v>0</v>
      </c>
      <c r="Z4511" s="7"/>
      <c r="AA4511" s="8">
        <f t="shared" si="575"/>
        <v>0</v>
      </c>
      <c r="AB4511" s="6">
        <f t="shared" si="570"/>
        <v>0</v>
      </c>
      <c r="AC4511" s="6">
        <f t="shared" si="576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hidden="1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3"/>
        <v>25000</v>
      </c>
      <c r="W4512" s="8">
        <f t="shared" si="572"/>
        <v>0</v>
      </c>
      <c r="X4512" s="6"/>
      <c r="Y4512" s="7">
        <f t="shared" si="574"/>
        <v>0</v>
      </c>
      <c r="Z4512" s="7"/>
      <c r="AA4512" s="8">
        <f t="shared" si="575"/>
        <v>0</v>
      </c>
      <c r="AB4512" s="6">
        <f t="shared" ref="AB4512:AB4575" si="577">U4512-W4512</f>
        <v>0</v>
      </c>
      <c r="AC4512" s="6">
        <f t="shared" si="576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hidden="1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3"/>
        <v>14613.38</v>
      </c>
      <c r="W4513" s="8">
        <f t="shared" si="572"/>
        <v>0</v>
      </c>
      <c r="X4513" s="6"/>
      <c r="Y4513" s="7">
        <f t="shared" si="574"/>
        <v>0</v>
      </c>
      <c r="Z4513" s="7"/>
      <c r="AA4513" s="8">
        <f t="shared" si="575"/>
        <v>0</v>
      </c>
      <c r="AB4513" s="6">
        <f t="shared" si="577"/>
        <v>0</v>
      </c>
      <c r="AC4513" s="6">
        <f t="shared" si="576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hidden="1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3"/>
        <v>-79.7</v>
      </c>
      <c r="W4514" s="8">
        <f t="shared" si="572"/>
        <v>0</v>
      </c>
      <c r="X4514" s="6"/>
      <c r="Y4514" s="7">
        <f t="shared" si="574"/>
        <v>0</v>
      </c>
      <c r="Z4514" s="7"/>
      <c r="AA4514" s="8">
        <f t="shared" si="575"/>
        <v>0</v>
      </c>
      <c r="AB4514" s="6">
        <f t="shared" si="577"/>
        <v>0</v>
      </c>
      <c r="AC4514" s="6">
        <f t="shared" si="576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hidden="1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3"/>
        <v>0</v>
      </c>
      <c r="W4515" s="8">
        <f t="shared" si="572"/>
        <v>858.52941176470677</v>
      </c>
      <c r="X4515" s="6"/>
      <c r="Y4515" s="7">
        <f t="shared" si="574"/>
        <v>0</v>
      </c>
      <c r="Z4515" s="7"/>
      <c r="AA4515" s="8">
        <f t="shared" si="575"/>
        <v>858.52941176470677</v>
      </c>
      <c r="AB4515" s="6">
        <f t="shared" si="577"/>
        <v>17.17058823529419</v>
      </c>
      <c r="AC4515" s="6">
        <f t="shared" si="576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hidden="1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3"/>
        <v>5860.05</v>
      </c>
      <c r="W4516" s="8">
        <f t="shared" si="572"/>
        <v>0</v>
      </c>
      <c r="X4516" s="6"/>
      <c r="Y4516" s="7">
        <f t="shared" si="574"/>
        <v>0</v>
      </c>
      <c r="Z4516" s="7"/>
      <c r="AA4516" s="8">
        <f t="shared" si="575"/>
        <v>0</v>
      </c>
      <c r="AB4516" s="6">
        <f t="shared" si="577"/>
        <v>0</v>
      </c>
      <c r="AC4516" s="6">
        <f t="shared" si="576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hidden="1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3"/>
        <v>10079.870000000001</v>
      </c>
      <c r="W4517" s="8">
        <f t="shared" si="572"/>
        <v>0</v>
      </c>
      <c r="X4517" s="6"/>
      <c r="Y4517" s="7">
        <f t="shared" si="574"/>
        <v>0</v>
      </c>
      <c r="Z4517" s="7"/>
      <c r="AA4517" s="8">
        <f t="shared" si="575"/>
        <v>0</v>
      </c>
      <c r="AB4517" s="6">
        <f t="shared" si="577"/>
        <v>0</v>
      </c>
      <c r="AC4517" s="6">
        <f t="shared" si="576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hidden="1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3"/>
        <v>1112.6799999999994</v>
      </c>
      <c r="W4518" s="8">
        <f t="shared" ref="W4518:W4581" si="578">IF(O4518="返货",U4518/(1+P4518),IF(O4518="返现",U4518,IF(O4518="折扣",U4518*P4518,IF(O4518="无",U4518))))</f>
        <v>5798.1</v>
      </c>
      <c r="X4518" s="6"/>
      <c r="Y4518" s="7">
        <f t="shared" si="574"/>
        <v>0</v>
      </c>
      <c r="Z4518" s="7"/>
      <c r="AA4518" s="8">
        <f t="shared" si="575"/>
        <v>5798.1</v>
      </c>
      <c r="AB4518" s="6">
        <f t="shared" si="577"/>
        <v>0</v>
      </c>
      <c r="AC4518" s="6">
        <f t="shared" si="576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hidden="1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3"/>
        <v>8252.84</v>
      </c>
      <c r="W4519" s="8">
        <f t="shared" si="578"/>
        <v>0</v>
      </c>
      <c r="X4519" s="6"/>
      <c r="Y4519" s="7">
        <f t="shared" si="574"/>
        <v>0</v>
      </c>
      <c r="Z4519" s="7"/>
      <c r="AA4519" s="8">
        <f t="shared" si="575"/>
        <v>0</v>
      </c>
      <c r="AB4519" s="6">
        <f t="shared" si="577"/>
        <v>0</v>
      </c>
      <c r="AC4519" s="6">
        <f t="shared" si="576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hidden="1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3"/>
        <v>37527.72</v>
      </c>
      <c r="W4520" s="8">
        <f t="shared" si="578"/>
        <v>0</v>
      </c>
      <c r="X4520" s="6"/>
      <c r="Y4520" s="7">
        <f t="shared" si="574"/>
        <v>0</v>
      </c>
      <c r="Z4520" s="7"/>
      <c r="AA4520" s="8">
        <f t="shared" si="575"/>
        <v>0</v>
      </c>
      <c r="AB4520" s="6">
        <f t="shared" si="577"/>
        <v>0</v>
      </c>
      <c r="AC4520" s="6">
        <f t="shared" si="576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hidden="1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3"/>
        <v>27897.68</v>
      </c>
      <c r="W4521" s="8">
        <f t="shared" si="578"/>
        <v>0</v>
      </c>
      <c r="X4521" s="6"/>
      <c r="Y4521" s="7">
        <f t="shared" si="574"/>
        <v>0</v>
      </c>
      <c r="Z4521" s="7"/>
      <c r="AA4521" s="8">
        <f t="shared" si="575"/>
        <v>0</v>
      </c>
      <c r="AB4521" s="6">
        <f t="shared" si="577"/>
        <v>0</v>
      </c>
      <c r="AC4521" s="6">
        <f t="shared" si="576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hidden="1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3"/>
        <v>417988.03</v>
      </c>
      <c r="W4522" s="8">
        <f t="shared" si="578"/>
        <v>109455.47</v>
      </c>
      <c r="X4522" s="6"/>
      <c r="Y4522" s="7">
        <f t="shared" si="574"/>
        <v>0</v>
      </c>
      <c r="Z4522" s="7"/>
      <c r="AA4522" s="8">
        <f t="shared" si="575"/>
        <v>109455.47</v>
      </c>
      <c r="AB4522" s="6">
        <f t="shared" si="577"/>
        <v>0</v>
      </c>
      <c r="AC4522" s="6">
        <f t="shared" si="576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hidden="1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3"/>
        <v>25719.599999999999</v>
      </c>
      <c r="W4523" s="8">
        <f t="shared" si="578"/>
        <v>0</v>
      </c>
      <c r="X4523" s="6"/>
      <c r="Y4523" s="7">
        <f t="shared" si="574"/>
        <v>0</v>
      </c>
      <c r="Z4523" s="7"/>
      <c r="AA4523" s="8">
        <f t="shared" si="575"/>
        <v>0</v>
      </c>
      <c r="AB4523" s="6">
        <f t="shared" si="577"/>
        <v>0</v>
      </c>
      <c r="AC4523" s="6">
        <f t="shared" si="576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hidden="1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3"/>
        <v>11324.13</v>
      </c>
      <c r="W4524" s="8">
        <f t="shared" si="578"/>
        <v>0</v>
      </c>
      <c r="X4524" s="6"/>
      <c r="Y4524" s="7">
        <f t="shared" si="574"/>
        <v>0</v>
      </c>
      <c r="Z4524" s="7"/>
      <c r="AA4524" s="8">
        <f t="shared" si="575"/>
        <v>0</v>
      </c>
      <c r="AB4524" s="6">
        <f t="shared" si="577"/>
        <v>0</v>
      </c>
      <c r="AC4524" s="6">
        <f t="shared" si="576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hidden="1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3"/>
        <v>317924.58</v>
      </c>
      <c r="W4525" s="8">
        <f t="shared" si="578"/>
        <v>12</v>
      </c>
      <c r="X4525" s="6"/>
      <c r="Y4525" s="7">
        <f t="shared" si="574"/>
        <v>0</v>
      </c>
      <c r="Z4525" s="7"/>
      <c r="AA4525" s="8">
        <f t="shared" si="575"/>
        <v>12</v>
      </c>
      <c r="AB4525" s="6">
        <f t="shared" si="577"/>
        <v>0</v>
      </c>
      <c r="AC4525" s="6">
        <f t="shared" si="576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hidden="1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79">S4526+T4526-U4526</f>
        <v>6174</v>
      </c>
      <c r="W4526" s="8">
        <f t="shared" si="578"/>
        <v>0</v>
      </c>
      <c r="X4526" s="6"/>
      <c r="Y4526" s="7">
        <f t="shared" si="574"/>
        <v>0</v>
      </c>
      <c r="Z4526" s="7"/>
      <c r="AA4526" s="8">
        <f t="shared" si="575"/>
        <v>0</v>
      </c>
      <c r="AB4526" s="6">
        <f t="shared" si="577"/>
        <v>0</v>
      </c>
      <c r="AC4526" s="6">
        <f t="shared" si="576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hidden="1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79"/>
        <v>3048.66</v>
      </c>
      <c r="W4527" s="8">
        <f t="shared" si="578"/>
        <v>0</v>
      </c>
      <c r="X4527" s="6"/>
      <c r="Y4527" s="7">
        <f t="shared" si="574"/>
        <v>0</v>
      </c>
      <c r="Z4527" s="7"/>
      <c r="AA4527" s="8">
        <f t="shared" si="575"/>
        <v>0</v>
      </c>
      <c r="AB4527" s="6">
        <f t="shared" si="577"/>
        <v>0</v>
      </c>
      <c r="AC4527" s="6">
        <f t="shared" si="576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hidden="1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79"/>
        <v>1.00000000002183E-2</v>
      </c>
      <c r="W4528" s="8">
        <f t="shared" si="578"/>
        <v>0</v>
      </c>
      <c r="X4528" s="6"/>
      <c r="Y4528" s="7">
        <f t="shared" si="574"/>
        <v>0</v>
      </c>
      <c r="Z4528" s="7"/>
      <c r="AA4528" s="8">
        <f t="shared" si="575"/>
        <v>0</v>
      </c>
      <c r="AB4528" s="6">
        <f t="shared" si="577"/>
        <v>0</v>
      </c>
      <c r="AC4528" s="6">
        <f t="shared" si="576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hidden="1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79"/>
        <v>251651.47</v>
      </c>
      <c r="W4529" s="8">
        <f t="shared" si="578"/>
        <v>0</v>
      </c>
      <c r="X4529" s="6"/>
      <c r="Y4529" s="7">
        <f t="shared" si="574"/>
        <v>0</v>
      </c>
      <c r="Z4529" s="7"/>
      <c r="AA4529" s="8">
        <f t="shared" si="575"/>
        <v>0</v>
      </c>
      <c r="AB4529" s="6">
        <f t="shared" si="577"/>
        <v>0</v>
      </c>
      <c r="AC4529" s="6">
        <f t="shared" si="576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hidden="1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79"/>
        <v>4006.75</v>
      </c>
      <c r="W4530" s="8">
        <f t="shared" si="578"/>
        <v>0</v>
      </c>
      <c r="X4530" s="6"/>
      <c r="Y4530" s="7">
        <f t="shared" si="574"/>
        <v>0</v>
      </c>
      <c r="Z4530" s="7"/>
      <c r="AA4530" s="8">
        <f t="shared" si="575"/>
        <v>0</v>
      </c>
      <c r="AB4530" s="6">
        <f t="shared" si="577"/>
        <v>0</v>
      </c>
      <c r="AC4530" s="6">
        <f t="shared" si="576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hidden="1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79"/>
        <v>2238.3000000000002</v>
      </c>
      <c r="W4531" s="8">
        <f t="shared" si="578"/>
        <v>0</v>
      </c>
      <c r="X4531" s="6"/>
      <c r="Y4531" s="7">
        <f t="shared" si="574"/>
        <v>0</v>
      </c>
      <c r="Z4531" s="7"/>
      <c r="AA4531" s="8">
        <f t="shared" si="575"/>
        <v>0</v>
      </c>
      <c r="AB4531" s="6">
        <f t="shared" si="577"/>
        <v>0</v>
      </c>
      <c r="AC4531" s="6">
        <f t="shared" si="576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hidden="1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79"/>
        <v>433.07000000000062</v>
      </c>
      <c r="W4532" s="8">
        <f t="shared" si="578"/>
        <v>5594.53</v>
      </c>
      <c r="X4532" s="6"/>
      <c r="Y4532" s="7">
        <f t="shared" si="574"/>
        <v>0</v>
      </c>
      <c r="Z4532" s="7"/>
      <c r="AA4532" s="8">
        <f t="shared" si="575"/>
        <v>5594.53</v>
      </c>
      <c r="AB4532" s="6">
        <f t="shared" si="577"/>
        <v>0</v>
      </c>
      <c r="AC4532" s="6">
        <f t="shared" si="576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hidden="1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79"/>
        <v>4257.3999999999996</v>
      </c>
      <c r="W4533" s="8">
        <f t="shared" si="578"/>
        <v>0</v>
      </c>
      <c r="X4533" s="6"/>
      <c r="Y4533" s="7">
        <f t="shared" si="574"/>
        <v>0</v>
      </c>
      <c r="Z4533" s="7"/>
      <c r="AA4533" s="8">
        <f t="shared" si="575"/>
        <v>0</v>
      </c>
      <c r="AB4533" s="6">
        <f t="shared" si="577"/>
        <v>0</v>
      </c>
      <c r="AC4533" s="6">
        <f t="shared" si="576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hidden="1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80</v>
      </c>
      <c r="P4534" s="4">
        <v>0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79"/>
        <v>-5.47</v>
      </c>
      <c r="W4534" s="8">
        <f t="shared" si="578"/>
        <v>0</v>
      </c>
      <c r="X4534" s="6"/>
      <c r="Y4534" s="7">
        <f t="shared" si="574"/>
        <v>0</v>
      </c>
      <c r="Z4534" s="7"/>
      <c r="AA4534" s="8">
        <f t="shared" si="575"/>
        <v>0</v>
      </c>
      <c r="AB4534" s="6">
        <f t="shared" si="577"/>
        <v>0</v>
      </c>
      <c r="AC4534" s="6">
        <f t="shared" si="576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hidden="1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79"/>
        <v>13607.740000000002</v>
      </c>
      <c r="W4535" s="8">
        <f t="shared" si="578"/>
        <v>27954.38</v>
      </c>
      <c r="X4535" s="6"/>
      <c r="Y4535" s="7">
        <f t="shared" si="574"/>
        <v>0</v>
      </c>
      <c r="Z4535" s="7"/>
      <c r="AA4535" s="8">
        <f t="shared" si="575"/>
        <v>27954.38</v>
      </c>
      <c r="AB4535" s="6">
        <f t="shared" si="577"/>
        <v>0</v>
      </c>
      <c r="AC4535" s="6">
        <f t="shared" si="576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hidden="1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3632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79"/>
        <v>34215.86</v>
      </c>
      <c r="W4536" s="8">
        <f t="shared" si="578"/>
        <v>41024.26470588235</v>
      </c>
      <c r="X4536" s="6"/>
      <c r="Y4536" s="7">
        <f t="shared" si="574"/>
        <v>0</v>
      </c>
      <c r="Z4536" s="7"/>
      <c r="AA4536" s="8">
        <f t="shared" si="575"/>
        <v>41024.26470588235</v>
      </c>
      <c r="AB4536" s="6">
        <f t="shared" si="577"/>
        <v>820.48529411765048</v>
      </c>
      <c r="AC4536" s="6">
        <f t="shared" si="576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hidden="1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3632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79"/>
        <v>10948.1</v>
      </c>
      <c r="W4537" s="8">
        <f t="shared" si="578"/>
        <v>1318.7745098039215</v>
      </c>
      <c r="X4537" s="6"/>
      <c r="Y4537" s="7">
        <f t="shared" si="574"/>
        <v>0</v>
      </c>
      <c r="Z4537" s="7"/>
      <c r="AA4537" s="8">
        <f t="shared" si="575"/>
        <v>1318.7745098039215</v>
      </c>
      <c r="AB4537" s="6">
        <f t="shared" si="577"/>
        <v>26.375490196078545</v>
      </c>
      <c r="AC4537" s="6">
        <f t="shared" si="576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hidden="1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79"/>
        <v>-691311.56</v>
      </c>
      <c r="W4538" s="8">
        <f t="shared" si="578"/>
        <v>3853.238095238095</v>
      </c>
      <c r="X4538" s="6"/>
      <c r="Y4538" s="7">
        <f t="shared" si="574"/>
        <v>0</v>
      </c>
      <c r="Z4538" s="7"/>
      <c r="AA4538" s="8">
        <f t="shared" si="575"/>
        <v>3853.238095238095</v>
      </c>
      <c r="AB4538" s="6">
        <f t="shared" si="577"/>
        <v>192.66190476190513</v>
      </c>
      <c r="AC4538" s="6">
        <f t="shared" si="576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hidden="1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79"/>
        <v>1050206.9099999999</v>
      </c>
      <c r="W4539" s="8">
        <f t="shared" si="578"/>
        <v>170537.96078431373</v>
      </c>
      <c r="X4539" s="6"/>
      <c r="Y4539" s="7">
        <f t="shared" si="574"/>
        <v>0</v>
      </c>
      <c r="Z4539" s="7"/>
      <c r="AA4539" s="8">
        <f t="shared" si="575"/>
        <v>170537.96078431373</v>
      </c>
      <c r="AB4539" s="6">
        <f t="shared" si="577"/>
        <v>3410.7592156862665</v>
      </c>
      <c r="AC4539" s="6">
        <f t="shared" si="576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hidden="1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79"/>
        <v>-724484.7</v>
      </c>
      <c r="W4540" s="8">
        <f t="shared" si="578"/>
        <v>313417.73333333334</v>
      </c>
      <c r="X4540" s="6"/>
      <c r="Y4540" s="7">
        <f t="shared" si="574"/>
        <v>0</v>
      </c>
      <c r="Z4540" s="7"/>
      <c r="AA4540" s="8">
        <f t="shared" si="575"/>
        <v>313417.73333333334</v>
      </c>
      <c r="AB4540" s="6">
        <f t="shared" si="577"/>
        <v>15670.886666666658</v>
      </c>
      <c r="AC4540" s="6">
        <f t="shared" si="576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hidden="1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79"/>
        <v>-502912.69</v>
      </c>
      <c r="W4541" s="8">
        <f t="shared" si="578"/>
        <v>214425.43</v>
      </c>
      <c r="X4541" s="6"/>
      <c r="Y4541" s="7">
        <f t="shared" si="574"/>
        <v>0</v>
      </c>
      <c r="Z4541" s="7"/>
      <c r="AA4541" s="8">
        <f t="shared" si="575"/>
        <v>214425.43</v>
      </c>
      <c r="AB4541" s="6">
        <f t="shared" si="577"/>
        <v>0</v>
      </c>
      <c r="AC4541" s="6">
        <f t="shared" si="576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hidden="1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79"/>
        <v>33802.089999999997</v>
      </c>
      <c r="W4542" s="8">
        <f t="shared" si="578"/>
        <v>0</v>
      </c>
      <c r="X4542" s="6"/>
      <c r="Y4542" s="7">
        <f t="shared" si="574"/>
        <v>0</v>
      </c>
      <c r="Z4542" s="7"/>
      <c r="AA4542" s="8">
        <f t="shared" si="575"/>
        <v>0</v>
      </c>
      <c r="AB4542" s="6">
        <f t="shared" si="577"/>
        <v>0</v>
      </c>
      <c r="AC4542" s="6">
        <f t="shared" si="576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hidden="1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79"/>
        <v>8924.5</v>
      </c>
      <c r="W4543" s="8">
        <f t="shared" si="578"/>
        <v>0</v>
      </c>
      <c r="X4543" s="6"/>
      <c r="Y4543" s="7">
        <f t="shared" si="574"/>
        <v>0</v>
      </c>
      <c r="Z4543" s="7"/>
      <c r="AA4543" s="8">
        <f t="shared" si="575"/>
        <v>0</v>
      </c>
      <c r="AB4543" s="6">
        <f t="shared" si="577"/>
        <v>0</v>
      </c>
      <c r="AC4543" s="6">
        <f t="shared" si="576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hidden="1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79"/>
        <v>64000</v>
      </c>
      <c r="W4544" s="8">
        <f t="shared" si="578"/>
        <v>0</v>
      </c>
      <c r="X4544" s="6"/>
      <c r="Y4544" s="7">
        <f t="shared" si="574"/>
        <v>0</v>
      </c>
      <c r="Z4544" s="7"/>
      <c r="AA4544" s="8">
        <f t="shared" si="575"/>
        <v>0</v>
      </c>
      <c r="AB4544" s="6">
        <f t="shared" si="577"/>
        <v>0</v>
      </c>
      <c r="AC4544" s="6">
        <f t="shared" si="576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hidden="1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79"/>
        <v>68775.509999999995</v>
      </c>
      <c r="W4545" s="8">
        <f t="shared" si="578"/>
        <v>0</v>
      </c>
      <c r="X4545" s="6"/>
      <c r="Y4545" s="7">
        <f t="shared" si="574"/>
        <v>0</v>
      </c>
      <c r="Z4545" s="7"/>
      <c r="AA4545" s="8">
        <f t="shared" si="575"/>
        <v>0</v>
      </c>
      <c r="AB4545" s="6">
        <f t="shared" si="577"/>
        <v>0</v>
      </c>
      <c r="AC4545" s="6">
        <f t="shared" si="576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hidden="1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79"/>
        <v>1142.8499999999999</v>
      </c>
      <c r="W4546" s="8">
        <f t="shared" si="578"/>
        <v>0</v>
      </c>
      <c r="X4546" s="6"/>
      <c r="Y4546" s="7">
        <f t="shared" si="574"/>
        <v>0</v>
      </c>
      <c r="Z4546" s="7"/>
      <c r="AA4546" s="8">
        <f t="shared" si="575"/>
        <v>0</v>
      </c>
      <c r="AB4546" s="6">
        <f t="shared" si="577"/>
        <v>0</v>
      </c>
      <c r="AC4546" s="6">
        <f t="shared" si="576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hidden="1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79"/>
        <v>138113.93</v>
      </c>
      <c r="W4547" s="8">
        <f t="shared" si="578"/>
        <v>0</v>
      </c>
      <c r="X4547" s="6"/>
      <c r="Y4547" s="7">
        <f t="shared" ref="Y4547:Y4610" si="580">IF(W4547-AC4547&lt;=0,0,IF(O4547="返现",MAX(W4547-AB4547-AC4547,0),MAX(W4547-AC4547,0)))</f>
        <v>0</v>
      </c>
      <c r="Z4547" s="7"/>
      <c r="AA4547" s="8">
        <f t="shared" si="575"/>
        <v>0</v>
      </c>
      <c r="AB4547" s="6">
        <f t="shared" si="577"/>
        <v>0</v>
      </c>
      <c r="AC4547" s="6">
        <f t="shared" si="576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hidden="1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79"/>
        <v>27054.5800000001</v>
      </c>
      <c r="W4548" s="8">
        <f t="shared" si="578"/>
        <v>0</v>
      </c>
      <c r="X4548" s="6"/>
      <c r="Y4548" s="7">
        <f t="shared" si="580"/>
        <v>0</v>
      </c>
      <c r="Z4548" s="7"/>
      <c r="AA4548" s="8">
        <f t="shared" si="575"/>
        <v>0</v>
      </c>
      <c r="AB4548" s="6">
        <f t="shared" si="577"/>
        <v>0</v>
      </c>
      <c r="AC4548" s="6">
        <f t="shared" si="576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hidden="1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79"/>
        <v>1153.1199999999999</v>
      </c>
      <c r="W4549" s="8">
        <f t="shared" si="578"/>
        <v>0</v>
      </c>
      <c r="X4549" s="6"/>
      <c r="Y4549" s="7">
        <f t="shared" si="580"/>
        <v>0</v>
      </c>
      <c r="Z4549" s="7"/>
      <c r="AA4549" s="6"/>
      <c r="AB4549" s="6">
        <f t="shared" si="577"/>
        <v>0</v>
      </c>
      <c r="AC4549" s="6">
        <f t="shared" si="576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hidden="1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79"/>
        <v>977.7</v>
      </c>
      <c r="W4550" s="8">
        <f t="shared" si="578"/>
        <v>0</v>
      </c>
      <c r="X4550" s="6"/>
      <c r="Y4550" s="7">
        <f t="shared" si="580"/>
        <v>0</v>
      </c>
      <c r="Z4550" s="7"/>
      <c r="AA4550" s="8">
        <f t="shared" ref="AA4550:AA4602" si="581">W4550+X4550</f>
        <v>0</v>
      </c>
      <c r="AB4550" s="6">
        <f t="shared" si="577"/>
        <v>0</v>
      </c>
      <c r="AC4550" s="6">
        <f t="shared" si="576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hidden="1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79"/>
        <v>-124577.23000000001</v>
      </c>
      <c r="W4551" s="8">
        <f t="shared" si="578"/>
        <v>28714.04</v>
      </c>
      <c r="X4551" s="6"/>
      <c r="Y4551" s="7">
        <f t="shared" si="580"/>
        <v>0</v>
      </c>
      <c r="Z4551" s="7"/>
      <c r="AA4551" s="8">
        <f t="shared" si="581"/>
        <v>28714.04</v>
      </c>
      <c r="AB4551" s="6">
        <f t="shared" si="577"/>
        <v>0</v>
      </c>
      <c r="AC4551" s="6">
        <f t="shared" si="576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hidden="1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79"/>
        <v>107577.03</v>
      </c>
      <c r="W4552" s="8">
        <f t="shared" si="578"/>
        <v>0</v>
      </c>
      <c r="X4552" s="6"/>
      <c r="Y4552" s="7">
        <f t="shared" si="580"/>
        <v>0</v>
      </c>
      <c r="Z4552" s="7"/>
      <c r="AA4552" s="8">
        <f t="shared" si="581"/>
        <v>0</v>
      </c>
      <c r="AB4552" s="6">
        <f t="shared" si="577"/>
        <v>0</v>
      </c>
      <c r="AC4552" s="6">
        <f t="shared" si="576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hidden="1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79"/>
        <v>-31569.94</v>
      </c>
      <c r="W4553" s="8">
        <f t="shared" si="578"/>
        <v>0</v>
      </c>
      <c r="X4553" s="6"/>
      <c r="Y4553" s="7">
        <f t="shared" si="580"/>
        <v>0</v>
      </c>
      <c r="Z4553" s="7"/>
      <c r="AA4553" s="8">
        <f t="shared" si="581"/>
        <v>0</v>
      </c>
      <c r="AB4553" s="6">
        <f t="shared" si="577"/>
        <v>0</v>
      </c>
      <c r="AC4553" s="6">
        <f t="shared" si="576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hidden="1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79"/>
        <v>4458.1899999999996</v>
      </c>
      <c r="W4554" s="8">
        <f t="shared" si="578"/>
        <v>0</v>
      </c>
      <c r="X4554" s="6"/>
      <c r="Y4554" s="7">
        <f t="shared" si="580"/>
        <v>0</v>
      </c>
      <c r="Z4554" s="7"/>
      <c r="AA4554" s="8">
        <f t="shared" si="581"/>
        <v>0</v>
      </c>
      <c r="AB4554" s="6">
        <f t="shared" si="577"/>
        <v>0</v>
      </c>
      <c r="AC4554" s="6">
        <f t="shared" si="576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hidden="1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79"/>
        <v>-255922.47</v>
      </c>
      <c r="W4555" s="8">
        <f t="shared" si="578"/>
        <v>116422.47</v>
      </c>
      <c r="X4555" s="6"/>
      <c r="Y4555" s="7">
        <f t="shared" si="580"/>
        <v>0</v>
      </c>
      <c r="Z4555" s="7"/>
      <c r="AA4555" s="8">
        <f t="shared" si="581"/>
        <v>116422.47</v>
      </c>
      <c r="AB4555" s="6">
        <f t="shared" si="577"/>
        <v>0</v>
      </c>
      <c r="AC4555" s="6">
        <f t="shared" si="576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hidden="1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79"/>
        <v>232858.85</v>
      </c>
      <c r="W4556" s="8">
        <f t="shared" si="578"/>
        <v>0</v>
      </c>
      <c r="X4556" s="6"/>
      <c r="Y4556" s="7">
        <f t="shared" si="580"/>
        <v>0</v>
      </c>
      <c r="Z4556" s="7"/>
      <c r="AA4556" s="8">
        <f t="shared" si="581"/>
        <v>0</v>
      </c>
      <c r="AB4556" s="6">
        <f t="shared" si="577"/>
        <v>0</v>
      </c>
      <c r="AC4556" s="6">
        <f t="shared" si="576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hidden="1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79"/>
        <v>-88817.88</v>
      </c>
      <c r="W4557" s="8">
        <f t="shared" si="578"/>
        <v>53390.943396226416</v>
      </c>
      <c r="X4557" s="6"/>
      <c r="Y4557" s="7">
        <f t="shared" si="580"/>
        <v>0</v>
      </c>
      <c r="Z4557" s="7"/>
      <c r="AA4557" s="8">
        <f t="shared" si="581"/>
        <v>53390.943396226416</v>
      </c>
      <c r="AB4557" s="6">
        <f t="shared" si="577"/>
        <v>3203.4566037735858</v>
      </c>
      <c r="AC4557" s="6">
        <f t="shared" si="576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hidden="1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79"/>
        <v>-78428.960000000006</v>
      </c>
      <c r="W4558" s="8">
        <f t="shared" si="578"/>
        <v>0</v>
      </c>
      <c r="X4558" s="6"/>
      <c r="Y4558" s="7">
        <f t="shared" si="580"/>
        <v>0</v>
      </c>
      <c r="Z4558" s="7"/>
      <c r="AA4558" s="8">
        <f t="shared" si="581"/>
        <v>0</v>
      </c>
      <c r="AB4558" s="6">
        <f t="shared" si="577"/>
        <v>0</v>
      </c>
      <c r="AC4558" s="6">
        <f t="shared" si="576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hidden="1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79"/>
        <v>269.79000000000002</v>
      </c>
      <c r="W4559" s="8">
        <f t="shared" si="578"/>
        <v>0</v>
      </c>
      <c r="X4559" s="6"/>
      <c r="Y4559" s="7">
        <f t="shared" si="580"/>
        <v>0</v>
      </c>
      <c r="Z4559" s="7"/>
      <c r="AA4559" s="8">
        <f t="shared" si="581"/>
        <v>0</v>
      </c>
      <c r="AB4559" s="6">
        <f t="shared" si="577"/>
        <v>0</v>
      </c>
      <c r="AC4559" s="6">
        <f t="shared" si="576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hidden="1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3318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79"/>
        <v>-736736.82</v>
      </c>
      <c r="W4560" s="8">
        <f t="shared" si="578"/>
        <v>5350.4705882352937</v>
      </c>
      <c r="X4560" s="6"/>
      <c r="Y4560" s="7">
        <f t="shared" si="580"/>
        <v>0</v>
      </c>
      <c r="Z4560" s="7"/>
      <c r="AA4560" s="8">
        <f t="shared" si="581"/>
        <v>5350.4705882352937</v>
      </c>
      <c r="AB4560" s="6">
        <f t="shared" si="577"/>
        <v>107.00941176470587</v>
      </c>
      <c r="AC4560" s="6">
        <f t="shared" si="576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hidden="1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79"/>
        <v>69200.62</v>
      </c>
      <c r="W4561" s="8">
        <f t="shared" si="578"/>
        <v>0</v>
      </c>
      <c r="X4561" s="6"/>
      <c r="Y4561" s="7">
        <f t="shared" si="580"/>
        <v>0</v>
      </c>
      <c r="Z4561" s="7"/>
      <c r="AA4561" s="8">
        <f t="shared" si="581"/>
        <v>0</v>
      </c>
      <c r="AB4561" s="6">
        <f t="shared" si="577"/>
        <v>0</v>
      </c>
      <c r="AC4561" s="6">
        <f t="shared" si="576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hidden="1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79"/>
        <v>-1.0000000002037299E-2</v>
      </c>
      <c r="W4562" s="8">
        <f t="shared" si="578"/>
        <v>0</v>
      </c>
      <c r="X4562" s="6"/>
      <c r="Y4562" s="7">
        <f t="shared" si="580"/>
        <v>0</v>
      </c>
      <c r="Z4562" s="7"/>
      <c r="AA4562" s="8">
        <f t="shared" si="581"/>
        <v>0</v>
      </c>
      <c r="AB4562" s="6">
        <f t="shared" si="577"/>
        <v>0</v>
      </c>
      <c r="AC4562" s="6">
        <f t="shared" si="576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hidden="1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79"/>
        <v>9424.4799999999959</v>
      </c>
      <c r="W4563" s="8">
        <f t="shared" si="578"/>
        <v>75000</v>
      </c>
      <c r="X4563" s="6"/>
      <c r="Y4563" s="7">
        <f t="shared" si="580"/>
        <v>0</v>
      </c>
      <c r="Z4563" s="7"/>
      <c r="AA4563" s="8">
        <f t="shared" si="581"/>
        <v>75000</v>
      </c>
      <c r="AB4563" s="6">
        <f t="shared" si="577"/>
        <v>0</v>
      </c>
      <c r="AC4563" s="6">
        <f t="shared" si="576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hidden="1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4512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4513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79"/>
        <v>-801017.92999999993</v>
      </c>
      <c r="W4564" s="8">
        <f t="shared" si="578"/>
        <v>451553.56481481477</v>
      </c>
      <c r="X4564" s="6"/>
      <c r="Y4564" s="7">
        <f t="shared" si="580"/>
        <v>0</v>
      </c>
      <c r="Z4564" s="7"/>
      <c r="AA4564" s="8">
        <f t="shared" si="581"/>
        <v>451553.56481481477</v>
      </c>
      <c r="AB4564" s="6">
        <f t="shared" si="577"/>
        <v>36124.285185185203</v>
      </c>
      <c r="AC4564" s="6">
        <f t="shared" si="576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hidden="1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79"/>
        <v>4331.8599999999997</v>
      </c>
      <c r="W4565" s="8">
        <f t="shared" si="578"/>
        <v>0</v>
      </c>
      <c r="X4565" s="6"/>
      <c r="Y4565" s="7">
        <f t="shared" si="580"/>
        <v>0</v>
      </c>
      <c r="Z4565" s="7"/>
      <c r="AA4565" s="8">
        <f t="shared" si="581"/>
        <v>0</v>
      </c>
      <c r="AB4565" s="6">
        <f t="shared" si="577"/>
        <v>0</v>
      </c>
      <c r="AC4565" s="6">
        <f t="shared" si="576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hidden="1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79"/>
        <v>77643.25</v>
      </c>
      <c r="W4566" s="8">
        <f t="shared" si="578"/>
        <v>23879.166666666675</v>
      </c>
      <c r="X4566" s="6"/>
      <c r="Y4566" s="7">
        <f t="shared" si="580"/>
        <v>0</v>
      </c>
      <c r="Z4566" s="7"/>
      <c r="AA4566" s="8">
        <f t="shared" si="581"/>
        <v>23879.166666666675</v>
      </c>
      <c r="AB4566" s="6">
        <f t="shared" si="577"/>
        <v>477.58333333333212</v>
      </c>
      <c r="AC4566" s="6">
        <f t="shared" si="576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hidden="1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79"/>
        <v>0</v>
      </c>
      <c r="W4567" s="8">
        <f t="shared" si="578"/>
        <v>7980.8921568627356</v>
      </c>
      <c r="X4567" s="6"/>
      <c r="Y4567" s="7">
        <f t="shared" si="580"/>
        <v>0</v>
      </c>
      <c r="Z4567" s="7"/>
      <c r="AA4567" s="8">
        <f t="shared" si="581"/>
        <v>7980.8921568627356</v>
      </c>
      <c r="AB4567" s="6">
        <f t="shared" si="577"/>
        <v>159.61784313725457</v>
      </c>
      <c r="AC4567" s="6">
        <f t="shared" si="576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hidden="1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79"/>
        <v>268.41000000000003</v>
      </c>
      <c r="W4568" s="8">
        <f t="shared" si="578"/>
        <v>0</v>
      </c>
      <c r="X4568" s="6"/>
      <c r="Y4568" s="7">
        <f t="shared" si="580"/>
        <v>0</v>
      </c>
      <c r="Z4568" s="7"/>
      <c r="AA4568" s="8">
        <f t="shared" si="581"/>
        <v>0</v>
      </c>
      <c r="AB4568" s="6">
        <f t="shared" si="577"/>
        <v>0</v>
      </c>
      <c r="AC4568" s="6">
        <f t="shared" si="576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hidden="1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79"/>
        <v>-92096.38</v>
      </c>
      <c r="W4569" s="8">
        <f t="shared" si="578"/>
        <v>44132</v>
      </c>
      <c r="X4569" s="6"/>
      <c r="Y4569" s="7">
        <f t="shared" si="580"/>
        <v>0</v>
      </c>
      <c r="Z4569" s="7"/>
      <c r="AA4569" s="8">
        <f t="shared" si="581"/>
        <v>44132</v>
      </c>
      <c r="AB4569" s="6">
        <f t="shared" si="577"/>
        <v>0</v>
      </c>
      <c r="AC4569" s="6">
        <f t="shared" si="576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hidden="1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79"/>
        <v>40771.57</v>
      </c>
      <c r="W4570" s="8">
        <f t="shared" si="578"/>
        <v>1946.64</v>
      </c>
      <c r="X4570" s="6"/>
      <c r="Y4570" s="7">
        <f t="shared" si="580"/>
        <v>0</v>
      </c>
      <c r="Z4570" s="7"/>
      <c r="AA4570" s="8">
        <f t="shared" si="581"/>
        <v>1946.64</v>
      </c>
      <c r="AB4570" s="6">
        <f t="shared" si="577"/>
        <v>0</v>
      </c>
      <c r="AC4570" s="6">
        <f t="shared" si="576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hidden="1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79"/>
        <v>44490.16</v>
      </c>
      <c r="W4571" s="8">
        <f t="shared" si="578"/>
        <v>0</v>
      </c>
      <c r="X4571" s="6"/>
      <c r="Y4571" s="7">
        <f t="shared" si="580"/>
        <v>0</v>
      </c>
      <c r="Z4571" s="7"/>
      <c r="AA4571" s="8">
        <f t="shared" si="581"/>
        <v>0</v>
      </c>
      <c r="AB4571" s="6">
        <f t="shared" si="577"/>
        <v>0</v>
      </c>
      <c r="AC4571" s="6">
        <f t="shared" si="576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hidden="1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79"/>
        <v>46963.14</v>
      </c>
      <c r="W4572" s="8">
        <f t="shared" si="578"/>
        <v>217</v>
      </c>
      <c r="X4572" s="6"/>
      <c r="Y4572" s="7">
        <f t="shared" si="580"/>
        <v>0</v>
      </c>
      <c r="Z4572" s="7"/>
      <c r="AA4572" s="8">
        <f t="shared" si="581"/>
        <v>217</v>
      </c>
      <c r="AB4572" s="6">
        <f t="shared" si="577"/>
        <v>0</v>
      </c>
      <c r="AC4572" s="6">
        <f t="shared" ref="AC4572:AC4635" si="582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hidden="1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79"/>
        <v>-16148.02</v>
      </c>
      <c r="W4573" s="8">
        <f t="shared" si="578"/>
        <v>12838.76</v>
      </c>
      <c r="X4573" s="6"/>
      <c r="Y4573" s="7">
        <f t="shared" si="580"/>
        <v>0</v>
      </c>
      <c r="Z4573" s="7"/>
      <c r="AA4573" s="8">
        <f t="shared" si="581"/>
        <v>12838.76</v>
      </c>
      <c r="AB4573" s="6">
        <f t="shared" si="577"/>
        <v>0</v>
      </c>
      <c r="AC4573" s="6">
        <f t="shared" si="582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hidden="1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79"/>
        <v>6946.43</v>
      </c>
      <c r="W4574" s="8">
        <f t="shared" si="578"/>
        <v>0</v>
      </c>
      <c r="X4574" s="6"/>
      <c r="Y4574" s="7">
        <f t="shared" si="580"/>
        <v>0</v>
      </c>
      <c r="Z4574" s="7"/>
      <c r="AA4574" s="8">
        <f t="shared" si="581"/>
        <v>0</v>
      </c>
      <c r="AB4574" s="6">
        <f t="shared" si="577"/>
        <v>0</v>
      </c>
      <c r="AC4574" s="6">
        <f t="shared" si="582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hidden="1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79"/>
        <v>0</v>
      </c>
      <c r="W4575" s="8">
        <f t="shared" si="578"/>
        <v>6434.6960784313724</v>
      </c>
      <c r="X4575" s="6"/>
      <c r="Y4575" s="7">
        <f t="shared" si="580"/>
        <v>0</v>
      </c>
      <c r="Z4575" s="7"/>
      <c r="AA4575" s="8">
        <f t="shared" si="581"/>
        <v>6434.6960784313724</v>
      </c>
      <c r="AB4575" s="6">
        <f t="shared" si="577"/>
        <v>128.69392156862796</v>
      </c>
      <c r="AC4575" s="6">
        <f t="shared" si="582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hidden="1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79"/>
        <v>1.00000000002183E-2</v>
      </c>
      <c r="W4576" s="8">
        <f t="shared" si="578"/>
        <v>0</v>
      </c>
      <c r="X4576" s="6"/>
      <c r="Y4576" s="7">
        <f t="shared" si="580"/>
        <v>0</v>
      </c>
      <c r="Z4576" s="7"/>
      <c r="AA4576" s="8">
        <f t="shared" si="581"/>
        <v>0</v>
      </c>
      <c r="AB4576" s="6">
        <f t="shared" ref="AB4576:AB4590" si="583">U4576-W4576</f>
        <v>0</v>
      </c>
      <c r="AC4576" s="6">
        <f t="shared" si="582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hidden="1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79"/>
        <v>769.26</v>
      </c>
      <c r="W4577" s="8">
        <f t="shared" si="578"/>
        <v>0</v>
      </c>
      <c r="X4577" s="6"/>
      <c r="Y4577" s="7">
        <f t="shared" si="580"/>
        <v>0</v>
      </c>
      <c r="Z4577" s="7"/>
      <c r="AA4577" s="8">
        <f t="shared" si="581"/>
        <v>0</v>
      </c>
      <c r="AB4577" s="6">
        <f t="shared" si="583"/>
        <v>0</v>
      </c>
      <c r="AC4577" s="6">
        <f t="shared" si="582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hidden="1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79"/>
        <v>48950.41</v>
      </c>
      <c r="W4578" s="8">
        <f t="shared" si="578"/>
        <v>96621.930693069298</v>
      </c>
      <c r="X4578" s="6"/>
      <c r="Y4578" s="7">
        <f t="shared" si="580"/>
        <v>0</v>
      </c>
      <c r="Z4578" s="7"/>
      <c r="AA4578" s="8">
        <f t="shared" si="581"/>
        <v>96621.930693069298</v>
      </c>
      <c r="AB4578" s="6">
        <f t="shared" si="583"/>
        <v>966.21930693069589</v>
      </c>
      <c r="AC4578" s="6">
        <f t="shared" si="582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hidden="1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79"/>
        <v>18924.68</v>
      </c>
      <c r="W4579" s="8">
        <f t="shared" si="578"/>
        <v>0</v>
      </c>
      <c r="X4579" s="6"/>
      <c r="Y4579" s="7">
        <f t="shared" si="580"/>
        <v>0</v>
      </c>
      <c r="Z4579" s="7"/>
      <c r="AA4579" s="8">
        <f t="shared" si="581"/>
        <v>0</v>
      </c>
      <c r="AB4579" s="6">
        <f t="shared" si="583"/>
        <v>0</v>
      </c>
      <c r="AC4579" s="6">
        <f t="shared" si="582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hidden="1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79"/>
        <v>-208911.24000000002</v>
      </c>
      <c r="W4580" s="8">
        <f t="shared" si="578"/>
        <v>31304.57</v>
      </c>
      <c r="X4580" s="6"/>
      <c r="Y4580" s="7">
        <f t="shared" si="580"/>
        <v>0</v>
      </c>
      <c r="Z4580" s="7"/>
      <c r="AA4580" s="8">
        <f t="shared" si="581"/>
        <v>31304.57</v>
      </c>
      <c r="AB4580" s="6">
        <f t="shared" si="583"/>
        <v>0</v>
      </c>
      <c r="AC4580" s="6">
        <f t="shared" si="582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hidden="1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8"/>
        <v>0</v>
      </c>
      <c r="X4581" s="6"/>
      <c r="Y4581" s="7">
        <f t="shared" si="580"/>
        <v>0</v>
      </c>
      <c r="Z4581" s="7"/>
      <c r="AA4581" s="8">
        <f t="shared" si="581"/>
        <v>0</v>
      </c>
      <c r="AB4581" s="6">
        <f t="shared" si="583"/>
        <v>0</v>
      </c>
      <c r="AC4581" s="6">
        <f t="shared" si="582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hidden="1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4">IF(O4582="返货",U4582/(1+P4582),IF(O4582="返现",U4582,IF(O4582="折扣",U4582*P4582,IF(O4582="无",U4582))))</f>
        <v>0</v>
      </c>
      <c r="X4582" s="6"/>
      <c r="Y4582" s="7">
        <f t="shared" si="580"/>
        <v>0</v>
      </c>
      <c r="Z4582" s="7"/>
      <c r="AA4582" s="8">
        <f t="shared" si="581"/>
        <v>0</v>
      </c>
      <c r="AB4582" s="6">
        <f t="shared" si="583"/>
        <v>0</v>
      </c>
      <c r="AC4582" s="6">
        <f t="shared" si="582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hidden="1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79"/>
        <v>156.33000000000001</v>
      </c>
      <c r="W4583" s="8">
        <f t="shared" si="584"/>
        <v>0</v>
      </c>
      <c r="X4583" s="6"/>
      <c r="Y4583" s="7">
        <f t="shared" si="580"/>
        <v>0</v>
      </c>
      <c r="Z4583" s="7"/>
      <c r="AA4583" s="8">
        <f t="shared" si="581"/>
        <v>0</v>
      </c>
      <c r="AB4583" s="6">
        <f t="shared" si="583"/>
        <v>0</v>
      </c>
      <c r="AC4583" s="6">
        <f t="shared" si="582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hidden="1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79"/>
        <v>12850.94</v>
      </c>
      <c r="W4584" s="8">
        <f t="shared" si="584"/>
        <v>0</v>
      </c>
      <c r="X4584" s="6"/>
      <c r="Y4584" s="7">
        <f t="shared" si="580"/>
        <v>0</v>
      </c>
      <c r="Z4584" s="7"/>
      <c r="AA4584" s="8">
        <f t="shared" si="581"/>
        <v>0</v>
      </c>
      <c r="AB4584" s="6">
        <f t="shared" si="583"/>
        <v>0</v>
      </c>
      <c r="AC4584" s="6">
        <f t="shared" si="582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hidden="1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79"/>
        <v>10000</v>
      </c>
      <c r="W4585" s="8">
        <f t="shared" si="584"/>
        <v>0</v>
      </c>
      <c r="X4585" s="6"/>
      <c r="Y4585" s="7">
        <f t="shared" si="580"/>
        <v>0</v>
      </c>
      <c r="Z4585" s="7"/>
      <c r="AA4585" s="8">
        <f t="shared" si="581"/>
        <v>0</v>
      </c>
      <c r="AB4585" s="6">
        <f t="shared" si="583"/>
        <v>0</v>
      </c>
      <c r="AC4585" s="6">
        <f t="shared" si="582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hidden="1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79"/>
        <v>-26.310000000001001</v>
      </c>
      <c r="W4586" s="8">
        <f t="shared" si="584"/>
        <v>0</v>
      </c>
      <c r="X4586" s="6"/>
      <c r="Y4586" s="7">
        <f t="shared" si="580"/>
        <v>0</v>
      </c>
      <c r="Z4586" s="7"/>
      <c r="AA4586" s="8">
        <f t="shared" si="581"/>
        <v>0</v>
      </c>
      <c r="AB4586" s="6">
        <f t="shared" si="583"/>
        <v>0</v>
      </c>
      <c r="AC4586" s="6">
        <f t="shared" si="582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hidden="1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79"/>
        <v>53347.520000000004</v>
      </c>
      <c r="W4587" s="8">
        <f t="shared" si="584"/>
        <v>30560.22</v>
      </c>
      <c r="X4587" s="6"/>
      <c r="Y4587" s="7">
        <f t="shared" si="580"/>
        <v>0</v>
      </c>
      <c r="Z4587" s="7"/>
      <c r="AA4587" s="8">
        <f t="shared" si="581"/>
        <v>30560.22</v>
      </c>
      <c r="AB4587" s="6">
        <f t="shared" si="583"/>
        <v>0</v>
      </c>
      <c r="AC4587" s="6">
        <f t="shared" si="582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hidden="1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79"/>
        <v>85393.31</v>
      </c>
      <c r="W4588" s="8">
        <f t="shared" si="584"/>
        <v>46046.66</v>
      </c>
      <c r="X4588" s="6"/>
      <c r="Y4588" s="7">
        <f t="shared" si="580"/>
        <v>0</v>
      </c>
      <c r="Z4588" s="7"/>
      <c r="AA4588" s="8">
        <f t="shared" si="581"/>
        <v>46046.66</v>
      </c>
      <c r="AB4588" s="6">
        <f t="shared" si="583"/>
        <v>0</v>
      </c>
      <c r="AC4588" s="6">
        <f t="shared" si="582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hidden="1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79"/>
        <v>8478.73</v>
      </c>
      <c r="W4589" s="8">
        <f t="shared" si="584"/>
        <v>0</v>
      </c>
      <c r="X4589" s="6"/>
      <c r="Y4589" s="7">
        <f t="shared" si="580"/>
        <v>0</v>
      </c>
      <c r="Z4589" s="7"/>
      <c r="AA4589" s="8">
        <f t="shared" si="581"/>
        <v>0</v>
      </c>
      <c r="AB4589" s="6">
        <f t="shared" si="583"/>
        <v>0</v>
      </c>
      <c r="AC4589" s="6">
        <f t="shared" si="582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hidden="1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5">S4590+T4590-U4590</f>
        <v>1105.3699999999999</v>
      </c>
      <c r="W4590" s="8">
        <f t="shared" si="584"/>
        <v>0</v>
      </c>
      <c r="X4590" s="6"/>
      <c r="Y4590" s="7">
        <f t="shared" si="580"/>
        <v>0</v>
      </c>
      <c r="Z4590" s="7"/>
      <c r="AA4590" s="8">
        <f t="shared" si="581"/>
        <v>0</v>
      </c>
      <c r="AB4590" s="6">
        <f t="shared" si="583"/>
        <v>0</v>
      </c>
      <c r="AC4590" s="6">
        <f t="shared" si="582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hidden="1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5"/>
        <v>500000</v>
      </c>
      <c r="W4591" s="8">
        <f t="shared" si="584"/>
        <v>0</v>
      </c>
      <c r="X4591" s="6"/>
      <c r="Y4591" s="7">
        <f t="shared" si="580"/>
        <v>0</v>
      </c>
      <c r="Z4591" s="7"/>
      <c r="AA4591" s="8">
        <f t="shared" si="581"/>
        <v>0</v>
      </c>
      <c r="AB4591" s="6">
        <f>W4591*P4591</f>
        <v>0</v>
      </c>
      <c r="AC4591" s="6">
        <f t="shared" si="582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hidden="1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5"/>
        <v>-197837.01</v>
      </c>
      <c r="W4592" s="8">
        <f t="shared" si="584"/>
        <v>103729.75</v>
      </c>
      <c r="X4592" s="6"/>
      <c r="Y4592" s="7">
        <f t="shared" si="580"/>
        <v>0</v>
      </c>
      <c r="Z4592" s="7"/>
      <c r="AA4592" s="8">
        <f t="shared" si="581"/>
        <v>103729.75</v>
      </c>
      <c r="AB4592" s="6">
        <f t="shared" ref="AB4592:AB4655" si="586">U4592-W4592</f>
        <v>8298.3800000000047</v>
      </c>
      <c r="AC4592" s="6">
        <f t="shared" si="582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hidden="1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5"/>
        <v>24701.86</v>
      </c>
      <c r="W4593" s="8">
        <f t="shared" si="584"/>
        <v>33680.86</v>
      </c>
      <c r="X4593" s="6"/>
      <c r="Y4593" s="7">
        <f t="shared" si="580"/>
        <v>0</v>
      </c>
      <c r="Z4593" s="7"/>
      <c r="AA4593" s="8">
        <f t="shared" si="581"/>
        <v>33680.86</v>
      </c>
      <c r="AB4593" s="6">
        <f t="shared" si="586"/>
        <v>0</v>
      </c>
      <c r="AC4593" s="6">
        <f t="shared" si="582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hidden="1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5"/>
        <v>1261.0599999999977</v>
      </c>
      <c r="W4594" s="8">
        <f t="shared" si="584"/>
        <v>15458.2</v>
      </c>
      <c r="X4594" s="6"/>
      <c r="Y4594" s="7">
        <f t="shared" si="580"/>
        <v>0</v>
      </c>
      <c r="Z4594" s="7"/>
      <c r="AA4594" s="8">
        <f t="shared" si="581"/>
        <v>15458.2</v>
      </c>
      <c r="AB4594" s="6">
        <f t="shared" si="586"/>
        <v>0</v>
      </c>
      <c r="AC4594" s="6">
        <f t="shared" si="582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hidden="1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5"/>
        <v>10600</v>
      </c>
      <c r="W4595" s="8">
        <f t="shared" si="584"/>
        <v>0</v>
      </c>
      <c r="X4595" s="6"/>
      <c r="Y4595" s="7">
        <f t="shared" si="580"/>
        <v>0</v>
      </c>
      <c r="Z4595" s="7"/>
      <c r="AA4595" s="8">
        <f t="shared" si="581"/>
        <v>0</v>
      </c>
      <c r="AB4595" s="6">
        <f t="shared" si="586"/>
        <v>0</v>
      </c>
      <c r="AC4595" s="6">
        <f t="shared" si="582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hidden="1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5"/>
        <v>26746.11</v>
      </c>
      <c r="W4596" s="8">
        <f t="shared" si="584"/>
        <v>0</v>
      </c>
      <c r="X4596" s="6"/>
      <c r="Y4596" s="7">
        <f t="shared" si="580"/>
        <v>0</v>
      </c>
      <c r="Z4596" s="7"/>
      <c r="AA4596" s="8">
        <f t="shared" si="581"/>
        <v>0</v>
      </c>
      <c r="AB4596" s="6">
        <f t="shared" si="586"/>
        <v>0</v>
      </c>
      <c r="AC4596" s="6">
        <f t="shared" si="582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hidden="1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5"/>
        <v>5400</v>
      </c>
      <c r="W4597" s="8">
        <f t="shared" si="584"/>
        <v>0</v>
      </c>
      <c r="X4597" s="6"/>
      <c r="Y4597" s="7">
        <f t="shared" si="580"/>
        <v>0</v>
      </c>
      <c r="Z4597" s="7"/>
      <c r="AA4597" s="8">
        <f t="shared" si="581"/>
        <v>0</v>
      </c>
      <c r="AB4597" s="6">
        <f t="shared" si="586"/>
        <v>0</v>
      </c>
      <c r="AC4597" s="6">
        <f t="shared" si="582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hidden="1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5"/>
        <v>-618787.58000000007</v>
      </c>
      <c r="W4598" s="8">
        <f t="shared" si="584"/>
        <v>169744.56</v>
      </c>
      <c r="X4598" s="6"/>
      <c r="Y4598" s="7">
        <f t="shared" si="580"/>
        <v>0</v>
      </c>
      <c r="Z4598" s="7"/>
      <c r="AA4598" s="8">
        <f t="shared" si="581"/>
        <v>169744.56</v>
      </c>
      <c r="AB4598" s="6">
        <f t="shared" si="586"/>
        <v>0</v>
      </c>
      <c r="AC4598" s="6">
        <f t="shared" si="582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hidden="1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5"/>
        <v>1262.4100000000001</v>
      </c>
      <c r="W4599" s="8">
        <f t="shared" si="584"/>
        <v>0</v>
      </c>
      <c r="X4599" s="6"/>
      <c r="Y4599" s="7">
        <f t="shared" si="580"/>
        <v>0</v>
      </c>
      <c r="Z4599" s="7"/>
      <c r="AA4599" s="8">
        <f t="shared" si="581"/>
        <v>0</v>
      </c>
      <c r="AB4599" s="6">
        <f t="shared" si="586"/>
        <v>0</v>
      </c>
      <c r="AC4599" s="6">
        <f t="shared" si="582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hidden="1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5"/>
        <v>23912.29</v>
      </c>
      <c r="W4600" s="8">
        <f t="shared" si="584"/>
        <v>8823.5294117647063</v>
      </c>
      <c r="X4600" s="6"/>
      <c r="Y4600" s="7">
        <f t="shared" si="580"/>
        <v>0</v>
      </c>
      <c r="Z4600" s="7"/>
      <c r="AA4600" s="8">
        <f t="shared" si="581"/>
        <v>8823.5294117647063</v>
      </c>
      <c r="AB4600" s="6">
        <f t="shared" si="586"/>
        <v>176.47058823529369</v>
      </c>
      <c r="AC4600" s="6">
        <f t="shared" si="582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hidden="1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5"/>
        <v>123459.32999999999</v>
      </c>
      <c r="W4601" s="8">
        <f t="shared" si="584"/>
        <v>9767.4411764705892</v>
      </c>
      <c r="X4601" s="6"/>
      <c r="Y4601" s="7">
        <f t="shared" si="580"/>
        <v>0</v>
      </c>
      <c r="Z4601" s="7"/>
      <c r="AA4601" s="8">
        <f t="shared" si="581"/>
        <v>9767.4411764705892</v>
      </c>
      <c r="AB4601" s="6">
        <f t="shared" si="586"/>
        <v>195.34882352941167</v>
      </c>
      <c r="AC4601" s="6">
        <f t="shared" si="582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hidden="1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5"/>
        <v>0</v>
      </c>
      <c r="W4602" s="8">
        <f t="shared" si="584"/>
        <v>19269.733333333334</v>
      </c>
      <c r="X4602" s="6"/>
      <c r="Y4602" s="7">
        <f t="shared" si="580"/>
        <v>0</v>
      </c>
      <c r="Z4602" s="7"/>
      <c r="AA4602" s="8">
        <f t="shared" si="581"/>
        <v>19269.733333333334</v>
      </c>
      <c r="AB4602" s="6">
        <f t="shared" si="586"/>
        <v>963.48666666666759</v>
      </c>
      <c r="AC4602" s="6">
        <f t="shared" si="582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hidden="1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5"/>
        <v>1267.21</v>
      </c>
      <c r="W4603" s="8">
        <f t="shared" si="584"/>
        <v>0</v>
      </c>
      <c r="X4603" s="6"/>
      <c r="Y4603" s="7">
        <f t="shared" si="580"/>
        <v>0</v>
      </c>
      <c r="Z4603" s="7"/>
      <c r="AA4603" s="6"/>
      <c r="AB4603" s="6">
        <f t="shared" si="586"/>
        <v>0</v>
      </c>
      <c r="AC4603" s="6">
        <f t="shared" si="582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hidden="1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5"/>
        <v>-18663.37</v>
      </c>
      <c r="W4604" s="8">
        <f t="shared" si="584"/>
        <v>84.634615384615373</v>
      </c>
      <c r="X4604" s="6"/>
      <c r="Y4604" s="7">
        <f t="shared" si="580"/>
        <v>0</v>
      </c>
      <c r="Z4604" s="7"/>
      <c r="AA4604" s="8">
        <f t="shared" ref="AA4604:AA4639" si="587">W4604+X4604</f>
        <v>84.634615384615373</v>
      </c>
      <c r="AB4604" s="6">
        <f t="shared" si="586"/>
        <v>3.3853846153846234</v>
      </c>
      <c r="AC4604" s="6">
        <f t="shared" si="582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hidden="1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5"/>
        <v>61129.29</v>
      </c>
      <c r="W4605" s="8">
        <f t="shared" si="584"/>
        <v>0</v>
      </c>
      <c r="X4605" s="6"/>
      <c r="Y4605" s="7">
        <f t="shared" si="580"/>
        <v>0</v>
      </c>
      <c r="Z4605" s="7"/>
      <c r="AA4605" s="8">
        <f t="shared" si="587"/>
        <v>0</v>
      </c>
      <c r="AB4605" s="6">
        <f t="shared" si="586"/>
        <v>0</v>
      </c>
      <c r="AC4605" s="6">
        <f t="shared" si="582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hidden="1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5"/>
        <v>-0.4</v>
      </c>
      <c r="W4606" s="8">
        <f t="shared" si="584"/>
        <v>0</v>
      </c>
      <c r="X4606" s="6"/>
      <c r="Y4606" s="7">
        <f t="shared" si="580"/>
        <v>0</v>
      </c>
      <c r="Z4606" s="7"/>
      <c r="AA4606" s="8">
        <f t="shared" si="587"/>
        <v>0</v>
      </c>
      <c r="AB4606" s="6">
        <f t="shared" si="586"/>
        <v>0</v>
      </c>
      <c r="AC4606" s="6">
        <f t="shared" si="582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hidden="1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5"/>
        <v>-95761.86</v>
      </c>
      <c r="W4607" s="8">
        <f t="shared" si="584"/>
        <v>0</v>
      </c>
      <c r="X4607" s="6"/>
      <c r="Y4607" s="7">
        <f t="shared" si="580"/>
        <v>0</v>
      </c>
      <c r="Z4607" s="7"/>
      <c r="AA4607" s="8">
        <f t="shared" si="587"/>
        <v>0</v>
      </c>
      <c r="AB4607" s="6">
        <f t="shared" si="586"/>
        <v>0</v>
      </c>
      <c r="AC4607" s="6">
        <f t="shared" si="582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hidden="1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5"/>
        <v>314968.90000000002</v>
      </c>
      <c r="W4608" s="8">
        <f t="shared" si="584"/>
        <v>163901.07843137256</v>
      </c>
      <c r="X4608" s="6"/>
      <c r="Y4608" s="7">
        <f t="shared" si="580"/>
        <v>0</v>
      </c>
      <c r="Z4608" s="7"/>
      <c r="AA4608" s="8">
        <f t="shared" si="587"/>
        <v>163901.07843137256</v>
      </c>
      <c r="AB4608" s="6">
        <f t="shared" si="586"/>
        <v>3278.021568627446</v>
      </c>
      <c r="AC4608" s="6">
        <f t="shared" si="582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hidden="1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5"/>
        <v>0</v>
      </c>
      <c r="W4609" s="8">
        <f t="shared" si="584"/>
        <v>0</v>
      </c>
      <c r="X4609" s="6"/>
      <c r="Y4609" s="7">
        <f t="shared" si="580"/>
        <v>0</v>
      </c>
      <c r="Z4609" s="7"/>
      <c r="AA4609" s="8">
        <f t="shared" si="587"/>
        <v>0</v>
      </c>
      <c r="AB4609" s="6">
        <f t="shared" si="586"/>
        <v>0</v>
      </c>
      <c r="AC4609" s="6">
        <f t="shared" si="582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hidden="1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5"/>
        <v>-406</v>
      </c>
      <c r="W4610" s="8">
        <f t="shared" si="584"/>
        <v>0</v>
      </c>
      <c r="X4610" s="6"/>
      <c r="Y4610" s="7">
        <f t="shared" si="580"/>
        <v>0</v>
      </c>
      <c r="Z4610" s="7"/>
      <c r="AA4610" s="8">
        <f t="shared" si="587"/>
        <v>0</v>
      </c>
      <c r="AB4610" s="6">
        <f t="shared" si="586"/>
        <v>0</v>
      </c>
      <c r="AC4610" s="6">
        <f t="shared" si="582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hidden="1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5"/>
        <v>10551.679999999998</v>
      </c>
      <c r="W4611" s="8">
        <f t="shared" si="584"/>
        <v>6537.92</v>
      </c>
      <c r="X4611" s="6"/>
      <c r="Y4611" s="7">
        <f t="shared" ref="Y4611:Y4674" si="588">IF(W4611-AC4611&lt;=0,0,IF(O4611="返现",MAX(W4611-AB4611-AC4611,0),MAX(W4611-AC4611,0)))</f>
        <v>0</v>
      </c>
      <c r="Z4611" s="7"/>
      <c r="AA4611" s="8">
        <f t="shared" si="587"/>
        <v>6537.92</v>
      </c>
      <c r="AB4611" s="6">
        <f t="shared" si="586"/>
        <v>0</v>
      </c>
      <c r="AC4611" s="6">
        <f t="shared" si="582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hidden="1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5"/>
        <v>7617.73</v>
      </c>
      <c r="W4612" s="8">
        <f t="shared" si="584"/>
        <v>5730.91</v>
      </c>
      <c r="X4612" s="6"/>
      <c r="Y4612" s="7">
        <f t="shared" si="588"/>
        <v>0</v>
      </c>
      <c r="Z4612" s="7"/>
      <c r="AA4612" s="8">
        <f t="shared" si="587"/>
        <v>5730.91</v>
      </c>
      <c r="AB4612" s="6">
        <f t="shared" si="586"/>
        <v>0</v>
      </c>
      <c r="AC4612" s="6">
        <f t="shared" si="582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hidden="1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5"/>
        <v>704</v>
      </c>
      <c r="W4613" s="8">
        <f t="shared" si="584"/>
        <v>14215.686274509804</v>
      </c>
      <c r="X4613" s="6"/>
      <c r="Y4613" s="7">
        <f t="shared" si="588"/>
        <v>0</v>
      </c>
      <c r="Z4613" s="7"/>
      <c r="AA4613" s="8">
        <f t="shared" si="587"/>
        <v>14215.686274509804</v>
      </c>
      <c r="AB4613" s="6">
        <f t="shared" si="586"/>
        <v>284.31372549019579</v>
      </c>
      <c r="AC4613" s="6">
        <f t="shared" si="582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hidden="1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5"/>
        <v>2856.1600000000008</v>
      </c>
      <c r="W4614" s="8">
        <f t="shared" si="584"/>
        <v>4429.0686274509799</v>
      </c>
      <c r="X4614" s="6"/>
      <c r="Y4614" s="7">
        <f t="shared" si="588"/>
        <v>0</v>
      </c>
      <c r="Z4614" s="7"/>
      <c r="AA4614" s="8">
        <f t="shared" si="587"/>
        <v>4429.0686274509799</v>
      </c>
      <c r="AB4614" s="6">
        <f t="shared" si="586"/>
        <v>88.581372549019761</v>
      </c>
      <c r="AC4614" s="6">
        <f t="shared" si="582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hidden="1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5"/>
        <v>113117.56</v>
      </c>
      <c r="W4615" s="8">
        <f t="shared" si="584"/>
        <v>0</v>
      </c>
      <c r="X4615" s="6"/>
      <c r="Y4615" s="7">
        <f t="shared" si="588"/>
        <v>0</v>
      </c>
      <c r="Z4615" s="7"/>
      <c r="AA4615" s="8">
        <f t="shared" si="587"/>
        <v>0</v>
      </c>
      <c r="AB4615" s="6">
        <f t="shared" si="586"/>
        <v>0</v>
      </c>
      <c r="AC4615" s="6">
        <f t="shared" si="582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hidden="1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5"/>
        <v>178134.84</v>
      </c>
      <c r="W4616" s="8">
        <f t="shared" si="584"/>
        <v>0</v>
      </c>
      <c r="X4616" s="6"/>
      <c r="Y4616" s="7">
        <f t="shared" si="588"/>
        <v>0</v>
      </c>
      <c r="Z4616" s="7"/>
      <c r="AA4616" s="8">
        <f t="shared" si="587"/>
        <v>0</v>
      </c>
      <c r="AB4616" s="6">
        <f t="shared" si="586"/>
        <v>0</v>
      </c>
      <c r="AC4616" s="6">
        <f t="shared" si="582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hidden="1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5"/>
        <v>-8254.44</v>
      </c>
      <c r="W4617" s="8">
        <f t="shared" si="584"/>
        <v>0</v>
      </c>
      <c r="X4617" s="6"/>
      <c r="Y4617" s="7">
        <f t="shared" si="588"/>
        <v>0</v>
      </c>
      <c r="Z4617" s="7"/>
      <c r="AA4617" s="8">
        <f t="shared" si="587"/>
        <v>0</v>
      </c>
      <c r="AB4617" s="6">
        <f t="shared" si="586"/>
        <v>0</v>
      </c>
      <c r="AC4617" s="6">
        <f t="shared" si="582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hidden="1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5"/>
        <v>15652.3</v>
      </c>
      <c r="W4618" s="8">
        <f t="shared" si="584"/>
        <v>0</v>
      </c>
      <c r="X4618" s="6"/>
      <c r="Y4618" s="7">
        <f t="shared" si="588"/>
        <v>0</v>
      </c>
      <c r="Z4618" s="7"/>
      <c r="AA4618" s="8">
        <f t="shared" si="587"/>
        <v>0</v>
      </c>
      <c r="AB4618" s="6">
        <f t="shared" si="586"/>
        <v>0</v>
      </c>
      <c r="AC4618" s="6">
        <f t="shared" si="582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hidden="1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5"/>
        <v>5088.2600000000093</v>
      </c>
      <c r="W4619" s="8">
        <f t="shared" si="584"/>
        <v>165087.17821782178</v>
      </c>
      <c r="X4619" s="6"/>
      <c r="Y4619" s="7">
        <f t="shared" si="588"/>
        <v>0</v>
      </c>
      <c r="Z4619" s="7"/>
      <c r="AA4619" s="8">
        <f t="shared" si="587"/>
        <v>165087.17821782178</v>
      </c>
      <c r="AB4619" s="6">
        <f t="shared" si="586"/>
        <v>1650.8717821782047</v>
      </c>
      <c r="AC4619" s="6">
        <f t="shared" si="582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hidden="1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5"/>
        <v>-46162.05</v>
      </c>
      <c r="W4620" s="8">
        <f t="shared" si="584"/>
        <v>11600</v>
      </c>
      <c r="X4620" s="6"/>
      <c r="Y4620" s="7">
        <f t="shared" si="588"/>
        <v>0</v>
      </c>
      <c r="Z4620" s="7"/>
      <c r="AA4620" s="8">
        <f t="shared" si="587"/>
        <v>11600</v>
      </c>
      <c r="AB4620" s="6">
        <f t="shared" si="586"/>
        <v>0</v>
      </c>
      <c r="AC4620" s="6">
        <f t="shared" si="582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hidden="1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5"/>
        <v>-70325.7</v>
      </c>
      <c r="W4621" s="8">
        <f t="shared" si="584"/>
        <v>0</v>
      </c>
      <c r="X4621" s="6"/>
      <c r="Y4621" s="7">
        <f t="shared" si="588"/>
        <v>0</v>
      </c>
      <c r="Z4621" s="7"/>
      <c r="AA4621" s="8">
        <f t="shared" si="587"/>
        <v>0</v>
      </c>
      <c r="AB4621" s="6">
        <f t="shared" si="586"/>
        <v>0</v>
      </c>
      <c r="AC4621" s="6">
        <f t="shared" si="582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hidden="1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5"/>
        <v>-198016.62</v>
      </c>
      <c r="W4622" s="8">
        <f t="shared" si="584"/>
        <v>76938.528846153844</v>
      </c>
      <c r="X4622" s="6"/>
      <c r="Y4622" s="7">
        <f t="shared" si="588"/>
        <v>0</v>
      </c>
      <c r="Z4622" s="7"/>
      <c r="AA4622" s="8">
        <f t="shared" si="587"/>
        <v>76938.528846153844</v>
      </c>
      <c r="AB4622" s="6">
        <f t="shared" si="586"/>
        <v>3077.5411538461631</v>
      </c>
      <c r="AC4622" s="6">
        <f t="shared" si="582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hidden="1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5"/>
        <v>650</v>
      </c>
      <c r="W4623" s="8">
        <f t="shared" si="584"/>
        <v>0</v>
      </c>
      <c r="X4623" s="6"/>
      <c r="Y4623" s="7">
        <f t="shared" si="588"/>
        <v>0</v>
      </c>
      <c r="Z4623" s="7"/>
      <c r="AA4623" s="8">
        <f t="shared" si="587"/>
        <v>0</v>
      </c>
      <c r="AB4623" s="6">
        <f t="shared" si="586"/>
        <v>0</v>
      </c>
      <c r="AC4623" s="6">
        <f t="shared" si="582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hidden="1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5"/>
        <v>7337</v>
      </c>
      <c r="W4624" s="8">
        <f t="shared" si="584"/>
        <v>0</v>
      </c>
      <c r="X4624" s="6"/>
      <c r="Y4624" s="7">
        <f t="shared" si="588"/>
        <v>0</v>
      </c>
      <c r="Z4624" s="7"/>
      <c r="AA4624" s="8">
        <f t="shared" si="587"/>
        <v>0</v>
      </c>
      <c r="AB4624" s="6">
        <f t="shared" si="586"/>
        <v>0</v>
      </c>
      <c r="AC4624" s="6">
        <f t="shared" si="582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hidden="1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5"/>
        <v>9627.4799999999796</v>
      </c>
      <c r="W4625" s="8">
        <f t="shared" si="584"/>
        <v>0</v>
      </c>
      <c r="X4625" s="6"/>
      <c r="Y4625" s="7">
        <f t="shared" si="588"/>
        <v>0</v>
      </c>
      <c r="Z4625" s="7"/>
      <c r="AA4625" s="8">
        <f t="shared" si="587"/>
        <v>0</v>
      </c>
      <c r="AB4625" s="6">
        <f t="shared" si="586"/>
        <v>0</v>
      </c>
      <c r="AC4625" s="6">
        <f t="shared" si="582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hidden="1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5"/>
        <v>19864.599999999999</v>
      </c>
      <c r="W4626" s="8">
        <f t="shared" si="584"/>
        <v>0</v>
      </c>
      <c r="X4626" s="6"/>
      <c r="Y4626" s="7">
        <f t="shared" si="588"/>
        <v>0</v>
      </c>
      <c r="Z4626" s="7"/>
      <c r="AA4626" s="8">
        <f t="shared" si="587"/>
        <v>0</v>
      </c>
      <c r="AB4626" s="6">
        <f t="shared" si="586"/>
        <v>0</v>
      </c>
      <c r="AC4626" s="6">
        <f t="shared" si="582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hidden="1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5"/>
        <v>35114.589999999997</v>
      </c>
      <c r="W4627" s="8">
        <f t="shared" si="584"/>
        <v>0</v>
      </c>
      <c r="X4627" s="6"/>
      <c r="Y4627" s="7">
        <f t="shared" si="588"/>
        <v>0</v>
      </c>
      <c r="Z4627" s="7"/>
      <c r="AA4627" s="8">
        <f t="shared" si="587"/>
        <v>0</v>
      </c>
      <c r="AB4627" s="6">
        <f t="shared" si="586"/>
        <v>0</v>
      </c>
      <c r="AC4627" s="6">
        <f t="shared" si="582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hidden="1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5"/>
        <v>8774.7000000000007</v>
      </c>
      <c r="W4628" s="8">
        <f t="shared" si="584"/>
        <v>0</v>
      </c>
      <c r="X4628" s="6"/>
      <c r="Y4628" s="7">
        <f t="shared" si="588"/>
        <v>0</v>
      </c>
      <c r="Z4628" s="7"/>
      <c r="AA4628" s="8">
        <f t="shared" si="587"/>
        <v>0</v>
      </c>
      <c r="AB4628" s="6">
        <f t="shared" si="586"/>
        <v>0</v>
      </c>
      <c r="AC4628" s="6">
        <f t="shared" si="582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hidden="1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5"/>
        <v>2641</v>
      </c>
      <c r="W4629" s="8">
        <f t="shared" si="584"/>
        <v>0</v>
      </c>
      <c r="X4629" s="6"/>
      <c r="Y4629" s="7">
        <f t="shared" si="588"/>
        <v>0</v>
      </c>
      <c r="Z4629" s="7"/>
      <c r="AA4629" s="8">
        <f t="shared" si="587"/>
        <v>0</v>
      </c>
      <c r="AB4629" s="6">
        <f t="shared" si="586"/>
        <v>0</v>
      </c>
      <c r="AC4629" s="6">
        <f t="shared" si="582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hidden="1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5"/>
        <v>3533.05</v>
      </c>
      <c r="W4630" s="8">
        <f t="shared" si="584"/>
        <v>0</v>
      </c>
      <c r="X4630" s="6"/>
      <c r="Y4630" s="7">
        <f t="shared" si="588"/>
        <v>0</v>
      </c>
      <c r="Z4630" s="7"/>
      <c r="AA4630" s="8">
        <f t="shared" si="587"/>
        <v>0</v>
      </c>
      <c r="AB4630" s="6">
        <f t="shared" si="586"/>
        <v>0</v>
      </c>
      <c r="AC4630" s="6">
        <f t="shared" si="582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hidden="1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5"/>
        <v>155475.29999999999</v>
      </c>
      <c r="W4631" s="8">
        <f t="shared" si="584"/>
        <v>0</v>
      </c>
      <c r="X4631" s="6"/>
      <c r="Y4631" s="7">
        <f t="shared" si="588"/>
        <v>0</v>
      </c>
      <c r="Z4631" s="7"/>
      <c r="AA4631" s="8">
        <f t="shared" si="587"/>
        <v>0</v>
      </c>
      <c r="AB4631" s="6">
        <f t="shared" si="586"/>
        <v>0</v>
      </c>
      <c r="AC4631" s="6">
        <f t="shared" si="582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hidden="1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5"/>
        <v>-14908.119999999999</v>
      </c>
      <c r="W4632" s="8">
        <f t="shared" si="584"/>
        <v>2143.6999999999998</v>
      </c>
      <c r="X4632" s="6"/>
      <c r="Y4632" s="7">
        <f t="shared" si="588"/>
        <v>0</v>
      </c>
      <c r="Z4632" s="7"/>
      <c r="AA4632" s="8">
        <f t="shared" si="587"/>
        <v>2143.6999999999998</v>
      </c>
      <c r="AB4632" s="6">
        <f t="shared" si="586"/>
        <v>0</v>
      </c>
      <c r="AC4632" s="6">
        <f t="shared" si="582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hidden="1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5"/>
        <v>64856.35</v>
      </c>
      <c r="W4633" s="8">
        <f t="shared" si="584"/>
        <v>35968.544554455446</v>
      </c>
      <c r="X4633" s="6"/>
      <c r="Y4633" s="7">
        <f t="shared" si="588"/>
        <v>0</v>
      </c>
      <c r="Z4633" s="7"/>
      <c r="AA4633" s="8">
        <f t="shared" si="587"/>
        <v>35968.544554455446</v>
      </c>
      <c r="AB4633" s="6">
        <f t="shared" si="586"/>
        <v>359.6854455445573</v>
      </c>
      <c r="AC4633" s="6">
        <f t="shared" si="582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hidden="1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5"/>
        <v>0</v>
      </c>
      <c r="W4634" s="8">
        <f t="shared" si="584"/>
        <v>46739.02</v>
      </c>
      <c r="X4634" s="6"/>
      <c r="Y4634" s="7">
        <f t="shared" si="588"/>
        <v>0</v>
      </c>
      <c r="Z4634" s="7"/>
      <c r="AA4634" s="8">
        <f t="shared" si="587"/>
        <v>46739.02</v>
      </c>
      <c r="AB4634" s="6">
        <f t="shared" si="586"/>
        <v>0</v>
      </c>
      <c r="AC4634" s="6">
        <f t="shared" si="582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hidden="1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5"/>
        <v>-20320</v>
      </c>
      <c r="W4635" s="8">
        <f t="shared" si="584"/>
        <v>5800</v>
      </c>
      <c r="X4635" s="6"/>
      <c r="Y4635" s="7">
        <f t="shared" si="588"/>
        <v>0</v>
      </c>
      <c r="Z4635" s="7"/>
      <c r="AA4635" s="8">
        <f t="shared" si="587"/>
        <v>5800</v>
      </c>
      <c r="AB4635" s="6">
        <f t="shared" si="586"/>
        <v>0</v>
      </c>
      <c r="AC4635" s="6">
        <f t="shared" si="582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hidden="1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5"/>
        <v>0</v>
      </c>
      <c r="W4636" s="8">
        <f t="shared" si="584"/>
        <v>5664.1470588235297</v>
      </c>
      <c r="X4636" s="6"/>
      <c r="Y4636" s="7">
        <f t="shared" si="588"/>
        <v>0</v>
      </c>
      <c r="Z4636" s="7"/>
      <c r="AA4636" s="8">
        <f t="shared" si="587"/>
        <v>5664.1470588235297</v>
      </c>
      <c r="AB4636" s="6">
        <f t="shared" si="586"/>
        <v>113.28294117647056</v>
      </c>
      <c r="AC4636" s="6">
        <f t="shared" ref="AC4636:AC4641" si="589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hidden="1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5"/>
        <v>219231.71</v>
      </c>
      <c r="W4637" s="8">
        <f t="shared" si="584"/>
        <v>249341.87128712871</v>
      </c>
      <c r="X4637" s="6"/>
      <c r="Y4637" s="7">
        <f t="shared" si="588"/>
        <v>0</v>
      </c>
      <c r="Z4637" s="7"/>
      <c r="AA4637" s="8">
        <f t="shared" si="587"/>
        <v>249341.87128712871</v>
      </c>
      <c r="AB4637" s="6">
        <f t="shared" si="586"/>
        <v>2493.4187128712947</v>
      </c>
      <c r="AC4637" s="6">
        <f t="shared" si="589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hidden="1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5"/>
        <v>-355448.5</v>
      </c>
      <c r="W4638" s="8">
        <f t="shared" si="584"/>
        <v>0</v>
      </c>
      <c r="X4638" s="6"/>
      <c r="Y4638" s="7">
        <f t="shared" si="588"/>
        <v>0</v>
      </c>
      <c r="Z4638" s="7"/>
      <c r="AA4638" s="8">
        <f t="shared" si="587"/>
        <v>0</v>
      </c>
      <c r="AB4638" s="6">
        <f t="shared" si="586"/>
        <v>0</v>
      </c>
      <c r="AC4638" s="6">
        <f t="shared" si="589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hidden="1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5"/>
        <v>193642.39</v>
      </c>
      <c r="W4639" s="8">
        <f t="shared" si="584"/>
        <v>0</v>
      </c>
      <c r="X4639" s="6"/>
      <c r="Y4639" s="7">
        <f t="shared" si="588"/>
        <v>0</v>
      </c>
      <c r="Z4639" s="7"/>
      <c r="AA4639" s="8">
        <f t="shared" si="587"/>
        <v>0</v>
      </c>
      <c r="AB4639" s="6">
        <f t="shared" si="586"/>
        <v>0</v>
      </c>
      <c r="AC4639" s="6">
        <f t="shared" si="589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hidden="1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3363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5"/>
        <v>-1301</v>
      </c>
      <c r="W4640" s="8">
        <f t="shared" si="584"/>
        <v>1301</v>
      </c>
      <c r="X4640" s="6"/>
      <c r="Y4640" s="7">
        <f t="shared" si="588"/>
        <v>0</v>
      </c>
      <c r="Z4640" s="7"/>
      <c r="AA4640" s="6">
        <v>1301</v>
      </c>
      <c r="AB4640" s="6">
        <f t="shared" si="586"/>
        <v>0</v>
      </c>
      <c r="AC4640" s="6">
        <f t="shared" si="589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hidden="1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3557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5"/>
        <v>-15783</v>
      </c>
      <c r="W4641" s="8">
        <f t="shared" si="584"/>
        <v>15783</v>
      </c>
      <c r="X4641" s="6"/>
      <c r="Y4641" s="7">
        <f t="shared" si="588"/>
        <v>0</v>
      </c>
      <c r="Z4641" s="7"/>
      <c r="AA4641" s="8">
        <f t="shared" ref="AA4641:AA4704" si="590">W4641+X4641</f>
        <v>15783</v>
      </c>
      <c r="AB4641" s="6">
        <f t="shared" si="586"/>
        <v>0</v>
      </c>
      <c r="AC4641" s="6">
        <f t="shared" si="589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hidden="1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2871</v>
      </c>
      <c r="F4642" s="57" t="s">
        <v>2872</v>
      </c>
      <c r="G4642" s="57" t="s">
        <v>2871</v>
      </c>
      <c r="H4642" s="84" t="s">
        <v>2837</v>
      </c>
      <c r="I4642" s="57" t="s">
        <v>2838</v>
      </c>
      <c r="J4642" s="57" t="s">
        <v>2839</v>
      </c>
      <c r="K4642" s="57" t="s">
        <v>32</v>
      </c>
      <c r="L4642" s="57" t="s">
        <v>2873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5"/>
        <v>10000</v>
      </c>
      <c r="W4642" s="8">
        <f t="shared" ref="W4642:W4674" si="591">U4642*(1+AI4642)/(1+AI4642+P4642)</f>
        <v>0</v>
      </c>
      <c r="X4642" s="6"/>
      <c r="Y4642" s="7">
        <f t="shared" si="588"/>
        <v>0</v>
      </c>
      <c r="Z4642" s="7"/>
      <c r="AA4642" s="8">
        <f t="shared" si="590"/>
        <v>0</v>
      </c>
      <c r="AB4642" s="6">
        <f t="shared" si="586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hidden="1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1682</v>
      </c>
      <c r="F4643" s="57" t="s">
        <v>2836</v>
      </c>
      <c r="G4643" s="57" t="s">
        <v>1682</v>
      </c>
      <c r="H4643" s="84" t="s">
        <v>2837</v>
      </c>
      <c r="I4643" s="57" t="s">
        <v>2838</v>
      </c>
      <c r="J4643" s="57" t="s">
        <v>2839</v>
      </c>
      <c r="K4643" s="57" t="s">
        <v>32</v>
      </c>
      <c r="L4643" s="57" t="s">
        <v>2840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5"/>
        <v>460997.37999999989</v>
      </c>
      <c r="W4643" s="8">
        <f t="shared" si="591"/>
        <v>1172661.25</v>
      </c>
      <c r="X4643" s="6"/>
      <c r="Y4643" s="7">
        <f t="shared" si="588"/>
        <v>0</v>
      </c>
      <c r="Z4643" s="7"/>
      <c r="AA4643" s="8">
        <f t="shared" si="590"/>
        <v>1172661.25</v>
      </c>
      <c r="AB4643" s="6">
        <f t="shared" si="586"/>
        <v>0</v>
      </c>
      <c r="AC4643" s="6">
        <f t="shared" ref="AC4643:AC4706" si="592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hidden="1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1682</v>
      </c>
      <c r="F4644" s="57" t="s">
        <v>2836</v>
      </c>
      <c r="G4644" s="57" t="s">
        <v>1682</v>
      </c>
      <c r="H4644" s="84" t="s">
        <v>2837</v>
      </c>
      <c r="I4644" s="57" t="s">
        <v>2838</v>
      </c>
      <c r="J4644" s="57" t="s">
        <v>2839</v>
      </c>
      <c r="K4644" s="57" t="s">
        <v>32</v>
      </c>
      <c r="L4644" s="57" t="s">
        <v>2840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5"/>
        <v>150909.29</v>
      </c>
      <c r="W4644" s="8">
        <f t="shared" si="591"/>
        <v>147784.41</v>
      </c>
      <c r="X4644" s="6"/>
      <c r="Y4644" s="7">
        <f t="shared" si="588"/>
        <v>0</v>
      </c>
      <c r="Z4644" s="7"/>
      <c r="AA4644" s="8">
        <f t="shared" si="590"/>
        <v>147784.41</v>
      </c>
      <c r="AB4644" s="6">
        <f t="shared" si="586"/>
        <v>0</v>
      </c>
      <c r="AC4644" s="6">
        <f t="shared" si="592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hidden="1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3558</v>
      </c>
      <c r="F4645" s="57" t="s">
        <v>3558</v>
      </c>
      <c r="G4645" s="57" t="s">
        <v>3558</v>
      </c>
      <c r="H4645" s="84" t="s">
        <v>2837</v>
      </c>
      <c r="I4645" s="57" t="s">
        <v>2838</v>
      </c>
      <c r="J4645" s="57" t="s">
        <v>2839</v>
      </c>
      <c r="K4645" s="57" t="s">
        <v>32</v>
      </c>
      <c r="L4645" s="57" t="s">
        <v>3558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5"/>
        <v>29743.78</v>
      </c>
      <c r="W4645" s="8">
        <f t="shared" si="591"/>
        <v>20256.22</v>
      </c>
      <c r="X4645" s="6"/>
      <c r="Y4645" s="7">
        <f t="shared" si="588"/>
        <v>0</v>
      </c>
      <c r="Z4645" s="7"/>
      <c r="AA4645" s="8">
        <f t="shared" si="590"/>
        <v>20256.22</v>
      </c>
      <c r="AB4645" s="6">
        <f t="shared" si="586"/>
        <v>0</v>
      </c>
      <c r="AC4645" s="6">
        <f t="shared" si="592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hidden="1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1731</v>
      </c>
      <c r="F4646" s="57" t="s">
        <v>2843</v>
      </c>
      <c r="G4646" s="57" t="s">
        <v>1731</v>
      </c>
      <c r="H4646" s="84" t="s">
        <v>2837</v>
      </c>
      <c r="I4646" s="57" t="s">
        <v>2838</v>
      </c>
      <c r="J4646" s="57" t="s">
        <v>2839</v>
      </c>
      <c r="K4646" s="57" t="s">
        <v>32</v>
      </c>
      <c r="L4646" s="57" t="s">
        <v>1733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5"/>
        <v>287902.26</v>
      </c>
      <c r="W4646" s="8">
        <v>334586.32426470588</v>
      </c>
      <c r="X4646" s="6"/>
      <c r="Y4646" s="7">
        <f t="shared" si="588"/>
        <v>0</v>
      </c>
      <c r="Z4646" s="7"/>
      <c r="AA4646" s="8">
        <f t="shared" si="590"/>
        <v>334586.32426470588</v>
      </c>
      <c r="AB4646" s="6">
        <f t="shared" si="586"/>
        <v>15442.445735294139</v>
      </c>
      <c r="AC4646" s="6">
        <f t="shared" si="592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hidden="1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2339</v>
      </c>
      <c r="F4647" s="57" t="s">
        <v>2339</v>
      </c>
      <c r="G4647" s="57" t="s">
        <v>2339</v>
      </c>
      <c r="H4647" s="84" t="s">
        <v>2837</v>
      </c>
      <c r="I4647" s="57" t="s">
        <v>2838</v>
      </c>
      <c r="J4647" s="57" t="s">
        <v>2839</v>
      </c>
      <c r="K4647" s="57" t="s">
        <v>32</v>
      </c>
      <c r="L4647" s="57" t="s">
        <v>2339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5"/>
        <v>56660.160000000003</v>
      </c>
      <c r="W4647" s="8">
        <f t="shared" si="591"/>
        <v>101645.39942857143</v>
      </c>
      <c r="X4647" s="6"/>
      <c r="Y4647" s="7">
        <f t="shared" si="588"/>
        <v>0</v>
      </c>
      <c r="Z4647" s="7"/>
      <c r="AA4647" s="8">
        <f t="shared" si="590"/>
        <v>101645.39942857143</v>
      </c>
      <c r="AB4647" s="6">
        <f t="shared" si="586"/>
        <v>2989.5705714285723</v>
      </c>
      <c r="AC4647" s="6">
        <f t="shared" si="592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hidden="1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2837</v>
      </c>
      <c r="I4648" s="57" t="s">
        <v>2838</v>
      </c>
      <c r="J4648" s="57" t="s">
        <v>2839</v>
      </c>
      <c r="K4648" s="57" t="s">
        <v>32</v>
      </c>
      <c r="L4648" s="57" t="s">
        <v>2851</v>
      </c>
      <c r="M4648" s="57"/>
      <c r="N4648" s="57" t="s">
        <v>57</v>
      </c>
      <c r="O4648" s="21" t="s">
        <v>3639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5"/>
        <v>34266.14999999998</v>
      </c>
      <c r="W4648" s="8">
        <f t="shared" si="591"/>
        <v>96241.155339805817</v>
      </c>
      <c r="X4648" s="6"/>
      <c r="Y4648" s="7">
        <f t="shared" si="588"/>
        <v>0</v>
      </c>
      <c r="Z4648" s="7"/>
      <c r="AA4648" s="8">
        <f t="shared" si="590"/>
        <v>96241.155339805817</v>
      </c>
      <c r="AB4648" s="6">
        <f t="shared" si="586"/>
        <v>2887.2346601941827</v>
      </c>
      <c r="AC4648" s="6">
        <f t="shared" si="592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hidden="1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3401</v>
      </c>
      <c r="F4649" s="57" t="s">
        <v>3401</v>
      </c>
      <c r="G4649" s="57" t="s">
        <v>3401</v>
      </c>
      <c r="H4649" s="84" t="s">
        <v>2837</v>
      </c>
      <c r="I4649" s="57" t="s">
        <v>2838</v>
      </c>
      <c r="J4649" s="57" t="s">
        <v>2839</v>
      </c>
      <c r="K4649" s="57" t="s">
        <v>32</v>
      </c>
      <c r="L4649" s="57" t="s">
        <v>3401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5"/>
        <v>50060.82</v>
      </c>
      <c r="W4649" s="8">
        <f t="shared" si="591"/>
        <v>911.82524271844648</v>
      </c>
      <c r="X4649" s="6"/>
      <c r="Y4649" s="7">
        <f t="shared" si="588"/>
        <v>0</v>
      </c>
      <c r="Z4649" s="7"/>
      <c r="AA4649" s="8">
        <f t="shared" si="590"/>
        <v>911.82524271844648</v>
      </c>
      <c r="AB4649" s="6">
        <f t="shared" si="586"/>
        <v>27.354757281553475</v>
      </c>
      <c r="AC4649" s="6">
        <f t="shared" si="592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hidden="1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2837</v>
      </c>
      <c r="I4650" s="57" t="s">
        <v>2838</v>
      </c>
      <c r="J4650" s="57" t="s">
        <v>2839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5"/>
        <v>1563326.6200000003</v>
      </c>
      <c r="W4650" s="8">
        <f t="shared" si="591"/>
        <v>1262230.2</v>
      </c>
      <c r="X4650" s="6"/>
      <c r="Y4650" s="7">
        <f t="shared" si="588"/>
        <v>0</v>
      </c>
      <c r="Z4650" s="7"/>
      <c r="AA4650" s="8">
        <f t="shared" si="590"/>
        <v>1262230.2</v>
      </c>
      <c r="AB4650" s="6">
        <f t="shared" si="586"/>
        <v>0</v>
      </c>
      <c r="AC4650" s="6">
        <f t="shared" si="592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hidden="1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2846</v>
      </c>
      <c r="F4651" s="57" t="s">
        <v>2846</v>
      </c>
      <c r="G4651" s="57" t="s">
        <v>2846</v>
      </c>
      <c r="H4651" s="84" t="s">
        <v>2837</v>
      </c>
      <c r="I4651" s="57" t="s">
        <v>2838</v>
      </c>
      <c r="J4651" s="57" t="s">
        <v>2839</v>
      </c>
      <c r="K4651" s="57" t="s">
        <v>32</v>
      </c>
      <c r="L4651" s="57" t="s">
        <v>2846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5"/>
        <v>61260.810000000012</v>
      </c>
      <c r="W4651" s="8">
        <f t="shared" si="591"/>
        <v>79688.269454545458</v>
      </c>
      <c r="X4651" s="6"/>
      <c r="Y4651" s="7">
        <f t="shared" si="588"/>
        <v>0</v>
      </c>
      <c r="Z4651" s="7"/>
      <c r="AA4651" s="8">
        <f t="shared" si="590"/>
        <v>79688.269454545458</v>
      </c>
      <c r="AB4651" s="6">
        <f t="shared" si="586"/>
        <v>2234.2505454545462</v>
      </c>
      <c r="AC4651" s="6">
        <f t="shared" si="592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4376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hidden="1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1745</v>
      </c>
      <c r="F4652" s="58" t="s">
        <v>4488</v>
      </c>
      <c r="G4652" s="57" t="s">
        <v>1745</v>
      </c>
      <c r="H4652" s="84" t="s">
        <v>2837</v>
      </c>
      <c r="I4652" s="57" t="s">
        <v>2838</v>
      </c>
      <c r="J4652" s="57" t="s">
        <v>2839</v>
      </c>
      <c r="K4652" s="57" t="s">
        <v>32</v>
      </c>
      <c r="L4652" s="57" t="s">
        <v>2849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5"/>
        <v>37855.039999999994</v>
      </c>
      <c r="W4652" s="8">
        <f t="shared" si="591"/>
        <v>122080.01895734598</v>
      </c>
      <c r="X4652" s="6"/>
      <c r="Y4652" s="7">
        <f t="shared" si="588"/>
        <v>0</v>
      </c>
      <c r="Z4652" s="7"/>
      <c r="AA4652" s="8">
        <f t="shared" si="590"/>
        <v>122080.01895734598</v>
      </c>
      <c r="AB4652" s="6">
        <f t="shared" si="586"/>
        <v>6714.401042654019</v>
      </c>
      <c r="AC4652" s="6">
        <f t="shared" si="592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hidden="1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1745</v>
      </c>
      <c r="F4653" s="58" t="s">
        <v>4488</v>
      </c>
      <c r="G4653" s="57" t="s">
        <v>1745</v>
      </c>
      <c r="H4653" s="84" t="s">
        <v>2837</v>
      </c>
      <c r="I4653" s="57" t="s">
        <v>2838</v>
      </c>
      <c r="J4653" s="57" t="s">
        <v>2839</v>
      </c>
      <c r="K4653" s="57" t="s">
        <v>32</v>
      </c>
      <c r="L4653" s="57" t="s">
        <v>1747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5"/>
        <v>1655319.27</v>
      </c>
      <c r="W4653" s="8">
        <f t="shared" si="591"/>
        <v>1904510.3317535545</v>
      </c>
      <c r="X4653" s="6"/>
      <c r="Y4653" s="7">
        <f t="shared" si="588"/>
        <v>0</v>
      </c>
      <c r="Z4653" s="7"/>
      <c r="AA4653" s="8">
        <f t="shared" si="590"/>
        <v>1904510.3317535545</v>
      </c>
      <c r="AB4653" s="6">
        <f t="shared" si="586"/>
        <v>104748.06824644539</v>
      </c>
      <c r="AC4653" s="6">
        <f t="shared" si="592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hidden="1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1745</v>
      </c>
      <c r="F4654" s="58" t="s">
        <v>4488</v>
      </c>
      <c r="G4654" s="57" t="s">
        <v>1745</v>
      </c>
      <c r="H4654" s="84" t="s">
        <v>2837</v>
      </c>
      <c r="I4654" s="57" t="s">
        <v>2838</v>
      </c>
      <c r="J4654" s="57" t="s">
        <v>2839</v>
      </c>
      <c r="K4654" s="57" t="s">
        <v>32</v>
      </c>
      <c r="L4654" s="57" t="s">
        <v>1747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3">S4654+T4654-U4654</f>
        <v>295013.31999999983</v>
      </c>
      <c r="W4654" s="8">
        <f t="shared" si="591"/>
        <v>1063257.1184834123</v>
      </c>
      <c r="X4654" s="6"/>
      <c r="Y4654" s="7">
        <f t="shared" si="588"/>
        <v>0</v>
      </c>
      <c r="Z4654" s="7"/>
      <c r="AA4654" s="8">
        <f t="shared" si="590"/>
        <v>1063257.1184834123</v>
      </c>
      <c r="AB4654" s="6">
        <f t="shared" si="586"/>
        <v>58479.141516587697</v>
      </c>
      <c r="AC4654" s="6">
        <f t="shared" si="592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hidden="1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2850</v>
      </c>
      <c r="F4655" s="58" t="s">
        <v>4372</v>
      </c>
      <c r="G4655" s="57" t="s">
        <v>2850</v>
      </c>
      <c r="H4655" s="84" t="s">
        <v>2837</v>
      </c>
      <c r="I4655" s="57" t="s">
        <v>2838</v>
      </c>
      <c r="J4655" s="57" t="s">
        <v>2839</v>
      </c>
      <c r="K4655" s="57" t="s">
        <v>32</v>
      </c>
      <c r="L4655" s="57" t="s">
        <v>1741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3"/>
        <v>2498156.4900000002</v>
      </c>
      <c r="W4655" s="8">
        <f t="shared" si="591"/>
        <v>5813339.8304680856</v>
      </c>
      <c r="X4655" s="6"/>
      <c r="Y4655" s="7">
        <f t="shared" si="588"/>
        <v>0</v>
      </c>
      <c r="Z4655" s="7"/>
      <c r="AA4655" s="8">
        <f t="shared" si="590"/>
        <v>5813339.8304680856</v>
      </c>
      <c r="AB4655" s="6">
        <f t="shared" si="586"/>
        <v>285476.50953191426</v>
      </c>
      <c r="AC4655" s="6">
        <f t="shared" si="592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hidden="1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2850</v>
      </c>
      <c r="F4656" s="58" t="s">
        <v>4372</v>
      </c>
      <c r="G4656" s="57" t="s">
        <v>2850</v>
      </c>
      <c r="H4656" s="84" t="s">
        <v>2837</v>
      </c>
      <c r="I4656" s="57" t="s">
        <v>2838</v>
      </c>
      <c r="J4656" s="57" t="s">
        <v>2839</v>
      </c>
      <c r="K4656" s="57" t="s">
        <v>32</v>
      </c>
      <c r="L4656" s="57" t="s">
        <v>1741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3"/>
        <v>1342596.6000000006</v>
      </c>
      <c r="W4656" s="8">
        <f t="shared" si="591"/>
        <v>5689760.4411914889</v>
      </c>
      <c r="X4656" s="6"/>
      <c r="Y4656" s="7">
        <f t="shared" si="588"/>
        <v>0</v>
      </c>
      <c r="Z4656" s="7"/>
      <c r="AA4656" s="8">
        <f t="shared" si="590"/>
        <v>5689760.4411914889</v>
      </c>
      <c r="AB4656" s="6">
        <f t="shared" ref="AB4656:AB4719" si="594">U4656-W4656</f>
        <v>279407.87880851049</v>
      </c>
      <c r="AC4656" s="6">
        <f t="shared" si="592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hidden="1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1743</v>
      </c>
      <c r="F4657" s="57" t="s">
        <v>1743</v>
      </c>
      <c r="G4657" s="57" t="s">
        <v>1743</v>
      </c>
      <c r="H4657" s="84" t="s">
        <v>2837</v>
      </c>
      <c r="I4657" s="57" t="s">
        <v>2838</v>
      </c>
      <c r="J4657" s="57" t="s">
        <v>2839</v>
      </c>
      <c r="K4657" s="57" t="s">
        <v>32</v>
      </c>
      <c r="L4657" s="57" t="s">
        <v>1743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3"/>
        <v>216027.45999999996</v>
      </c>
      <c r="W4657" s="8">
        <f t="shared" si="591"/>
        <v>548042.87</v>
      </c>
      <c r="X4657" s="6"/>
      <c r="Y4657" s="7">
        <f t="shared" si="588"/>
        <v>0</v>
      </c>
      <c r="Z4657" s="7"/>
      <c r="AA4657" s="8">
        <f t="shared" si="590"/>
        <v>548042.87</v>
      </c>
      <c r="AB4657" s="6">
        <f t="shared" si="594"/>
        <v>0</v>
      </c>
      <c r="AC4657" s="6">
        <f t="shared" si="592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hidden="1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2852</v>
      </c>
      <c r="F4658" s="57" t="s">
        <v>2853</v>
      </c>
      <c r="G4658" s="57" t="s">
        <v>2852</v>
      </c>
      <c r="H4658" s="84" t="s">
        <v>2837</v>
      </c>
      <c r="I4658" s="57" t="s">
        <v>2838</v>
      </c>
      <c r="J4658" s="57" t="s">
        <v>2839</v>
      </c>
      <c r="K4658" s="57" t="s">
        <v>32</v>
      </c>
      <c r="L4658" s="57" t="s">
        <v>2854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3"/>
        <v>14165.970000000001</v>
      </c>
      <c r="W4658" s="8">
        <f t="shared" si="591"/>
        <v>108117.83</v>
      </c>
      <c r="X4658" s="6"/>
      <c r="Y4658" s="7">
        <f t="shared" si="588"/>
        <v>0</v>
      </c>
      <c r="Z4658" s="7"/>
      <c r="AA4658" s="8">
        <f t="shared" si="590"/>
        <v>108117.83</v>
      </c>
      <c r="AB4658" s="6">
        <f t="shared" si="594"/>
        <v>0</v>
      </c>
      <c r="AC4658" s="6">
        <f t="shared" si="592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hidden="1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2852</v>
      </c>
      <c r="F4659" s="57" t="s">
        <v>2853</v>
      </c>
      <c r="G4659" s="57" t="s">
        <v>2852</v>
      </c>
      <c r="H4659" s="84" t="s">
        <v>2837</v>
      </c>
      <c r="I4659" s="57" t="s">
        <v>2838</v>
      </c>
      <c r="J4659" s="57" t="s">
        <v>2839</v>
      </c>
      <c r="K4659" s="57" t="s">
        <v>32</v>
      </c>
      <c r="L4659" s="57" t="s">
        <v>2854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3"/>
        <v>20782.390000000101</v>
      </c>
      <c r="W4659" s="8">
        <f t="shared" si="591"/>
        <v>220405.27</v>
      </c>
      <c r="X4659" s="6"/>
      <c r="Y4659" s="7">
        <f t="shared" si="588"/>
        <v>0</v>
      </c>
      <c r="Z4659" s="7"/>
      <c r="AA4659" s="8">
        <f t="shared" si="590"/>
        <v>220405.27</v>
      </c>
      <c r="AB4659" s="6">
        <f t="shared" si="594"/>
        <v>0</v>
      </c>
      <c r="AC4659" s="6">
        <f t="shared" si="592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hidden="1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1731</v>
      </c>
      <c r="F4660" s="57" t="s">
        <v>2844</v>
      </c>
      <c r="G4660" s="57" t="s">
        <v>1731</v>
      </c>
      <c r="H4660" s="84" t="s">
        <v>2837</v>
      </c>
      <c r="I4660" s="57" t="s">
        <v>2838</v>
      </c>
      <c r="J4660" s="57" t="s">
        <v>2839</v>
      </c>
      <c r="K4660" s="57" t="s">
        <v>32</v>
      </c>
      <c r="L4660" s="57" t="s">
        <v>1733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3"/>
        <v>-4532527.2100000028</v>
      </c>
      <c r="W4660" s="8">
        <v>10392806.432459179</v>
      </c>
      <c r="X4660" s="6"/>
      <c r="Y4660" s="7">
        <f t="shared" si="588"/>
        <v>75317.252459177747</v>
      </c>
      <c r="Z4660" s="7"/>
      <c r="AA4660" s="8">
        <f t="shared" si="590"/>
        <v>10392806.432459179</v>
      </c>
      <c r="AB4660" s="6">
        <f t="shared" si="594"/>
        <v>-75317.252459177747</v>
      </c>
      <c r="AC4660" s="6">
        <f t="shared" si="592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hidden="1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1731</v>
      </c>
      <c r="F4661" s="57" t="s">
        <v>2844</v>
      </c>
      <c r="G4661" s="57" t="s">
        <v>1731</v>
      </c>
      <c r="H4661" s="84" t="s">
        <v>2837</v>
      </c>
      <c r="I4661" s="57" t="s">
        <v>2838</v>
      </c>
      <c r="J4661" s="57" t="s">
        <v>2839</v>
      </c>
      <c r="K4661" s="57" t="s">
        <v>32</v>
      </c>
      <c r="L4661" s="57" t="s">
        <v>1733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3"/>
        <v>7396726.6700000018</v>
      </c>
      <c r="W4661" s="8">
        <v>20764250.761496376</v>
      </c>
      <c r="X4661" s="6"/>
      <c r="Y4661" s="7">
        <f t="shared" si="588"/>
        <v>0</v>
      </c>
      <c r="Z4661" s="7"/>
      <c r="AA4661" s="8">
        <f t="shared" si="590"/>
        <v>20764250.761496376</v>
      </c>
      <c r="AB4661" s="6">
        <f t="shared" si="594"/>
        <v>839022.56850362197</v>
      </c>
      <c r="AC4661" s="6">
        <f t="shared" si="592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hidden="1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1731</v>
      </c>
      <c r="F4662" s="57" t="s">
        <v>2845</v>
      </c>
      <c r="G4662" s="57" t="s">
        <v>1731</v>
      </c>
      <c r="H4662" s="84" t="s">
        <v>2837</v>
      </c>
      <c r="I4662" s="57" t="s">
        <v>2838</v>
      </c>
      <c r="J4662" s="57" t="s">
        <v>2839</v>
      </c>
      <c r="K4662" s="57" t="s">
        <v>32</v>
      </c>
      <c r="L4662" s="57" t="s">
        <v>1733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3"/>
        <v>1366296.4500000002</v>
      </c>
      <c r="W4662" s="8">
        <v>1340708.1815532567</v>
      </c>
      <c r="X4662" s="6"/>
      <c r="Y4662" s="7">
        <f t="shared" si="588"/>
        <v>0</v>
      </c>
      <c r="Z4662" s="7"/>
      <c r="AA4662" s="8">
        <f t="shared" si="590"/>
        <v>1340708.1815532567</v>
      </c>
      <c r="AB4662" s="6">
        <f t="shared" si="594"/>
        <v>52995.368446743116</v>
      </c>
      <c r="AC4662" s="6">
        <f t="shared" si="592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hidden="1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2837</v>
      </c>
      <c r="I4663" s="57" t="s">
        <v>2838</v>
      </c>
      <c r="J4663" s="57" t="s">
        <v>2839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3"/>
        <v>18827.409999999996</v>
      </c>
      <c r="W4663" s="8">
        <f t="shared" si="591"/>
        <v>27915.18</v>
      </c>
      <c r="X4663" s="6"/>
      <c r="Y4663" s="7">
        <f t="shared" si="588"/>
        <v>0</v>
      </c>
      <c r="Z4663" s="7"/>
      <c r="AA4663" s="8">
        <f t="shared" si="590"/>
        <v>27915.18</v>
      </c>
      <c r="AB4663" s="6">
        <f t="shared" si="594"/>
        <v>0</v>
      </c>
      <c r="AC4663" s="6">
        <f t="shared" si="592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hidden="1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2837</v>
      </c>
      <c r="I4664" s="57" t="s">
        <v>2838</v>
      </c>
      <c r="J4664" s="57" t="s">
        <v>2839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3"/>
        <v>95539.77</v>
      </c>
      <c r="W4664" s="8">
        <f t="shared" si="591"/>
        <v>27939.3</v>
      </c>
      <c r="X4664" s="6"/>
      <c r="Y4664" s="7">
        <f t="shared" si="588"/>
        <v>0</v>
      </c>
      <c r="Z4664" s="7"/>
      <c r="AA4664" s="8">
        <f t="shared" si="590"/>
        <v>27939.3</v>
      </c>
      <c r="AB4664" s="6">
        <f t="shared" si="594"/>
        <v>0</v>
      </c>
      <c r="AC4664" s="6">
        <f t="shared" si="592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hidden="1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2876</v>
      </c>
      <c r="F4665" s="57" t="s">
        <v>2876</v>
      </c>
      <c r="G4665" s="57" t="s">
        <v>2876</v>
      </c>
      <c r="H4665" s="84" t="s">
        <v>2837</v>
      </c>
      <c r="I4665" s="57" t="s">
        <v>2838</v>
      </c>
      <c r="J4665" s="57" t="s">
        <v>2839</v>
      </c>
      <c r="K4665" s="57" t="s">
        <v>32</v>
      </c>
      <c r="L4665" s="57" t="s">
        <v>2877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3"/>
        <v>18648.149999999998</v>
      </c>
      <c r="W4665" s="8">
        <f t="shared" si="591"/>
        <v>28652.31</v>
      </c>
      <c r="X4665" s="6"/>
      <c r="Y4665" s="7">
        <f t="shared" si="588"/>
        <v>0</v>
      </c>
      <c r="Z4665" s="7"/>
      <c r="AA4665" s="8">
        <f t="shared" si="590"/>
        <v>28652.31</v>
      </c>
      <c r="AB4665" s="6">
        <f t="shared" si="594"/>
        <v>0</v>
      </c>
      <c r="AC4665" s="6">
        <f t="shared" si="592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hidden="1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2857</v>
      </c>
      <c r="F4666" s="57" t="s">
        <v>2857</v>
      </c>
      <c r="G4666" s="57" t="s">
        <v>2857</v>
      </c>
      <c r="H4666" s="84" t="s">
        <v>2837</v>
      </c>
      <c r="I4666" s="57" t="s">
        <v>2838</v>
      </c>
      <c r="J4666" s="57" t="s">
        <v>2839</v>
      </c>
      <c r="K4666" s="57" t="s">
        <v>32</v>
      </c>
      <c r="L4666" s="57" t="s">
        <v>2857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3"/>
        <v>149088.06</v>
      </c>
      <c r="W4666" s="8">
        <f t="shared" si="591"/>
        <v>194796.2</v>
      </c>
      <c r="X4666" s="6"/>
      <c r="Y4666" s="7">
        <f t="shared" si="588"/>
        <v>0</v>
      </c>
      <c r="Z4666" s="7"/>
      <c r="AA4666" s="8">
        <f t="shared" si="590"/>
        <v>194796.2</v>
      </c>
      <c r="AB4666" s="6">
        <f t="shared" si="594"/>
        <v>0</v>
      </c>
      <c r="AC4666" s="6">
        <f t="shared" si="592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hidden="1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2837</v>
      </c>
      <c r="I4667" s="57" t="s">
        <v>2838</v>
      </c>
      <c r="J4667" s="57" t="s">
        <v>2839</v>
      </c>
      <c r="K4667" s="57" t="s">
        <v>32</v>
      </c>
      <c r="L4667" s="57" t="s">
        <v>1019</v>
      </c>
      <c r="M4667" s="57"/>
      <c r="N4667" s="57" t="s">
        <v>57</v>
      </c>
      <c r="O4667" s="23" t="s">
        <v>4508</v>
      </c>
      <c r="P4667" s="22">
        <v>0.03</v>
      </c>
      <c r="Q4667" s="116"/>
      <c r="R4667" s="57" t="s">
        <v>3559</v>
      </c>
      <c r="S4667" s="6">
        <v>988080.88</v>
      </c>
      <c r="T4667" s="6">
        <v>2000000</v>
      </c>
      <c r="U4667" s="6">
        <v>2845212.15</v>
      </c>
      <c r="V4667" s="6">
        <f t="shared" si="593"/>
        <v>142868.72999999998</v>
      </c>
      <c r="W4667" s="8">
        <f t="shared" si="591"/>
        <v>2776376.3721774193</v>
      </c>
      <c r="X4667" s="6"/>
      <c r="Y4667" s="7">
        <f t="shared" si="588"/>
        <v>0</v>
      </c>
      <c r="Z4667" s="7"/>
      <c r="AA4667" s="8">
        <f t="shared" si="590"/>
        <v>2776376.3721774193</v>
      </c>
      <c r="AB4667" s="6">
        <f t="shared" si="594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hidden="1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2837</v>
      </c>
      <c r="I4668" s="57" t="s">
        <v>2838</v>
      </c>
      <c r="J4668" s="57" t="s">
        <v>2839</v>
      </c>
      <c r="K4668" s="57" t="s">
        <v>32</v>
      </c>
      <c r="L4668" s="57" t="s">
        <v>1019</v>
      </c>
      <c r="M4668" s="57"/>
      <c r="N4668" s="57" t="s">
        <v>40</v>
      </c>
      <c r="O4668" s="23" t="s">
        <v>4508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3"/>
        <v>51307.69</v>
      </c>
      <c r="W4668" s="8">
        <f t="shared" si="591"/>
        <v>142849.41887096775</v>
      </c>
      <c r="X4668" s="6"/>
      <c r="Y4668" s="7">
        <f t="shared" si="588"/>
        <v>0</v>
      </c>
      <c r="Z4668" s="7"/>
      <c r="AA4668" s="8">
        <f t="shared" si="590"/>
        <v>142849.41887096775</v>
      </c>
      <c r="AB4668" s="6">
        <f t="shared" si="594"/>
        <v>3541.7211290322593</v>
      </c>
      <c r="AC4668" s="6">
        <f t="shared" si="592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hidden="1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2837</v>
      </c>
      <c r="I4669" s="57" t="s">
        <v>2838</v>
      </c>
      <c r="J4669" s="57" t="s">
        <v>2839</v>
      </c>
      <c r="K4669" s="57" t="s">
        <v>32</v>
      </c>
      <c r="L4669" s="57" t="s">
        <v>1051</v>
      </c>
      <c r="M4669" s="57"/>
      <c r="N4669" s="57" t="s">
        <v>57</v>
      </c>
      <c r="O4669" s="57" t="s">
        <v>80</v>
      </c>
      <c r="P4669" s="3">
        <v>0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3"/>
        <v>5248.51</v>
      </c>
      <c r="W4669" s="8">
        <f t="shared" si="591"/>
        <v>4751.49</v>
      </c>
      <c r="X4669" s="6"/>
      <c r="Y4669" s="7">
        <f t="shared" si="588"/>
        <v>0</v>
      </c>
      <c r="Z4669" s="7"/>
      <c r="AA4669" s="8">
        <f t="shared" si="590"/>
        <v>4751.49</v>
      </c>
      <c r="AB4669" s="6">
        <f t="shared" si="594"/>
        <v>0</v>
      </c>
      <c r="AC4669" s="6">
        <f t="shared" si="592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hidden="1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2837</v>
      </c>
      <c r="I4670" s="57" t="s">
        <v>2838</v>
      </c>
      <c r="J4670" s="57" t="s">
        <v>2839</v>
      </c>
      <c r="K4670" s="57" t="s">
        <v>32</v>
      </c>
      <c r="L4670" s="57" t="s">
        <v>2859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3"/>
        <v>247273.85999999987</v>
      </c>
      <c r="W4670" s="8">
        <f t="shared" si="591"/>
        <v>1266618.83</v>
      </c>
      <c r="X4670" s="6"/>
      <c r="Y4670" s="7">
        <f t="shared" si="588"/>
        <v>0</v>
      </c>
      <c r="Z4670" s="7"/>
      <c r="AA4670" s="8">
        <f t="shared" si="590"/>
        <v>1266618.83</v>
      </c>
      <c r="AB4670" s="6">
        <f t="shared" si="594"/>
        <v>0</v>
      </c>
      <c r="AC4670" s="6">
        <f t="shared" si="592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hidden="1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2837</v>
      </c>
      <c r="I4671" s="57" t="s">
        <v>2838</v>
      </c>
      <c r="J4671" s="57" t="s">
        <v>2839</v>
      </c>
      <c r="K4671" s="57" t="s">
        <v>32</v>
      </c>
      <c r="L4671" s="57" t="s">
        <v>2859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3"/>
        <v>1137306.17</v>
      </c>
      <c r="W4671" s="8">
        <f t="shared" si="591"/>
        <v>3794337.55</v>
      </c>
      <c r="X4671" s="6"/>
      <c r="Y4671" s="7">
        <f t="shared" si="588"/>
        <v>0</v>
      </c>
      <c r="Z4671" s="7"/>
      <c r="AA4671" s="8">
        <f t="shared" si="590"/>
        <v>3794337.55</v>
      </c>
      <c r="AB4671" s="6">
        <f t="shared" si="594"/>
        <v>0</v>
      </c>
      <c r="AC4671" s="6">
        <f t="shared" si="592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hidden="1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1661</v>
      </c>
      <c r="F4672" s="57" t="s">
        <v>2860</v>
      </c>
      <c r="G4672" s="57" t="s">
        <v>1661</v>
      </c>
      <c r="H4672" s="84" t="s">
        <v>2837</v>
      </c>
      <c r="I4672" s="57" t="s">
        <v>2838</v>
      </c>
      <c r="J4672" s="57" t="s">
        <v>2839</v>
      </c>
      <c r="K4672" s="57" t="s">
        <v>32</v>
      </c>
      <c r="L4672" s="57" t="s">
        <v>1662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3"/>
        <v>198284.84000000003</v>
      </c>
      <c r="W4672" s="8">
        <f t="shared" si="591"/>
        <v>389952.54</v>
      </c>
      <c r="X4672" s="6"/>
      <c r="Y4672" s="7">
        <f t="shared" si="588"/>
        <v>0</v>
      </c>
      <c r="Z4672" s="7"/>
      <c r="AA4672" s="8">
        <f t="shared" si="590"/>
        <v>389952.54</v>
      </c>
      <c r="AB4672" s="6">
        <f t="shared" si="594"/>
        <v>0</v>
      </c>
      <c r="AC4672" s="6">
        <f t="shared" si="592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hidden="1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2837</v>
      </c>
      <c r="I4673" s="57" t="s">
        <v>2838</v>
      </c>
      <c r="J4673" s="57" t="s">
        <v>2839</v>
      </c>
      <c r="K4673" s="57" t="s">
        <v>32</v>
      </c>
      <c r="L4673" s="57" t="s">
        <v>2862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3"/>
        <v>7393.8999999999942</v>
      </c>
      <c r="W4673" s="8">
        <f t="shared" si="591"/>
        <v>192477.53</v>
      </c>
      <c r="X4673" s="6"/>
      <c r="Y4673" s="7">
        <f t="shared" si="588"/>
        <v>0</v>
      </c>
      <c r="Z4673" s="7"/>
      <c r="AA4673" s="8">
        <f t="shared" si="590"/>
        <v>192477.53</v>
      </c>
      <c r="AB4673" s="6">
        <f t="shared" si="594"/>
        <v>0</v>
      </c>
      <c r="AC4673" s="6">
        <f t="shared" si="592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hidden="1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1886</v>
      </c>
      <c r="F4674" s="57" t="s">
        <v>1887</v>
      </c>
      <c r="G4674" s="57" t="s">
        <v>1886</v>
      </c>
      <c r="H4674" s="84" t="s">
        <v>2837</v>
      </c>
      <c r="I4674" s="57" t="s">
        <v>2838</v>
      </c>
      <c r="J4674" s="57" t="s">
        <v>2839</v>
      </c>
      <c r="K4674" s="57" t="s">
        <v>32</v>
      </c>
      <c r="L4674" s="57" t="s">
        <v>1886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3"/>
        <v>1900948.35</v>
      </c>
      <c r="W4674" s="8">
        <f t="shared" si="591"/>
        <v>0</v>
      </c>
      <c r="X4674" s="6"/>
      <c r="Y4674" s="7">
        <f t="shared" si="588"/>
        <v>0</v>
      </c>
      <c r="Z4674" s="7"/>
      <c r="AA4674" s="8">
        <f t="shared" si="590"/>
        <v>0</v>
      </c>
      <c r="AB4674" s="6">
        <f t="shared" si="594"/>
        <v>0</v>
      </c>
      <c r="AC4674" s="6">
        <f t="shared" si="592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hidden="1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1886</v>
      </c>
      <c r="F4675" s="57" t="s">
        <v>1887</v>
      </c>
      <c r="G4675" s="57" t="s">
        <v>1886</v>
      </c>
      <c r="H4675" s="84" t="s">
        <v>2837</v>
      </c>
      <c r="I4675" s="57" t="s">
        <v>2838</v>
      </c>
      <c r="J4675" s="57" t="s">
        <v>2839</v>
      </c>
      <c r="K4675" s="57" t="s">
        <v>32</v>
      </c>
      <c r="L4675" s="57" t="s">
        <v>1886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3"/>
        <v>-1004234.49</v>
      </c>
      <c r="W4675" s="8">
        <f>U4675*(1+AI4675)/(1+P4675)</f>
        <v>0</v>
      </c>
      <c r="X4675" s="6"/>
      <c r="Y4675" s="7">
        <f t="shared" ref="Y4675:Y4738" si="595">IF(W4675-AC4675&lt;=0,0,IF(O4675="返现",MAX(W4675-AB4675-AC4675,0),MAX(W4675-AC4675,0)))</f>
        <v>0</v>
      </c>
      <c r="Z4675" s="7"/>
      <c r="AA4675" s="8">
        <f t="shared" si="590"/>
        <v>0</v>
      </c>
      <c r="AB4675" s="6">
        <f t="shared" si="594"/>
        <v>0</v>
      </c>
      <c r="AC4675" s="6">
        <f t="shared" si="592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hidden="1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1886</v>
      </c>
      <c r="F4676" s="57" t="s">
        <v>1887</v>
      </c>
      <c r="G4676" s="57" t="s">
        <v>1886</v>
      </c>
      <c r="H4676" s="84" t="s">
        <v>2837</v>
      </c>
      <c r="I4676" s="57" t="s">
        <v>2838</v>
      </c>
      <c r="J4676" s="57" t="s">
        <v>2839</v>
      </c>
      <c r="K4676" s="57" t="s">
        <v>32</v>
      </c>
      <c r="L4676" s="57" t="s">
        <v>1886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3"/>
        <v>1572962.0200000005</v>
      </c>
      <c r="W4676" s="8">
        <f>U4676*(1+AI4676)/(1+AI4676+P4676)</f>
        <v>4940335.5399999991</v>
      </c>
      <c r="X4676" s="6"/>
      <c r="Y4676" s="7">
        <f t="shared" si="595"/>
        <v>0</v>
      </c>
      <c r="Z4676" s="7"/>
      <c r="AA4676" s="8">
        <f t="shared" si="590"/>
        <v>4940335.5399999991</v>
      </c>
      <c r="AB4676" s="6">
        <f t="shared" si="594"/>
        <v>148581.52000000048</v>
      </c>
      <c r="AC4676" s="6">
        <f t="shared" si="592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hidden="1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2865</v>
      </c>
      <c r="F4677" s="57" t="s">
        <v>2865</v>
      </c>
      <c r="G4677" s="57" t="s">
        <v>2865</v>
      </c>
      <c r="H4677" s="84" t="s">
        <v>2837</v>
      </c>
      <c r="I4677" s="57" t="s">
        <v>2838</v>
      </c>
      <c r="J4677" s="57" t="s">
        <v>2839</v>
      </c>
      <c r="K4677" s="57" t="s">
        <v>32</v>
      </c>
      <c r="L4677" s="57" t="s">
        <v>2866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3"/>
        <v>170040.3</v>
      </c>
      <c r="W4677" s="8">
        <f>U4677*(1+AI4677)/(1+AI4677+P4677)</f>
        <v>346807.83</v>
      </c>
      <c r="X4677" s="6"/>
      <c r="Y4677" s="7">
        <f t="shared" si="595"/>
        <v>0</v>
      </c>
      <c r="Z4677" s="7"/>
      <c r="AA4677" s="8">
        <f t="shared" si="590"/>
        <v>346807.83</v>
      </c>
      <c r="AB4677" s="6">
        <f t="shared" si="594"/>
        <v>0</v>
      </c>
      <c r="AC4677" s="6">
        <f t="shared" si="592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hidden="1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2837</v>
      </c>
      <c r="I4678" s="57" t="s">
        <v>2838</v>
      </c>
      <c r="J4678" s="57" t="s">
        <v>2839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3559</v>
      </c>
      <c r="S4678" s="6">
        <v>1152857.1300000004</v>
      </c>
      <c r="T4678" s="6">
        <v>2398000</v>
      </c>
      <c r="U4678" s="6">
        <v>2721855.19</v>
      </c>
      <c r="V4678" s="6">
        <f t="shared" si="593"/>
        <v>829001.94000000041</v>
      </c>
      <c r="W4678" s="8">
        <f>U4678+4601.44</f>
        <v>2726456.63</v>
      </c>
      <c r="X4678" s="6"/>
      <c r="Y4678" s="7">
        <f t="shared" si="595"/>
        <v>0</v>
      </c>
      <c r="Z4678" s="7"/>
      <c r="AA4678" s="8">
        <f t="shared" si="590"/>
        <v>2726456.63</v>
      </c>
      <c r="AB4678" s="6">
        <f>U4678*P4678</f>
        <v>149702.03545</v>
      </c>
      <c r="AC4678" s="6">
        <f t="shared" si="592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4383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hidden="1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2906</v>
      </c>
      <c r="F4679" s="57" t="s">
        <v>2906</v>
      </c>
      <c r="G4679" s="57" t="s">
        <v>2906</v>
      </c>
      <c r="H4679" s="84" t="s">
        <v>2837</v>
      </c>
      <c r="I4679" s="57" t="s">
        <v>2838</v>
      </c>
      <c r="J4679" s="57" t="s">
        <v>2839</v>
      </c>
      <c r="K4679" s="57" t="s">
        <v>32</v>
      </c>
      <c r="L4679" s="57" t="s">
        <v>1563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3"/>
        <v>55802.89</v>
      </c>
      <c r="W4679" s="8">
        <f t="shared" ref="W4679:W4725" si="596">U4679*(1+AI4679)/(1+AI4679+P4679)</f>
        <v>0</v>
      </c>
      <c r="X4679" s="6"/>
      <c r="Y4679" s="7">
        <f t="shared" si="595"/>
        <v>0</v>
      </c>
      <c r="Z4679" s="7"/>
      <c r="AA4679" s="8">
        <f t="shared" si="590"/>
        <v>0</v>
      </c>
      <c r="AB4679" s="6">
        <f t="shared" si="594"/>
        <v>0</v>
      </c>
      <c r="AC4679" s="6">
        <f t="shared" si="592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hidden="1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3560</v>
      </c>
      <c r="F4680" s="57" t="s">
        <v>3560</v>
      </c>
      <c r="G4680" s="57" t="s">
        <v>3560</v>
      </c>
      <c r="H4680" s="84" t="s">
        <v>2837</v>
      </c>
      <c r="I4680" s="57" t="s">
        <v>2838</v>
      </c>
      <c r="J4680" s="57" t="s">
        <v>2839</v>
      </c>
      <c r="K4680" s="57" t="s">
        <v>32</v>
      </c>
      <c r="L4680" s="57" t="s">
        <v>1563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3"/>
        <v>29664.163829787198</v>
      </c>
      <c r="W4680" s="8">
        <f t="shared" si="596"/>
        <v>1154.1579310344828</v>
      </c>
      <c r="X4680" s="6"/>
      <c r="Y4680" s="7">
        <f t="shared" si="595"/>
        <v>0</v>
      </c>
      <c r="Z4680" s="7"/>
      <c r="AA4680" s="8">
        <f t="shared" si="590"/>
        <v>1154.1579310344828</v>
      </c>
      <c r="AB4680" s="6">
        <f t="shared" si="594"/>
        <v>32.742068965517319</v>
      </c>
      <c r="AC4680" s="6">
        <f t="shared" si="592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hidden="1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2925</v>
      </c>
      <c r="G4681" s="57" t="s">
        <v>1520</v>
      </c>
      <c r="H4681" s="84" t="s">
        <v>2837</v>
      </c>
      <c r="I4681" s="57" t="s">
        <v>2838</v>
      </c>
      <c r="J4681" s="57" t="s">
        <v>2839</v>
      </c>
      <c r="K4681" s="57" t="s">
        <v>32</v>
      </c>
      <c r="L4681" s="57" t="s">
        <v>1563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3"/>
        <v>-69424.88</v>
      </c>
      <c r="W4681" s="8">
        <f t="shared" si="596"/>
        <v>0</v>
      </c>
      <c r="X4681" s="6"/>
      <c r="Y4681" s="7">
        <f t="shared" si="595"/>
        <v>0</v>
      </c>
      <c r="Z4681" s="7"/>
      <c r="AA4681" s="8">
        <f t="shared" si="590"/>
        <v>0</v>
      </c>
      <c r="AB4681" s="6">
        <f t="shared" si="594"/>
        <v>0</v>
      </c>
      <c r="AC4681" s="6">
        <f t="shared" si="592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hidden="1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1563</v>
      </c>
      <c r="F4682" s="57" t="s">
        <v>1563</v>
      </c>
      <c r="G4682" s="57" t="s">
        <v>1563</v>
      </c>
      <c r="H4682" s="84" t="s">
        <v>2837</v>
      </c>
      <c r="I4682" s="57" t="s">
        <v>2838</v>
      </c>
      <c r="J4682" s="57" t="s">
        <v>2839</v>
      </c>
      <c r="K4682" s="57" t="s">
        <v>32</v>
      </c>
      <c r="L4682" s="57" t="s">
        <v>1563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3"/>
        <v>102836.879432624</v>
      </c>
      <c r="W4682" s="8">
        <f t="shared" si="596"/>
        <v>0</v>
      </c>
      <c r="X4682" s="6"/>
      <c r="Y4682" s="7">
        <f t="shared" si="595"/>
        <v>0</v>
      </c>
      <c r="Z4682" s="7"/>
      <c r="AA4682" s="8">
        <f t="shared" si="590"/>
        <v>0</v>
      </c>
      <c r="AB4682" s="6">
        <f t="shared" si="594"/>
        <v>0</v>
      </c>
      <c r="AC4682" s="6">
        <f t="shared" si="592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hidden="1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1563</v>
      </c>
      <c r="F4683" s="57" t="s">
        <v>1563</v>
      </c>
      <c r="G4683" s="57" t="s">
        <v>1563</v>
      </c>
      <c r="H4683" s="84" t="s">
        <v>2837</v>
      </c>
      <c r="I4683" s="57" t="s">
        <v>2838</v>
      </c>
      <c r="J4683" s="57" t="s">
        <v>2839</v>
      </c>
      <c r="K4683" s="57" t="s">
        <v>32</v>
      </c>
      <c r="L4683" s="57" t="s">
        <v>1563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3"/>
        <v>72686.031015249901</v>
      </c>
      <c r="W4683" s="8">
        <f t="shared" si="596"/>
        <v>1917159.18537931</v>
      </c>
      <c r="X4683" s="6"/>
      <c r="Y4683" s="7">
        <f t="shared" si="595"/>
        <v>0</v>
      </c>
      <c r="Z4683" s="7"/>
      <c r="AA4683" s="8">
        <f t="shared" si="590"/>
        <v>1917159.18537931</v>
      </c>
      <c r="AB4683" s="6">
        <f t="shared" si="594"/>
        <v>54387.494620689889</v>
      </c>
      <c r="AC4683" s="6">
        <f t="shared" si="592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hidden="1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2837</v>
      </c>
      <c r="I4684" s="57" t="s">
        <v>2838</v>
      </c>
      <c r="J4684" s="57" t="s">
        <v>2839</v>
      </c>
      <c r="K4684" s="57" t="s">
        <v>32</v>
      </c>
      <c r="L4684" s="57" t="s">
        <v>1563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3"/>
        <v>0</v>
      </c>
      <c r="W4684" s="8">
        <f t="shared" si="596"/>
        <v>0</v>
      </c>
      <c r="X4684" s="6"/>
      <c r="Y4684" s="7">
        <f t="shared" si="595"/>
        <v>0</v>
      </c>
      <c r="Z4684" s="7"/>
      <c r="AA4684" s="8">
        <f t="shared" si="590"/>
        <v>0</v>
      </c>
      <c r="AB4684" s="6">
        <f t="shared" si="594"/>
        <v>0</v>
      </c>
      <c r="AC4684" s="6">
        <f t="shared" si="592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hidden="1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2907</v>
      </c>
      <c r="F4685" s="57" t="s">
        <v>2907</v>
      </c>
      <c r="G4685" s="57" t="s">
        <v>2907</v>
      </c>
      <c r="H4685" s="84" t="s">
        <v>2837</v>
      </c>
      <c r="I4685" s="57" t="s">
        <v>2838</v>
      </c>
      <c r="J4685" s="57" t="s">
        <v>2839</v>
      </c>
      <c r="K4685" s="57" t="s">
        <v>32</v>
      </c>
      <c r="L4685" s="57" t="s">
        <v>1563</v>
      </c>
      <c r="M4685" s="57"/>
      <c r="N4685" s="57" t="s">
        <v>108</v>
      </c>
      <c r="O4685" s="57" t="s">
        <v>3318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3"/>
        <v>31522.878841933009</v>
      </c>
      <c r="W4685" s="8">
        <f t="shared" si="596"/>
        <v>219636.76965517242</v>
      </c>
      <c r="X4685" s="6"/>
      <c r="Y4685" s="7">
        <f t="shared" si="595"/>
        <v>0</v>
      </c>
      <c r="Z4685" s="7"/>
      <c r="AA4685" s="8">
        <f t="shared" si="590"/>
        <v>219636.76965517242</v>
      </c>
      <c r="AB4685" s="6">
        <f t="shared" si="594"/>
        <v>6230.8303448275838</v>
      </c>
      <c r="AC4685" s="6">
        <f t="shared" si="592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hidden="1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2837</v>
      </c>
      <c r="I4686" s="57" t="s">
        <v>2838</v>
      </c>
      <c r="J4686" s="57" t="s">
        <v>2839</v>
      </c>
      <c r="K4686" s="57" t="s">
        <v>32</v>
      </c>
      <c r="L4686" s="57" t="s">
        <v>1563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3"/>
        <v>95153.463576641981</v>
      </c>
      <c r="W4686" s="8">
        <f t="shared" si="596"/>
        <v>195344.38571428572</v>
      </c>
      <c r="X4686" s="6"/>
      <c r="Y4686" s="7">
        <f t="shared" si="595"/>
        <v>0</v>
      </c>
      <c r="Z4686" s="7"/>
      <c r="AA4686" s="8">
        <f t="shared" si="590"/>
        <v>195344.38571428572</v>
      </c>
      <c r="AB4686" s="6">
        <f t="shared" si="594"/>
        <v>4277.6142857142841</v>
      </c>
      <c r="AC4686" s="6">
        <f t="shared" si="592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hidden="1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1567</v>
      </c>
      <c r="F4687" s="57" t="s">
        <v>1567</v>
      </c>
      <c r="G4687" s="57" t="s">
        <v>1567</v>
      </c>
      <c r="H4687" s="84" t="s">
        <v>2837</v>
      </c>
      <c r="I4687" s="57" t="s">
        <v>2838</v>
      </c>
      <c r="J4687" s="57" t="s">
        <v>2839</v>
      </c>
      <c r="K4687" s="57" t="s">
        <v>32</v>
      </c>
      <c r="L4687" s="57" t="s">
        <v>1563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3"/>
        <v>45437.237372261996</v>
      </c>
      <c r="W4687" s="8">
        <f t="shared" si="596"/>
        <v>168871.04392857142</v>
      </c>
      <c r="X4687" s="6"/>
      <c r="Y4687" s="7">
        <f t="shared" si="595"/>
        <v>0</v>
      </c>
      <c r="Z4687" s="7"/>
      <c r="AA4687" s="8">
        <f t="shared" si="590"/>
        <v>168871.04392857142</v>
      </c>
      <c r="AB4687" s="6">
        <f t="shared" si="594"/>
        <v>3697.9060714285879</v>
      </c>
      <c r="AC4687" s="6">
        <f t="shared" si="592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hidden="1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1567</v>
      </c>
      <c r="F4688" s="57" t="s">
        <v>1567</v>
      </c>
      <c r="G4688" s="57" t="s">
        <v>1567</v>
      </c>
      <c r="H4688" s="84" t="s">
        <v>2837</v>
      </c>
      <c r="I4688" s="57" t="s">
        <v>2838</v>
      </c>
      <c r="J4688" s="57" t="s">
        <v>2839</v>
      </c>
      <c r="K4688" s="57" t="s">
        <v>32</v>
      </c>
      <c r="L4688" s="57" t="s">
        <v>1563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3"/>
        <v>485055.15507044003</v>
      </c>
      <c r="W4688" s="8">
        <f t="shared" si="596"/>
        <v>670705.76606896543</v>
      </c>
      <c r="X4688" s="6"/>
      <c r="Y4688" s="7">
        <f t="shared" si="595"/>
        <v>0</v>
      </c>
      <c r="Z4688" s="7"/>
      <c r="AA4688" s="8">
        <f t="shared" si="590"/>
        <v>670705.76606896543</v>
      </c>
      <c r="AB4688" s="6">
        <f t="shared" si="594"/>
        <v>19027.113931034575</v>
      </c>
      <c r="AC4688" s="6">
        <f t="shared" si="592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hidden="1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2882</v>
      </c>
      <c r="F4689" s="23" t="s">
        <v>2883</v>
      </c>
      <c r="G4689" s="57" t="s">
        <v>2882</v>
      </c>
      <c r="H4689" s="84" t="s">
        <v>2837</v>
      </c>
      <c r="I4689" s="57" t="s">
        <v>2838</v>
      </c>
      <c r="J4689" s="57" t="s">
        <v>2839</v>
      </c>
      <c r="K4689" s="57" t="s">
        <v>32</v>
      </c>
      <c r="L4689" s="57" t="s">
        <v>1563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3"/>
        <v>0</v>
      </c>
      <c r="W4689" s="8">
        <f t="shared" si="596"/>
        <v>0</v>
      </c>
      <c r="X4689" s="6"/>
      <c r="Y4689" s="7">
        <f t="shared" si="595"/>
        <v>0</v>
      </c>
      <c r="Z4689" s="7"/>
      <c r="AA4689" s="8">
        <f t="shared" si="590"/>
        <v>0</v>
      </c>
      <c r="AB4689" s="6">
        <f t="shared" si="594"/>
        <v>0</v>
      </c>
      <c r="AC4689" s="6">
        <f t="shared" si="592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hidden="1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2882</v>
      </c>
      <c r="F4690" s="23" t="s">
        <v>2883</v>
      </c>
      <c r="G4690" s="57" t="s">
        <v>2882</v>
      </c>
      <c r="H4690" s="84" t="s">
        <v>2837</v>
      </c>
      <c r="I4690" s="57" t="s">
        <v>2838</v>
      </c>
      <c r="J4690" s="57" t="s">
        <v>2839</v>
      </c>
      <c r="K4690" s="57" t="s">
        <v>32</v>
      </c>
      <c r="L4690" s="57" t="s">
        <v>1563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3"/>
        <v>27467.231313509983</v>
      </c>
      <c r="W4690" s="8">
        <f t="shared" si="596"/>
        <v>898048.14682758611</v>
      </c>
      <c r="X4690" s="6"/>
      <c r="Y4690" s="7">
        <f t="shared" si="595"/>
        <v>0</v>
      </c>
      <c r="Z4690" s="7"/>
      <c r="AA4690" s="8">
        <f t="shared" si="590"/>
        <v>898048.14682758611</v>
      </c>
      <c r="AB4690" s="6">
        <f t="shared" si="594"/>
        <v>25476.543172413833</v>
      </c>
      <c r="AC4690" s="6">
        <f t="shared" si="592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hidden="1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2882</v>
      </c>
      <c r="F4691" s="57" t="s">
        <v>2883</v>
      </c>
      <c r="G4691" s="57" t="s">
        <v>2882</v>
      </c>
      <c r="H4691" s="84" t="s">
        <v>2837</v>
      </c>
      <c r="I4691" s="57" t="s">
        <v>2838</v>
      </c>
      <c r="J4691" s="57" t="s">
        <v>2839</v>
      </c>
      <c r="K4691" s="57" t="s">
        <v>32</v>
      </c>
      <c r="L4691" s="57" t="s">
        <v>2869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3"/>
        <v>0</v>
      </c>
      <c r="W4691" s="8">
        <f t="shared" si="596"/>
        <v>0</v>
      </c>
      <c r="X4691" s="6"/>
      <c r="Y4691" s="7">
        <f t="shared" si="595"/>
        <v>0</v>
      </c>
      <c r="Z4691" s="7"/>
      <c r="AA4691" s="8">
        <f t="shared" si="590"/>
        <v>0</v>
      </c>
      <c r="AB4691" s="6">
        <f t="shared" si="594"/>
        <v>0</v>
      </c>
      <c r="AC4691" s="6">
        <f t="shared" si="592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hidden="1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2837</v>
      </c>
      <c r="I4692" s="57" t="s">
        <v>2838</v>
      </c>
      <c r="J4692" s="57" t="s">
        <v>2839</v>
      </c>
      <c r="K4692" s="57" t="s">
        <v>32</v>
      </c>
      <c r="L4692" s="57" t="s">
        <v>1563</v>
      </c>
      <c r="M4692" s="57"/>
      <c r="N4692" s="57" t="s">
        <v>108</v>
      </c>
      <c r="O4692" s="57" t="s">
        <v>3318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3"/>
        <v>131617.88404255302</v>
      </c>
      <c r="W4692" s="8">
        <f t="shared" si="596"/>
        <v>638630.6387586206</v>
      </c>
      <c r="X4692" s="6"/>
      <c r="Y4692" s="7">
        <f t="shared" si="595"/>
        <v>0</v>
      </c>
      <c r="Z4692" s="7"/>
      <c r="AA4692" s="8">
        <f t="shared" si="590"/>
        <v>638630.6387586206</v>
      </c>
      <c r="AB4692" s="6">
        <f t="shared" si="594"/>
        <v>18117.181241379352</v>
      </c>
      <c r="AC4692" s="6">
        <f t="shared" si="592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hidden="1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2910</v>
      </c>
      <c r="F4693" s="57" t="s">
        <v>2910</v>
      </c>
      <c r="G4693" s="57" t="s">
        <v>2910</v>
      </c>
      <c r="H4693" s="84" t="s">
        <v>2837</v>
      </c>
      <c r="I4693" s="57" t="s">
        <v>2838</v>
      </c>
      <c r="J4693" s="57" t="s">
        <v>2839</v>
      </c>
      <c r="K4693" s="57" t="s">
        <v>32</v>
      </c>
      <c r="L4693" s="57" t="s">
        <v>1563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3"/>
        <v>38614.43</v>
      </c>
      <c r="W4693" s="8">
        <f t="shared" si="596"/>
        <v>11385.57</v>
      </c>
      <c r="X4693" s="6"/>
      <c r="Y4693" s="7">
        <f t="shared" si="595"/>
        <v>0</v>
      </c>
      <c r="Z4693" s="7"/>
      <c r="AA4693" s="8">
        <f t="shared" si="590"/>
        <v>11385.57</v>
      </c>
      <c r="AB4693" s="6">
        <f t="shared" si="594"/>
        <v>0</v>
      </c>
      <c r="AC4693" s="6">
        <f t="shared" si="592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hidden="1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2837</v>
      </c>
      <c r="I4694" s="57" t="s">
        <v>2838</v>
      </c>
      <c r="J4694" s="57" t="s">
        <v>2839</v>
      </c>
      <c r="K4694" s="57" t="s">
        <v>32</v>
      </c>
      <c r="L4694" s="57" t="s">
        <v>1563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3"/>
        <v>154255.31914893599</v>
      </c>
      <c r="W4694" s="8">
        <f t="shared" si="596"/>
        <v>0</v>
      </c>
      <c r="X4694" s="6"/>
      <c r="Y4694" s="7">
        <f t="shared" si="595"/>
        <v>0</v>
      </c>
      <c r="Z4694" s="7"/>
      <c r="AA4694" s="8">
        <f t="shared" si="590"/>
        <v>0</v>
      </c>
      <c r="AB4694" s="6">
        <f t="shared" si="594"/>
        <v>0</v>
      </c>
      <c r="AC4694" s="6">
        <f t="shared" si="592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hidden="1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2837</v>
      </c>
      <c r="I4695" s="57" t="s">
        <v>2838</v>
      </c>
      <c r="J4695" s="57" t="s">
        <v>2839</v>
      </c>
      <c r="K4695" s="57" t="s">
        <v>32</v>
      </c>
      <c r="L4695" s="57" t="s">
        <v>1563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3"/>
        <v>0</v>
      </c>
      <c r="W4695" s="8">
        <f t="shared" si="596"/>
        <v>0</v>
      </c>
      <c r="X4695" s="6"/>
      <c r="Y4695" s="7">
        <f t="shared" si="595"/>
        <v>0</v>
      </c>
      <c r="Z4695" s="7"/>
      <c r="AA4695" s="8">
        <f t="shared" si="590"/>
        <v>0</v>
      </c>
      <c r="AB4695" s="6">
        <f t="shared" si="594"/>
        <v>0</v>
      </c>
      <c r="AC4695" s="6">
        <f t="shared" si="592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hidden="1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2837</v>
      </c>
      <c r="I4696" s="57" t="s">
        <v>2838</v>
      </c>
      <c r="J4696" s="57" t="s">
        <v>2839</v>
      </c>
      <c r="K4696" s="57" t="s">
        <v>32</v>
      </c>
      <c r="L4696" s="57" t="s">
        <v>1563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3"/>
        <v>0</v>
      </c>
      <c r="W4696" s="8">
        <f t="shared" si="596"/>
        <v>0</v>
      </c>
      <c r="X4696" s="6"/>
      <c r="Y4696" s="7">
        <f t="shared" si="595"/>
        <v>0</v>
      </c>
      <c r="Z4696" s="7"/>
      <c r="AA4696" s="8">
        <f t="shared" si="590"/>
        <v>0</v>
      </c>
      <c r="AB4696" s="6">
        <f t="shared" si="594"/>
        <v>0</v>
      </c>
      <c r="AC4696" s="6">
        <f t="shared" si="592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hidden="1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2837</v>
      </c>
      <c r="I4697" s="57" t="s">
        <v>2838</v>
      </c>
      <c r="J4697" s="57" t="s">
        <v>2839</v>
      </c>
      <c r="K4697" s="57" t="s">
        <v>32</v>
      </c>
      <c r="L4697" s="57" t="s">
        <v>1563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3"/>
        <v>1164574.4903186592</v>
      </c>
      <c r="W4697" s="8">
        <f t="shared" si="596"/>
        <v>3067616.479034483</v>
      </c>
      <c r="X4697" s="6"/>
      <c r="Y4697" s="7">
        <f t="shared" si="595"/>
        <v>0</v>
      </c>
      <c r="Z4697" s="7"/>
      <c r="AA4697" s="8">
        <f t="shared" si="590"/>
        <v>3067616.479034483</v>
      </c>
      <c r="AB4697" s="6">
        <f t="shared" si="594"/>
        <v>87024.580965517089</v>
      </c>
      <c r="AC4697" s="6">
        <f t="shared" si="592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hidden="1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3299</v>
      </c>
      <c r="F4698" s="57" t="s">
        <v>3299</v>
      </c>
      <c r="G4698" s="57" t="s">
        <v>3299</v>
      </c>
      <c r="H4698" s="84" t="s">
        <v>2837</v>
      </c>
      <c r="I4698" s="57" t="s">
        <v>2838</v>
      </c>
      <c r="J4698" s="57" t="s">
        <v>2839</v>
      </c>
      <c r="K4698" s="57" t="s">
        <v>32</v>
      </c>
      <c r="L4698" s="57" t="s">
        <v>1563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3"/>
        <v>0</v>
      </c>
      <c r="W4698" s="8">
        <f t="shared" si="596"/>
        <v>0</v>
      </c>
      <c r="X4698" s="6"/>
      <c r="Y4698" s="7">
        <f t="shared" si="595"/>
        <v>0</v>
      </c>
      <c r="Z4698" s="7"/>
      <c r="AA4698" s="8">
        <f t="shared" si="590"/>
        <v>0</v>
      </c>
      <c r="AB4698" s="6">
        <f t="shared" si="594"/>
        <v>0</v>
      </c>
      <c r="AC4698" s="6">
        <f t="shared" si="592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hidden="1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2837</v>
      </c>
      <c r="I4699" s="57" t="s">
        <v>2838</v>
      </c>
      <c r="J4699" s="57" t="s">
        <v>2839</v>
      </c>
      <c r="K4699" s="57" t="s">
        <v>32</v>
      </c>
      <c r="L4699" s="57" t="s">
        <v>1563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3"/>
        <v>89.570000000001528</v>
      </c>
      <c r="W4699" s="8">
        <f t="shared" si="596"/>
        <v>14799.768413793103</v>
      </c>
      <c r="X4699" s="6"/>
      <c r="Y4699" s="7">
        <f t="shared" si="595"/>
        <v>0</v>
      </c>
      <c r="Z4699" s="7"/>
      <c r="AA4699" s="8">
        <f t="shared" si="590"/>
        <v>14799.768413793103</v>
      </c>
      <c r="AB4699" s="6">
        <f t="shared" si="594"/>
        <v>419.85158620689799</v>
      </c>
      <c r="AC4699" s="6">
        <f t="shared" si="592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hidden="1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1581</v>
      </c>
      <c r="F4700" s="57" t="s">
        <v>1581</v>
      </c>
      <c r="G4700" s="57" t="s">
        <v>1581</v>
      </c>
      <c r="H4700" s="84" t="s">
        <v>2837</v>
      </c>
      <c r="I4700" s="57" t="s">
        <v>2838</v>
      </c>
      <c r="J4700" s="57" t="s">
        <v>2839</v>
      </c>
      <c r="K4700" s="57" t="s">
        <v>32</v>
      </c>
      <c r="L4700" s="57" t="s">
        <v>1563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3"/>
        <v>692848.90593616979</v>
      </c>
      <c r="W4700" s="8">
        <f t="shared" si="596"/>
        <v>744623.59634482756</v>
      </c>
      <c r="X4700" s="6"/>
      <c r="Y4700" s="7">
        <f t="shared" si="595"/>
        <v>0</v>
      </c>
      <c r="Z4700" s="7"/>
      <c r="AA4700" s="8">
        <f t="shared" si="590"/>
        <v>744623.59634482756</v>
      </c>
      <c r="AB4700" s="6">
        <f t="shared" si="594"/>
        <v>21124.073655172484</v>
      </c>
      <c r="AC4700" s="6">
        <f t="shared" si="592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hidden="1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2837</v>
      </c>
      <c r="I4701" s="57" t="s">
        <v>2838</v>
      </c>
      <c r="J4701" s="57" t="s">
        <v>2839</v>
      </c>
      <c r="K4701" s="57" t="s">
        <v>32</v>
      </c>
      <c r="L4701" s="57" t="s">
        <v>1563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3"/>
        <v>1632.7786131387002</v>
      </c>
      <c r="W4701" s="8">
        <f t="shared" si="596"/>
        <v>6188.9358571428565</v>
      </c>
      <c r="X4701" s="6"/>
      <c r="Y4701" s="7">
        <f t="shared" si="595"/>
        <v>0</v>
      </c>
      <c r="Z4701" s="7"/>
      <c r="AA4701" s="8">
        <f t="shared" si="590"/>
        <v>6188.9358571428565</v>
      </c>
      <c r="AB4701" s="6">
        <f t="shared" si="594"/>
        <v>135.52414285714349</v>
      </c>
      <c r="AC4701" s="6">
        <f t="shared" si="592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hidden="1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2837</v>
      </c>
      <c r="I4702" s="57" t="s">
        <v>2838</v>
      </c>
      <c r="J4702" s="57" t="s">
        <v>2839</v>
      </c>
      <c r="K4702" s="57" t="s">
        <v>32</v>
      </c>
      <c r="L4702" s="57" t="s">
        <v>1563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3"/>
        <v>4589.0453074903053</v>
      </c>
      <c r="W4702" s="8">
        <f t="shared" si="596"/>
        <v>100925.39813793104</v>
      </c>
      <c r="X4702" s="6"/>
      <c r="Y4702" s="7">
        <f t="shared" si="595"/>
        <v>0</v>
      </c>
      <c r="Z4702" s="7"/>
      <c r="AA4702" s="8">
        <f t="shared" si="590"/>
        <v>100925.39813793104</v>
      </c>
      <c r="AB4702" s="6">
        <f t="shared" si="594"/>
        <v>2863.1318620689563</v>
      </c>
      <c r="AC4702" s="6">
        <f t="shared" si="592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hidden="1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2868</v>
      </c>
      <c r="F4703" s="57" t="s">
        <v>2868</v>
      </c>
      <c r="G4703" s="57" t="s">
        <v>2868</v>
      </c>
      <c r="H4703" s="84" t="s">
        <v>2837</v>
      </c>
      <c r="I4703" s="57" t="s">
        <v>2838</v>
      </c>
      <c r="J4703" s="57" t="s">
        <v>2839</v>
      </c>
      <c r="K4703" s="57" t="s">
        <v>32</v>
      </c>
      <c r="L4703" s="57" t="s">
        <v>1563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3"/>
        <v>19476.044839211332</v>
      </c>
      <c r="W4703" s="8">
        <f t="shared" si="596"/>
        <v>223718.00006896551</v>
      </c>
      <c r="X4703" s="6"/>
      <c r="Y4703" s="7">
        <f t="shared" si="595"/>
        <v>0</v>
      </c>
      <c r="Z4703" s="7"/>
      <c r="AA4703" s="8">
        <f t="shared" si="590"/>
        <v>223718.00006896551</v>
      </c>
      <c r="AB4703" s="6">
        <f t="shared" si="594"/>
        <v>6346.6099310344725</v>
      </c>
      <c r="AC4703" s="6">
        <f t="shared" si="592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hidden="1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2868</v>
      </c>
      <c r="F4704" s="57" t="s">
        <v>2868</v>
      </c>
      <c r="G4704" s="57" t="s">
        <v>2868</v>
      </c>
      <c r="H4704" s="84" t="s">
        <v>2837</v>
      </c>
      <c r="I4704" s="57" t="s">
        <v>2838</v>
      </c>
      <c r="J4704" s="57" t="s">
        <v>2839</v>
      </c>
      <c r="K4704" s="57" t="s">
        <v>32</v>
      </c>
      <c r="L4704" s="57" t="s">
        <v>1563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3"/>
        <v>0</v>
      </c>
      <c r="W4704" s="8">
        <f t="shared" si="596"/>
        <v>0</v>
      </c>
      <c r="X4704" s="6"/>
      <c r="Y4704" s="7">
        <f t="shared" si="595"/>
        <v>0</v>
      </c>
      <c r="Z4704" s="7"/>
      <c r="AA4704" s="8">
        <f t="shared" si="590"/>
        <v>0</v>
      </c>
      <c r="AB4704" s="6">
        <f t="shared" si="594"/>
        <v>0</v>
      </c>
      <c r="AC4704" s="6">
        <f t="shared" si="592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hidden="1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2912</v>
      </c>
      <c r="F4705" s="57" t="s">
        <v>2912</v>
      </c>
      <c r="G4705" s="57" t="s">
        <v>2912</v>
      </c>
      <c r="H4705" s="84" t="s">
        <v>2837</v>
      </c>
      <c r="I4705" s="57" t="s">
        <v>2838</v>
      </c>
      <c r="J4705" s="57" t="s">
        <v>2839</v>
      </c>
      <c r="K4705" s="57" t="s">
        <v>32</v>
      </c>
      <c r="L4705" s="57" t="s">
        <v>1563</v>
      </c>
      <c r="M4705" s="57"/>
      <c r="N4705" s="57" t="s">
        <v>57</v>
      </c>
      <c r="O4705" s="16" t="s">
        <v>4508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3"/>
        <v>47187.07</v>
      </c>
      <c r="W4705" s="8">
        <f t="shared" si="596"/>
        <v>0</v>
      </c>
      <c r="X4705" s="6"/>
      <c r="Y4705" s="7">
        <f t="shared" si="595"/>
        <v>0</v>
      </c>
      <c r="Z4705" s="7"/>
      <c r="AA4705" s="8">
        <f t="shared" ref="AA4705:AA4768" si="597">W4705+X4705</f>
        <v>0</v>
      </c>
      <c r="AB4705" s="6">
        <f t="shared" si="594"/>
        <v>0</v>
      </c>
      <c r="AC4705" s="6">
        <f t="shared" si="592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hidden="1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2912</v>
      </c>
      <c r="F4706" s="57" t="s">
        <v>2912</v>
      </c>
      <c r="G4706" s="57" t="s">
        <v>2912</v>
      </c>
      <c r="H4706" s="84" t="s">
        <v>2837</v>
      </c>
      <c r="I4706" s="57" t="s">
        <v>2838</v>
      </c>
      <c r="J4706" s="57" t="s">
        <v>2839</v>
      </c>
      <c r="K4706" s="57" t="s">
        <v>32</v>
      </c>
      <c r="L4706" s="57" t="s">
        <v>1563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3"/>
        <v>61.658865247998619</v>
      </c>
      <c r="W4706" s="8">
        <f t="shared" si="596"/>
        <v>79217.213172413787</v>
      </c>
      <c r="X4706" s="6"/>
      <c r="Y4706" s="7">
        <f t="shared" si="595"/>
        <v>0</v>
      </c>
      <c r="Z4706" s="7"/>
      <c r="AA4706" s="8">
        <f t="shared" si="597"/>
        <v>79217.213172413787</v>
      </c>
      <c r="AB4706" s="6">
        <f t="shared" si="594"/>
        <v>2247.2968275862077</v>
      </c>
      <c r="AC4706" s="6">
        <f t="shared" si="592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hidden="1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2912</v>
      </c>
      <c r="F4707" s="57" t="s">
        <v>2912</v>
      </c>
      <c r="G4707" s="57" t="s">
        <v>2912</v>
      </c>
      <c r="H4707" s="84" t="s">
        <v>2837</v>
      </c>
      <c r="I4707" s="57" t="s">
        <v>2838</v>
      </c>
      <c r="J4707" s="57" t="s">
        <v>2839</v>
      </c>
      <c r="K4707" s="57" t="s">
        <v>32</v>
      </c>
      <c r="L4707" s="57" t="s">
        <v>1563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3"/>
        <v>0</v>
      </c>
      <c r="W4707" s="8">
        <f t="shared" si="596"/>
        <v>0</v>
      </c>
      <c r="X4707" s="6"/>
      <c r="Y4707" s="7">
        <f t="shared" si="595"/>
        <v>0</v>
      </c>
      <c r="Z4707" s="7"/>
      <c r="AA4707" s="8">
        <f t="shared" si="597"/>
        <v>0</v>
      </c>
      <c r="AB4707" s="6">
        <f t="shared" si="594"/>
        <v>0</v>
      </c>
      <c r="AC4707" s="6">
        <f t="shared" ref="AC4707:AC4770" si="598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hidden="1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2945</v>
      </c>
      <c r="F4708" s="57" t="s">
        <v>2945</v>
      </c>
      <c r="G4708" s="57" t="s">
        <v>2945</v>
      </c>
      <c r="H4708" s="84" t="s">
        <v>2837</v>
      </c>
      <c r="I4708" s="57" t="s">
        <v>2838</v>
      </c>
      <c r="J4708" s="57" t="s">
        <v>2839</v>
      </c>
      <c r="K4708" s="57" t="s">
        <v>32</v>
      </c>
      <c r="L4708" s="57" t="s">
        <v>1563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3"/>
        <v>11421.485886524801</v>
      </c>
      <c r="W4708" s="8">
        <f t="shared" si="596"/>
        <v>0</v>
      </c>
      <c r="X4708" s="6"/>
      <c r="Y4708" s="7">
        <f t="shared" si="595"/>
        <v>0</v>
      </c>
      <c r="Z4708" s="7"/>
      <c r="AA4708" s="8">
        <f t="shared" si="597"/>
        <v>0</v>
      </c>
      <c r="AB4708" s="6">
        <f t="shared" si="594"/>
        <v>0</v>
      </c>
      <c r="AC4708" s="6">
        <f t="shared" si="598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hidden="1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2837</v>
      </c>
      <c r="I4709" s="57" t="s">
        <v>2838</v>
      </c>
      <c r="J4709" s="57" t="s">
        <v>2839</v>
      </c>
      <c r="K4709" s="57" t="s">
        <v>32</v>
      </c>
      <c r="L4709" s="57" t="s">
        <v>1563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3"/>
        <v>0</v>
      </c>
      <c r="W4709" s="8">
        <f t="shared" si="596"/>
        <v>0</v>
      </c>
      <c r="X4709" s="6"/>
      <c r="Y4709" s="7">
        <f t="shared" si="595"/>
        <v>0</v>
      </c>
      <c r="Z4709" s="7"/>
      <c r="AA4709" s="8">
        <f t="shared" si="597"/>
        <v>0</v>
      </c>
      <c r="AB4709" s="6">
        <f t="shared" si="594"/>
        <v>0</v>
      </c>
      <c r="AC4709" s="6">
        <f t="shared" si="598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hidden="1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2837</v>
      </c>
      <c r="I4710" s="57" t="s">
        <v>2838</v>
      </c>
      <c r="J4710" s="57" t="s">
        <v>2839</v>
      </c>
      <c r="K4710" s="57" t="s">
        <v>32</v>
      </c>
      <c r="L4710" s="57" t="s">
        <v>1563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3"/>
        <v>367784.51000000024</v>
      </c>
      <c r="W4710" s="8">
        <f t="shared" si="596"/>
        <v>2900624.8113103448</v>
      </c>
      <c r="X4710" s="6"/>
      <c r="Y4710" s="7">
        <f t="shared" si="595"/>
        <v>0</v>
      </c>
      <c r="Z4710" s="7"/>
      <c r="AA4710" s="8">
        <f t="shared" si="597"/>
        <v>2900624.8113103448</v>
      </c>
      <c r="AB4710" s="6">
        <f t="shared" si="594"/>
        <v>82287.228689655196</v>
      </c>
      <c r="AC4710" s="6">
        <f t="shared" si="598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hidden="1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2880</v>
      </c>
      <c r="F4711" s="57" t="s">
        <v>2880</v>
      </c>
      <c r="G4711" s="57" t="s">
        <v>2880</v>
      </c>
      <c r="H4711" s="84" t="s">
        <v>2837</v>
      </c>
      <c r="I4711" s="57" t="s">
        <v>2838</v>
      </c>
      <c r="J4711" s="57" t="s">
        <v>2839</v>
      </c>
      <c r="K4711" s="57" t="s">
        <v>32</v>
      </c>
      <c r="L4711" s="57" t="s">
        <v>1563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3"/>
        <v>49876.2665248228</v>
      </c>
      <c r="W4711" s="8">
        <f t="shared" si="596"/>
        <v>44279.260758620694</v>
      </c>
      <c r="X4711" s="6"/>
      <c r="Y4711" s="7">
        <f t="shared" si="595"/>
        <v>0</v>
      </c>
      <c r="Z4711" s="7"/>
      <c r="AA4711" s="8">
        <f t="shared" si="597"/>
        <v>44279.260758620694</v>
      </c>
      <c r="AB4711" s="6">
        <f t="shared" si="594"/>
        <v>1256.1492413793094</v>
      </c>
      <c r="AC4711" s="6">
        <f t="shared" si="598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hidden="1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2880</v>
      </c>
      <c r="F4712" s="57" t="s">
        <v>2880</v>
      </c>
      <c r="G4712" s="57" t="s">
        <v>2880</v>
      </c>
      <c r="H4712" s="84" t="s">
        <v>2837</v>
      </c>
      <c r="I4712" s="57" t="s">
        <v>2838</v>
      </c>
      <c r="J4712" s="57" t="s">
        <v>2839</v>
      </c>
      <c r="K4712" s="57" t="s">
        <v>32</v>
      </c>
      <c r="L4712" s="57" t="s">
        <v>1563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3"/>
        <v>0</v>
      </c>
      <c r="W4712" s="8">
        <f t="shared" si="596"/>
        <v>0</v>
      </c>
      <c r="X4712" s="6"/>
      <c r="Y4712" s="7">
        <f t="shared" si="595"/>
        <v>0</v>
      </c>
      <c r="Z4712" s="7"/>
      <c r="AA4712" s="8">
        <f t="shared" si="597"/>
        <v>0</v>
      </c>
      <c r="AB4712" s="6">
        <f t="shared" si="594"/>
        <v>0</v>
      </c>
      <c r="AC4712" s="6">
        <f t="shared" si="598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hidden="1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2880</v>
      </c>
      <c r="F4713" s="57" t="s">
        <v>2880</v>
      </c>
      <c r="G4713" s="57" t="s">
        <v>2880</v>
      </c>
      <c r="H4713" s="84" t="s">
        <v>2837</v>
      </c>
      <c r="I4713" s="57" t="s">
        <v>2838</v>
      </c>
      <c r="J4713" s="57" t="s">
        <v>2839</v>
      </c>
      <c r="K4713" s="57" t="s">
        <v>32</v>
      </c>
      <c r="L4713" s="57" t="s">
        <v>2869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3"/>
        <v>0</v>
      </c>
      <c r="W4713" s="8">
        <f t="shared" si="596"/>
        <v>0</v>
      </c>
      <c r="X4713" s="6"/>
      <c r="Y4713" s="7">
        <f t="shared" si="595"/>
        <v>0</v>
      </c>
      <c r="Z4713" s="7"/>
      <c r="AA4713" s="8">
        <f t="shared" si="597"/>
        <v>0</v>
      </c>
      <c r="AB4713" s="6">
        <f t="shared" si="594"/>
        <v>0</v>
      </c>
      <c r="AC4713" s="6">
        <f t="shared" si="598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hidden="1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2914</v>
      </c>
      <c r="F4714" s="57" t="s">
        <v>2914</v>
      </c>
      <c r="G4714" s="57" t="s">
        <v>2914</v>
      </c>
      <c r="H4714" s="84" t="s">
        <v>2837</v>
      </c>
      <c r="I4714" s="57" t="s">
        <v>2838</v>
      </c>
      <c r="J4714" s="57" t="s">
        <v>2839</v>
      </c>
      <c r="K4714" s="57" t="s">
        <v>32</v>
      </c>
      <c r="L4714" s="57" t="s">
        <v>1563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3"/>
        <v>0</v>
      </c>
      <c r="W4714" s="8">
        <f t="shared" si="596"/>
        <v>29308.83599999997</v>
      </c>
      <c r="X4714" s="6"/>
      <c r="Y4714" s="7">
        <f t="shared" si="595"/>
        <v>0</v>
      </c>
      <c r="Z4714" s="7"/>
      <c r="AA4714" s="8">
        <f t="shared" si="597"/>
        <v>29308.83599999997</v>
      </c>
      <c r="AB4714" s="6">
        <f t="shared" si="594"/>
        <v>831.45634042553138</v>
      </c>
      <c r="AC4714" s="6">
        <f t="shared" si="598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hidden="1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2914</v>
      </c>
      <c r="F4715" s="57" t="s">
        <v>2914</v>
      </c>
      <c r="G4715" s="57" t="s">
        <v>2914</v>
      </c>
      <c r="H4715" s="84" t="s">
        <v>2837</v>
      </c>
      <c r="I4715" s="57" t="s">
        <v>2838</v>
      </c>
      <c r="J4715" s="57" t="s">
        <v>2839</v>
      </c>
      <c r="K4715" s="57" t="s">
        <v>32</v>
      </c>
      <c r="L4715" s="57" t="s">
        <v>1563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3"/>
        <v>0</v>
      </c>
      <c r="W4715" s="8">
        <f t="shared" si="596"/>
        <v>-84352.481793103449</v>
      </c>
      <c r="X4715" s="6"/>
      <c r="Y4715" s="7">
        <f t="shared" si="595"/>
        <v>2392.9782068965578</v>
      </c>
      <c r="Z4715" s="7"/>
      <c r="AA4715" s="8">
        <f t="shared" si="597"/>
        <v>-84352.481793103449</v>
      </c>
      <c r="AB4715" s="6">
        <f t="shared" si="594"/>
        <v>-2392.9782068965578</v>
      </c>
      <c r="AC4715" s="6">
        <f t="shared" si="598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hidden="1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2914</v>
      </c>
      <c r="F4716" s="57" t="s">
        <v>2914</v>
      </c>
      <c r="G4716" s="57" t="s">
        <v>2914</v>
      </c>
      <c r="H4716" s="84" t="s">
        <v>2837</v>
      </c>
      <c r="I4716" s="57" t="s">
        <v>2838</v>
      </c>
      <c r="J4716" s="57" t="s">
        <v>2839</v>
      </c>
      <c r="K4716" s="57" t="s">
        <v>32</v>
      </c>
      <c r="L4716" s="57" t="s">
        <v>1563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3"/>
        <v>203694.24807053054</v>
      </c>
      <c r="W4716" s="8">
        <f t="shared" si="596"/>
        <v>312889.40255172417</v>
      </c>
      <c r="X4716" s="6"/>
      <c r="Y4716" s="7">
        <f t="shared" si="595"/>
        <v>0</v>
      </c>
      <c r="Z4716" s="7"/>
      <c r="AA4716" s="8">
        <f t="shared" si="597"/>
        <v>312889.40255172417</v>
      </c>
      <c r="AB4716" s="6">
        <f t="shared" si="594"/>
        <v>8876.2951078503393</v>
      </c>
      <c r="AC4716" s="6">
        <f t="shared" si="598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hidden="1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3561</v>
      </c>
      <c r="F4717" s="58" t="s">
        <v>4499</v>
      </c>
      <c r="G4717" s="57" t="s">
        <v>3561</v>
      </c>
      <c r="H4717" s="84" t="s">
        <v>2837</v>
      </c>
      <c r="I4717" s="57" t="s">
        <v>2838</v>
      </c>
      <c r="J4717" s="57" t="s">
        <v>2839</v>
      </c>
      <c r="K4717" s="57" t="s">
        <v>32</v>
      </c>
      <c r="L4717" s="57" t="s">
        <v>1563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3"/>
        <v>325706.49773049599</v>
      </c>
      <c r="W4717" s="8">
        <f t="shared" si="596"/>
        <v>83278.509103448276</v>
      </c>
      <c r="X4717" s="6"/>
      <c r="Y4717" s="7">
        <f t="shared" si="595"/>
        <v>0</v>
      </c>
      <c r="Z4717" s="7"/>
      <c r="AA4717" s="8">
        <f t="shared" si="597"/>
        <v>83278.509103448276</v>
      </c>
      <c r="AB4717" s="6">
        <f t="shared" si="594"/>
        <v>2362.5108965517284</v>
      </c>
      <c r="AC4717" s="6">
        <f t="shared" si="598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hidden="1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3633</v>
      </c>
      <c r="F4718" s="58" t="s">
        <v>4499</v>
      </c>
      <c r="G4718" s="57" t="s">
        <v>3561</v>
      </c>
      <c r="H4718" s="84" t="s">
        <v>2837</v>
      </c>
      <c r="I4718" s="57" t="s">
        <v>2838</v>
      </c>
      <c r="J4718" s="57" t="s">
        <v>2839</v>
      </c>
      <c r="K4718" s="57" t="s">
        <v>32</v>
      </c>
      <c r="L4718" s="57" t="s">
        <v>1563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599">S4718+T4718-U4718</f>
        <v>0</v>
      </c>
      <c r="W4718" s="8">
        <f t="shared" si="596"/>
        <v>534827.58620689658</v>
      </c>
      <c r="X4718" s="6"/>
      <c r="Y4718" s="7">
        <f t="shared" si="595"/>
        <v>0</v>
      </c>
      <c r="Z4718" s="7"/>
      <c r="AA4718" s="8">
        <f t="shared" si="597"/>
        <v>534827.58620689658</v>
      </c>
      <c r="AB4718" s="6">
        <f t="shared" si="594"/>
        <v>15172.41379310342</v>
      </c>
      <c r="AC4718" s="6">
        <f t="shared" si="598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hidden="1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2915</v>
      </c>
      <c r="F4719" s="57" t="s">
        <v>2915</v>
      </c>
      <c r="G4719" s="57" t="s">
        <v>2915</v>
      </c>
      <c r="H4719" s="84" t="s">
        <v>2837</v>
      </c>
      <c r="I4719" s="57" t="s">
        <v>2838</v>
      </c>
      <c r="J4719" s="57" t="s">
        <v>2839</v>
      </c>
      <c r="K4719" s="57" t="s">
        <v>32</v>
      </c>
      <c r="L4719" s="57" t="s">
        <v>1563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599"/>
        <v>52731.263255614103</v>
      </c>
      <c r="W4719" s="8">
        <f t="shared" si="596"/>
        <v>0</v>
      </c>
      <c r="X4719" s="6"/>
      <c r="Y4719" s="7">
        <f t="shared" si="595"/>
        <v>0</v>
      </c>
      <c r="Z4719" s="7"/>
      <c r="AA4719" s="8">
        <f t="shared" si="597"/>
        <v>0</v>
      </c>
      <c r="AB4719" s="6">
        <f t="shared" si="594"/>
        <v>0</v>
      </c>
      <c r="AC4719" s="6">
        <f t="shared" si="598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hidden="1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2837</v>
      </c>
      <c r="I4720" s="57" t="s">
        <v>2838</v>
      </c>
      <c r="J4720" s="57" t="s">
        <v>2839</v>
      </c>
      <c r="K4720" s="57" t="s">
        <v>32</v>
      </c>
      <c r="L4720" s="57" t="s">
        <v>1563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599"/>
        <v>197161.28</v>
      </c>
      <c r="W4720" s="8">
        <f t="shared" si="596"/>
        <v>90277.65186206896</v>
      </c>
      <c r="X4720" s="6"/>
      <c r="Y4720" s="7">
        <f t="shared" si="595"/>
        <v>0</v>
      </c>
      <c r="Z4720" s="7"/>
      <c r="AA4720" s="8">
        <f t="shared" si="597"/>
        <v>90277.65186206896</v>
      </c>
      <c r="AB4720" s="6">
        <f t="shared" ref="AB4720:AB4783" si="600">U4720-W4720</f>
        <v>2561.0681379310408</v>
      </c>
      <c r="AC4720" s="6">
        <f t="shared" si="598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hidden="1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1603</v>
      </c>
      <c r="F4721" s="57" t="s">
        <v>1603</v>
      </c>
      <c r="G4721" s="57" t="s">
        <v>1603</v>
      </c>
      <c r="H4721" s="84" t="s">
        <v>2837</v>
      </c>
      <c r="I4721" s="57" t="s">
        <v>2838</v>
      </c>
      <c r="J4721" s="57" t="s">
        <v>2839</v>
      </c>
      <c r="K4721" s="57" t="s">
        <v>32</v>
      </c>
      <c r="L4721" s="57" t="s">
        <v>1563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599"/>
        <v>719789.52780821605</v>
      </c>
      <c r="W4721" s="8">
        <f t="shared" si="596"/>
        <v>87721.907441665768</v>
      </c>
      <c r="X4721" s="6"/>
      <c r="Y4721" s="7">
        <f t="shared" si="595"/>
        <v>0</v>
      </c>
      <c r="Z4721" s="7"/>
      <c r="AA4721" s="8">
        <f t="shared" si="597"/>
        <v>87721.907441665768</v>
      </c>
      <c r="AB4721" s="6">
        <f t="shared" si="600"/>
        <v>2488.5647501181811</v>
      </c>
      <c r="AC4721" s="6">
        <f t="shared" si="598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hidden="1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2930</v>
      </c>
      <c r="F4722" s="57" t="s">
        <v>2930</v>
      </c>
      <c r="G4722" s="57" t="s">
        <v>2930</v>
      </c>
      <c r="H4722" s="84" t="s">
        <v>2837</v>
      </c>
      <c r="I4722" s="57" t="s">
        <v>2838</v>
      </c>
      <c r="J4722" s="57" t="s">
        <v>2839</v>
      </c>
      <c r="K4722" s="57" t="s">
        <v>32</v>
      </c>
      <c r="L4722" s="57" t="s">
        <v>1563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599"/>
        <v>44133.712978723299</v>
      </c>
      <c r="W4722" s="8">
        <f t="shared" si="596"/>
        <v>112260.96186206896</v>
      </c>
      <c r="X4722" s="6"/>
      <c r="Y4722" s="7">
        <f t="shared" si="595"/>
        <v>0</v>
      </c>
      <c r="Z4722" s="7"/>
      <c r="AA4722" s="8">
        <f t="shared" si="597"/>
        <v>112260.96186206896</v>
      </c>
      <c r="AB4722" s="6">
        <f t="shared" si="600"/>
        <v>3184.7081379310403</v>
      </c>
      <c r="AC4722" s="6">
        <f t="shared" si="598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hidden="1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2837</v>
      </c>
      <c r="I4723" s="57" t="s">
        <v>2838</v>
      </c>
      <c r="J4723" s="57" t="s">
        <v>2839</v>
      </c>
      <c r="K4723" s="57" t="s">
        <v>32</v>
      </c>
      <c r="L4723" s="57" t="s">
        <v>1563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599"/>
        <v>0</v>
      </c>
      <c r="W4723" s="8">
        <f t="shared" si="596"/>
        <v>0</v>
      </c>
      <c r="X4723" s="6"/>
      <c r="Y4723" s="7">
        <f t="shared" si="595"/>
        <v>0</v>
      </c>
      <c r="Z4723" s="7"/>
      <c r="AA4723" s="8">
        <f t="shared" si="597"/>
        <v>0</v>
      </c>
      <c r="AB4723" s="6">
        <f t="shared" si="600"/>
        <v>0</v>
      </c>
      <c r="AC4723" s="6">
        <f t="shared" si="598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hidden="1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2837</v>
      </c>
      <c r="I4724" s="57" t="s">
        <v>2838</v>
      </c>
      <c r="J4724" s="57" t="s">
        <v>2839</v>
      </c>
      <c r="K4724" s="57" t="s">
        <v>32</v>
      </c>
      <c r="L4724" s="57" t="s">
        <v>1563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599"/>
        <v>0</v>
      </c>
      <c r="W4724" s="8">
        <f t="shared" si="596"/>
        <v>0</v>
      </c>
      <c r="X4724" s="6"/>
      <c r="Y4724" s="7">
        <f t="shared" si="595"/>
        <v>0</v>
      </c>
      <c r="Z4724" s="7"/>
      <c r="AA4724" s="8">
        <f t="shared" si="597"/>
        <v>0</v>
      </c>
      <c r="AB4724" s="6">
        <f t="shared" si="600"/>
        <v>0</v>
      </c>
      <c r="AC4724" s="6">
        <f t="shared" si="598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hidden="1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2919</v>
      </c>
      <c r="F4725" s="57" t="s">
        <v>2919</v>
      </c>
      <c r="G4725" s="57" t="s">
        <v>2919</v>
      </c>
      <c r="H4725" s="84" t="s">
        <v>2837</v>
      </c>
      <c r="I4725" s="57" t="s">
        <v>2838</v>
      </c>
      <c r="J4725" s="57" t="s">
        <v>2839</v>
      </c>
      <c r="K4725" s="57" t="s">
        <v>32</v>
      </c>
      <c r="L4725" s="57" t="s">
        <v>1563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599"/>
        <v>278943.15297241206</v>
      </c>
      <c r="W4725" s="8">
        <f t="shared" si="596"/>
        <v>916868.16271451314</v>
      </c>
      <c r="X4725" s="6"/>
      <c r="Y4725" s="7">
        <f t="shared" si="595"/>
        <v>0</v>
      </c>
      <c r="Z4725" s="7"/>
      <c r="AA4725" s="8">
        <f t="shared" si="597"/>
        <v>916868.16271451314</v>
      </c>
      <c r="AB4725" s="6">
        <f t="shared" si="600"/>
        <v>19507.833249244955</v>
      </c>
      <c r="AC4725" s="6">
        <f t="shared" si="598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hidden="1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2920</v>
      </c>
      <c r="F4726" s="57" t="s">
        <v>2920</v>
      </c>
      <c r="G4726" s="57" t="s">
        <v>2920</v>
      </c>
      <c r="H4726" s="84" t="s">
        <v>2837</v>
      </c>
      <c r="I4726" s="57" t="s">
        <v>2838</v>
      </c>
      <c r="J4726" s="57" t="s">
        <v>2839</v>
      </c>
      <c r="K4726" s="57" t="s">
        <v>32</v>
      </c>
      <c r="L4726" s="57" t="s">
        <v>1563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599"/>
        <v>28849.852481756112</v>
      </c>
      <c r="W4726" s="8">
        <f>U4726*(1+AI4726)/(1+P4726)</f>
        <v>59691.072518518515</v>
      </c>
      <c r="X4726" s="6"/>
      <c r="Y4726" s="7">
        <f t="shared" si="595"/>
        <v>871.40251851851644</v>
      </c>
      <c r="Z4726" s="7"/>
      <c r="AA4726" s="8">
        <f t="shared" si="597"/>
        <v>59691.072518518515</v>
      </c>
      <c r="AB4726" s="6">
        <f t="shared" si="600"/>
        <v>-871.40251851851644</v>
      </c>
      <c r="AC4726" s="6">
        <f t="shared" si="598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hidden="1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2837</v>
      </c>
      <c r="I4727" s="57" t="s">
        <v>2838</v>
      </c>
      <c r="J4727" s="57" t="s">
        <v>2839</v>
      </c>
      <c r="K4727" s="57" t="s">
        <v>32</v>
      </c>
      <c r="L4727" s="57" t="s">
        <v>1563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599"/>
        <v>66342.366350371856</v>
      </c>
      <c r="W4727" s="8">
        <f t="shared" ref="W4727:W4747" si="601">U4727*(1+AI4727)/(1+AI4727+P4727)</f>
        <v>1569268.9562142859</v>
      </c>
      <c r="X4727" s="6"/>
      <c r="Y4727" s="7">
        <f t="shared" si="595"/>
        <v>0</v>
      </c>
      <c r="Z4727" s="7"/>
      <c r="AA4727" s="8">
        <f t="shared" si="597"/>
        <v>1569268.9562142859</v>
      </c>
      <c r="AB4727" s="6">
        <f t="shared" si="600"/>
        <v>34363.553785714088</v>
      </c>
      <c r="AC4727" s="6">
        <f t="shared" si="598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hidden="1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2837</v>
      </c>
      <c r="I4728" s="57" t="s">
        <v>2838</v>
      </c>
      <c r="J4728" s="57" t="s">
        <v>2839</v>
      </c>
      <c r="K4728" s="57" t="s">
        <v>32</v>
      </c>
      <c r="L4728" s="57" t="s">
        <v>1563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599"/>
        <v>41882.351917808002</v>
      </c>
      <c r="W4728" s="8">
        <f t="shared" si="601"/>
        <v>0</v>
      </c>
      <c r="X4728" s="6"/>
      <c r="Y4728" s="7">
        <f t="shared" si="595"/>
        <v>0</v>
      </c>
      <c r="Z4728" s="7"/>
      <c r="AA4728" s="8">
        <f t="shared" si="597"/>
        <v>0</v>
      </c>
      <c r="AB4728" s="6">
        <f t="shared" si="600"/>
        <v>0</v>
      </c>
      <c r="AC4728" s="6">
        <f t="shared" si="598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hidden="1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1571</v>
      </c>
      <c r="F4729" s="57" t="s">
        <v>1571</v>
      </c>
      <c r="G4729" s="57" t="s">
        <v>1571</v>
      </c>
      <c r="H4729" s="84" t="s">
        <v>2837</v>
      </c>
      <c r="I4729" s="57" t="s">
        <v>2838</v>
      </c>
      <c r="J4729" s="57" t="s">
        <v>2839</v>
      </c>
      <c r="K4729" s="57" t="s">
        <v>32</v>
      </c>
      <c r="L4729" s="57" t="s">
        <v>1563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599"/>
        <v>34313.931489361596</v>
      </c>
      <c r="W4729" s="8">
        <f t="shared" si="601"/>
        <v>15363.029379310345</v>
      </c>
      <c r="X4729" s="6"/>
      <c r="Y4729" s="7">
        <f t="shared" si="595"/>
        <v>0</v>
      </c>
      <c r="Z4729" s="7"/>
      <c r="AA4729" s="8">
        <f t="shared" si="597"/>
        <v>15363.029379310345</v>
      </c>
      <c r="AB4729" s="6">
        <f t="shared" si="600"/>
        <v>435.83062068965592</v>
      </c>
      <c r="AC4729" s="6">
        <f t="shared" si="598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hidden="1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1578</v>
      </c>
      <c r="G4730" s="57" t="s">
        <v>1536</v>
      </c>
      <c r="H4730" s="84" t="s">
        <v>2837</v>
      </c>
      <c r="I4730" s="57" t="s">
        <v>2838</v>
      </c>
      <c r="J4730" s="57" t="s">
        <v>2839</v>
      </c>
      <c r="K4730" s="57" t="s">
        <v>32</v>
      </c>
      <c r="L4730" s="57" t="s">
        <v>1563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599"/>
        <v>0</v>
      </c>
      <c r="W4730" s="8">
        <f t="shared" si="601"/>
        <v>0</v>
      </c>
      <c r="X4730" s="6"/>
      <c r="Y4730" s="7">
        <f t="shared" si="595"/>
        <v>0</v>
      </c>
      <c r="Z4730" s="7"/>
      <c r="AA4730" s="8">
        <f t="shared" si="597"/>
        <v>0</v>
      </c>
      <c r="AB4730" s="6">
        <f t="shared" si="600"/>
        <v>0</v>
      </c>
      <c r="AC4730" s="6">
        <f t="shared" si="598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hidden="1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1585</v>
      </c>
      <c r="F4731" s="57" t="s">
        <v>1585</v>
      </c>
      <c r="G4731" s="57" t="s">
        <v>1585</v>
      </c>
      <c r="H4731" s="84" t="s">
        <v>2837</v>
      </c>
      <c r="I4731" s="57" t="s">
        <v>2838</v>
      </c>
      <c r="J4731" s="57" t="s">
        <v>2839</v>
      </c>
      <c r="K4731" s="57" t="s">
        <v>32</v>
      </c>
      <c r="L4731" s="57" t="s">
        <v>1563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599"/>
        <v>17368.915886524799</v>
      </c>
      <c r="W4731" s="8">
        <f t="shared" si="601"/>
        <v>3110.2266206896552</v>
      </c>
      <c r="X4731" s="6"/>
      <c r="Y4731" s="7">
        <f t="shared" si="595"/>
        <v>0</v>
      </c>
      <c r="Z4731" s="7"/>
      <c r="AA4731" s="8">
        <f t="shared" si="597"/>
        <v>3110.2266206896552</v>
      </c>
      <c r="AB4731" s="6">
        <f t="shared" si="600"/>
        <v>88.233379310344844</v>
      </c>
      <c r="AC4731" s="6">
        <f t="shared" si="598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hidden="1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1592</v>
      </c>
      <c r="F4732" s="57" t="s">
        <v>1592</v>
      </c>
      <c r="G4732" s="57" t="s">
        <v>1592</v>
      </c>
      <c r="H4732" s="84" t="s">
        <v>2837</v>
      </c>
      <c r="I4732" s="57" t="s">
        <v>2838</v>
      </c>
      <c r="J4732" s="57" t="s">
        <v>2839</v>
      </c>
      <c r="K4732" s="57" t="s">
        <v>32</v>
      </c>
      <c r="L4732" s="57" t="s">
        <v>1563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599"/>
        <v>15073.85082191995</v>
      </c>
      <c r="W4732" s="8">
        <f t="shared" si="601"/>
        <v>0</v>
      </c>
      <c r="X4732" s="6"/>
      <c r="Y4732" s="7">
        <f t="shared" si="595"/>
        <v>0</v>
      </c>
      <c r="Z4732" s="7"/>
      <c r="AA4732" s="8">
        <f t="shared" si="597"/>
        <v>0</v>
      </c>
      <c r="AB4732" s="6">
        <f t="shared" si="600"/>
        <v>0</v>
      </c>
      <c r="AC4732" s="6">
        <f t="shared" si="598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hidden="1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2921</v>
      </c>
      <c r="F4733" s="57" t="s">
        <v>2921</v>
      </c>
      <c r="G4733" s="57" t="s">
        <v>2921</v>
      </c>
      <c r="H4733" s="84" t="s">
        <v>2837</v>
      </c>
      <c r="I4733" s="57" t="s">
        <v>2838</v>
      </c>
      <c r="J4733" s="57" t="s">
        <v>2839</v>
      </c>
      <c r="K4733" s="57" t="s">
        <v>32</v>
      </c>
      <c r="L4733" s="57" t="s">
        <v>1563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599"/>
        <v>39174.680284658039</v>
      </c>
      <c r="W4733" s="8">
        <f t="shared" si="601"/>
        <v>456640.62599999993</v>
      </c>
      <c r="X4733" s="6"/>
      <c r="Y4733" s="7">
        <f t="shared" si="595"/>
        <v>0</v>
      </c>
      <c r="Z4733" s="7"/>
      <c r="AA4733" s="8">
        <f t="shared" si="597"/>
        <v>456640.62599999993</v>
      </c>
      <c r="AB4733" s="6">
        <f t="shared" si="600"/>
        <v>12954.344000000041</v>
      </c>
      <c r="AC4733" s="6">
        <f t="shared" si="598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hidden="1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2920</v>
      </c>
      <c r="F4734" s="57" t="s">
        <v>2920</v>
      </c>
      <c r="G4734" s="57" t="s">
        <v>2920</v>
      </c>
      <c r="H4734" s="84" t="s">
        <v>2837</v>
      </c>
      <c r="I4734" s="57" t="s">
        <v>2838</v>
      </c>
      <c r="J4734" s="57" t="s">
        <v>2839</v>
      </c>
      <c r="K4734" s="57" t="s">
        <v>32</v>
      </c>
      <c r="L4734" s="57" t="s">
        <v>1563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599"/>
        <v>0</v>
      </c>
      <c r="W4734" s="8">
        <f t="shared" si="601"/>
        <v>0</v>
      </c>
      <c r="X4734" s="6"/>
      <c r="Y4734" s="7">
        <f t="shared" si="595"/>
        <v>0</v>
      </c>
      <c r="Z4734" s="7"/>
      <c r="AA4734" s="8">
        <f t="shared" si="597"/>
        <v>0</v>
      </c>
      <c r="AB4734" s="6">
        <f t="shared" si="600"/>
        <v>0</v>
      </c>
      <c r="AC4734" s="6">
        <f t="shared" si="598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hidden="1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2841</v>
      </c>
      <c r="F4735" s="2" t="s">
        <v>2841</v>
      </c>
      <c r="G4735" s="2" t="s">
        <v>2841</v>
      </c>
      <c r="H4735" s="80" t="s">
        <v>2837</v>
      </c>
      <c r="I4735" s="57" t="s">
        <v>2838</v>
      </c>
      <c r="J4735" s="57" t="s">
        <v>2839</v>
      </c>
      <c r="K4735" s="57" t="s">
        <v>32</v>
      </c>
      <c r="L4735" s="2" t="s">
        <v>2841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599"/>
        <v>32904.92</v>
      </c>
      <c r="W4735" s="8">
        <f t="shared" si="601"/>
        <v>2637.42</v>
      </c>
      <c r="X4735" s="6"/>
      <c r="Y4735" s="7">
        <f t="shared" si="595"/>
        <v>0</v>
      </c>
      <c r="Z4735" s="7"/>
      <c r="AA4735" s="8">
        <f t="shared" si="597"/>
        <v>2637.42</v>
      </c>
      <c r="AB4735" s="6">
        <f t="shared" si="600"/>
        <v>0</v>
      </c>
      <c r="AC4735" s="6">
        <f t="shared" si="598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hidden="1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2837</v>
      </c>
      <c r="I4736" s="57" t="s">
        <v>2838</v>
      </c>
      <c r="J4736" s="57" t="s">
        <v>2839</v>
      </c>
      <c r="K4736" s="57" t="s">
        <v>32</v>
      </c>
      <c r="L4736" s="2" t="s">
        <v>647</v>
      </c>
      <c r="M4736" s="57"/>
      <c r="N4736" s="2" t="s">
        <v>40</v>
      </c>
      <c r="O4736" s="2" t="s">
        <v>80</v>
      </c>
      <c r="P4736" s="3">
        <v>0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599"/>
        <v>25086.679999999997</v>
      </c>
      <c r="W4736" s="8">
        <f t="shared" si="601"/>
        <v>7942.02</v>
      </c>
      <c r="X4736" s="6"/>
      <c r="Y4736" s="7">
        <f t="shared" si="595"/>
        <v>0</v>
      </c>
      <c r="Z4736" s="7"/>
      <c r="AA4736" s="8">
        <f t="shared" si="597"/>
        <v>7942.02</v>
      </c>
      <c r="AB4736" s="6">
        <f t="shared" si="600"/>
        <v>0</v>
      </c>
      <c r="AC4736" s="6">
        <f t="shared" si="598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hidden="1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2842</v>
      </c>
      <c r="G4737" s="2" t="s">
        <v>1230</v>
      </c>
      <c r="H4737" s="80" t="s">
        <v>2837</v>
      </c>
      <c r="I4737" s="57" t="s">
        <v>2838</v>
      </c>
      <c r="J4737" s="57" t="s">
        <v>2839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599"/>
        <v>12173.49</v>
      </c>
      <c r="W4737" s="8">
        <f t="shared" si="601"/>
        <v>7826.51</v>
      </c>
      <c r="X4737" s="6"/>
      <c r="Y4737" s="7">
        <f t="shared" si="595"/>
        <v>0</v>
      </c>
      <c r="Z4737" s="7"/>
      <c r="AA4737" s="8">
        <f t="shared" si="597"/>
        <v>7826.51</v>
      </c>
      <c r="AB4737" s="6">
        <f t="shared" si="600"/>
        <v>0</v>
      </c>
      <c r="AC4737" s="6">
        <f t="shared" si="598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hidden="1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1731</v>
      </c>
      <c r="F4738" s="2" t="s">
        <v>2845</v>
      </c>
      <c r="G4738" s="2" t="s">
        <v>1731</v>
      </c>
      <c r="H4738" s="80" t="s">
        <v>2837</v>
      </c>
      <c r="I4738" s="57" t="s">
        <v>2838</v>
      </c>
      <c r="J4738" s="57" t="s">
        <v>2839</v>
      </c>
      <c r="K4738" s="57" t="s">
        <v>32</v>
      </c>
      <c r="L4738" s="2" t="s">
        <v>1733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599"/>
        <v>0</v>
      </c>
      <c r="W4738" s="8">
        <v>656025.13332317537</v>
      </c>
      <c r="X4738" s="6"/>
      <c r="Y4738" s="7">
        <f t="shared" si="595"/>
        <v>0</v>
      </c>
      <c r="Z4738" s="7"/>
      <c r="AA4738" s="8">
        <f t="shared" si="597"/>
        <v>656025.13332317537</v>
      </c>
      <c r="AB4738" s="6">
        <f t="shared" si="600"/>
        <v>27467.826676824712</v>
      </c>
      <c r="AC4738" s="6">
        <f t="shared" si="598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hidden="1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2837</v>
      </c>
      <c r="I4739" s="57" t="s">
        <v>2838</v>
      </c>
      <c r="J4739" s="57" t="s">
        <v>2839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599"/>
        <v>109785.11</v>
      </c>
      <c r="W4739" s="8">
        <f t="shared" si="601"/>
        <v>21715.99</v>
      </c>
      <c r="X4739" s="6"/>
      <c r="Y4739" s="7">
        <f t="shared" ref="Y4739:Y4802" si="602">IF(W4739-AC4739&lt;=0,0,IF(O4739="返现",MAX(W4739-AB4739-AC4739,0),MAX(W4739-AC4739,0)))</f>
        <v>0</v>
      </c>
      <c r="Z4739" s="7"/>
      <c r="AA4739" s="8">
        <f t="shared" si="597"/>
        <v>21715.99</v>
      </c>
      <c r="AB4739" s="6">
        <f t="shared" si="600"/>
        <v>0</v>
      </c>
      <c r="AC4739" s="6">
        <f t="shared" si="598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hidden="1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2847</v>
      </c>
      <c r="F4740" s="21" t="s">
        <v>4491</v>
      </c>
      <c r="G4740" s="2" t="s">
        <v>2847</v>
      </c>
      <c r="H4740" s="80" t="s">
        <v>2837</v>
      </c>
      <c r="I4740" s="57" t="s">
        <v>2838</v>
      </c>
      <c r="J4740" s="57" t="s">
        <v>2839</v>
      </c>
      <c r="K4740" s="57" t="s">
        <v>32</v>
      </c>
      <c r="L4740" s="2" t="s">
        <v>2848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599"/>
        <v>37275.72</v>
      </c>
      <c r="W4740" s="8">
        <f t="shared" si="601"/>
        <v>14854.1</v>
      </c>
      <c r="X4740" s="6"/>
      <c r="Y4740" s="7">
        <f t="shared" si="602"/>
        <v>0</v>
      </c>
      <c r="Z4740" s="7"/>
      <c r="AA4740" s="8">
        <f t="shared" si="597"/>
        <v>14854.1</v>
      </c>
      <c r="AB4740" s="6">
        <f t="shared" si="600"/>
        <v>0</v>
      </c>
      <c r="AC4740" s="6">
        <f t="shared" si="598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hidden="1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4367</v>
      </c>
      <c r="G4741" s="2" t="s">
        <v>542</v>
      </c>
      <c r="H4741" s="80" t="s">
        <v>2837</v>
      </c>
      <c r="I4741" s="57" t="s">
        <v>2838</v>
      </c>
      <c r="J4741" s="57" t="s">
        <v>2839</v>
      </c>
      <c r="K4741" s="57" t="s">
        <v>32</v>
      </c>
      <c r="L4741" s="2" t="s">
        <v>1736</v>
      </c>
      <c r="M4741" s="57"/>
      <c r="N4741" s="2" t="s">
        <v>57</v>
      </c>
      <c r="O4741" s="23" t="s">
        <v>4508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599"/>
        <v>165886.96</v>
      </c>
      <c r="W4741" s="8">
        <f t="shared" si="601"/>
        <v>0</v>
      </c>
      <c r="X4741" s="6"/>
      <c r="Y4741" s="7">
        <f t="shared" si="602"/>
        <v>0</v>
      </c>
      <c r="Z4741" s="7"/>
      <c r="AA4741" s="8">
        <f t="shared" si="597"/>
        <v>0</v>
      </c>
      <c r="AB4741" s="6">
        <f t="shared" si="600"/>
        <v>0</v>
      </c>
      <c r="AC4741" s="6">
        <f t="shared" si="598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hidden="1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1743</v>
      </c>
      <c r="F4742" s="2" t="s">
        <v>1743</v>
      </c>
      <c r="G4742" s="2" t="s">
        <v>1743</v>
      </c>
      <c r="H4742" s="80" t="s">
        <v>2837</v>
      </c>
      <c r="I4742" s="57" t="s">
        <v>2838</v>
      </c>
      <c r="J4742" s="57" t="s">
        <v>2839</v>
      </c>
      <c r="K4742" s="57" t="s">
        <v>32</v>
      </c>
      <c r="L4742" s="2" t="s">
        <v>1743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599"/>
        <v>50000</v>
      </c>
      <c r="W4742" s="8">
        <f t="shared" si="601"/>
        <v>0</v>
      </c>
      <c r="X4742" s="6"/>
      <c r="Y4742" s="7">
        <f t="shared" si="602"/>
        <v>0</v>
      </c>
      <c r="Z4742" s="7"/>
      <c r="AA4742" s="8">
        <f t="shared" si="597"/>
        <v>0</v>
      </c>
      <c r="AB4742" s="6">
        <f t="shared" si="600"/>
        <v>0</v>
      </c>
      <c r="AC4742" s="6">
        <f t="shared" si="598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hidden="1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2855</v>
      </c>
      <c r="F4743" s="2" t="s">
        <v>2855</v>
      </c>
      <c r="G4743" s="2" t="s">
        <v>2855</v>
      </c>
      <c r="H4743" s="80" t="s">
        <v>2837</v>
      </c>
      <c r="I4743" s="57" t="s">
        <v>2838</v>
      </c>
      <c r="J4743" s="57" t="s">
        <v>2839</v>
      </c>
      <c r="K4743" s="57" t="s">
        <v>32</v>
      </c>
      <c r="L4743" s="2" t="s">
        <v>2856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599"/>
        <v>98012.4</v>
      </c>
      <c r="W4743" s="8">
        <f t="shared" si="601"/>
        <v>62169.63</v>
      </c>
      <c r="X4743" s="6"/>
      <c r="Y4743" s="7">
        <f t="shared" si="602"/>
        <v>0</v>
      </c>
      <c r="Z4743" s="7"/>
      <c r="AA4743" s="8">
        <f t="shared" si="597"/>
        <v>62169.63</v>
      </c>
      <c r="AB4743" s="6">
        <f t="shared" si="600"/>
        <v>0</v>
      </c>
      <c r="AC4743" s="6">
        <f t="shared" si="598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hidden="1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2858</v>
      </c>
      <c r="F4744" s="2" t="s">
        <v>2858</v>
      </c>
      <c r="G4744" s="2" t="s">
        <v>2858</v>
      </c>
      <c r="H4744" s="80" t="s">
        <v>2837</v>
      </c>
      <c r="I4744" s="57" t="s">
        <v>2838</v>
      </c>
      <c r="J4744" s="57" t="s">
        <v>2839</v>
      </c>
      <c r="K4744" s="57" t="s">
        <v>32</v>
      </c>
      <c r="L4744" s="2" t="s">
        <v>1795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599"/>
        <v>63954.700000000004</v>
      </c>
      <c r="W4744" s="8">
        <f t="shared" si="601"/>
        <v>35218.82</v>
      </c>
      <c r="X4744" s="6"/>
      <c r="Y4744" s="7">
        <f t="shared" si="602"/>
        <v>0</v>
      </c>
      <c r="Z4744" s="7"/>
      <c r="AA4744" s="8">
        <f t="shared" si="597"/>
        <v>35218.82</v>
      </c>
      <c r="AB4744" s="6">
        <f t="shared" si="600"/>
        <v>0</v>
      </c>
      <c r="AC4744" s="6">
        <f t="shared" si="598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hidden="1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2858</v>
      </c>
      <c r="F4745" s="2" t="s">
        <v>2858</v>
      </c>
      <c r="G4745" s="2" t="s">
        <v>2858</v>
      </c>
      <c r="H4745" s="80" t="s">
        <v>2837</v>
      </c>
      <c r="I4745" s="57" t="s">
        <v>2838</v>
      </c>
      <c r="J4745" s="57" t="s">
        <v>2839</v>
      </c>
      <c r="K4745" s="57" t="s">
        <v>32</v>
      </c>
      <c r="L4745" s="2" t="s">
        <v>1795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599"/>
        <v>49081.46</v>
      </c>
      <c r="W4745" s="8">
        <f t="shared" si="601"/>
        <v>50918.54</v>
      </c>
      <c r="X4745" s="6"/>
      <c r="Y4745" s="7">
        <f t="shared" si="602"/>
        <v>0</v>
      </c>
      <c r="Z4745" s="7"/>
      <c r="AA4745" s="8">
        <f t="shared" si="597"/>
        <v>50918.54</v>
      </c>
      <c r="AB4745" s="6">
        <f t="shared" si="600"/>
        <v>0</v>
      </c>
      <c r="AC4745" s="6">
        <f t="shared" si="598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hidden="1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2863</v>
      </c>
      <c r="F4746" s="2" t="s">
        <v>2863</v>
      </c>
      <c r="G4746" s="2" t="s">
        <v>2863</v>
      </c>
      <c r="H4746" s="80" t="s">
        <v>2837</v>
      </c>
      <c r="I4746" s="57" t="s">
        <v>2838</v>
      </c>
      <c r="J4746" s="57" t="s">
        <v>2839</v>
      </c>
      <c r="K4746" s="57" t="s">
        <v>32</v>
      </c>
      <c r="L4746" s="2" t="s">
        <v>2864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599"/>
        <v>20000</v>
      </c>
      <c r="W4746" s="8">
        <f t="shared" si="601"/>
        <v>0</v>
      </c>
      <c r="X4746" s="6"/>
      <c r="Y4746" s="7">
        <f t="shared" si="602"/>
        <v>0</v>
      </c>
      <c r="Z4746" s="7"/>
      <c r="AA4746" s="8">
        <f t="shared" si="597"/>
        <v>0</v>
      </c>
      <c r="AB4746" s="6">
        <f t="shared" si="600"/>
        <v>0</v>
      </c>
      <c r="AC4746" s="6">
        <f t="shared" si="598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hidden="1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2837</v>
      </c>
      <c r="I4747" s="57" t="s">
        <v>2838</v>
      </c>
      <c r="J4747" s="57" t="s">
        <v>2839</v>
      </c>
      <c r="K4747" s="57" t="s">
        <v>32</v>
      </c>
      <c r="L4747" s="2" t="s">
        <v>1563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599"/>
        <v>0</v>
      </c>
      <c r="W4747" s="8">
        <f t="shared" si="601"/>
        <v>0</v>
      </c>
      <c r="X4747" s="6"/>
      <c r="Y4747" s="7">
        <f t="shared" si="602"/>
        <v>0</v>
      </c>
      <c r="Z4747" s="7"/>
      <c r="AA4747" s="8">
        <f t="shared" si="597"/>
        <v>0</v>
      </c>
      <c r="AB4747" s="6">
        <f t="shared" si="600"/>
        <v>0</v>
      </c>
      <c r="AC4747" s="6">
        <f t="shared" si="598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hidden="1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1578</v>
      </c>
      <c r="G4748" s="2" t="s">
        <v>1536</v>
      </c>
      <c r="H4748" s="80" t="s">
        <v>2837</v>
      </c>
      <c r="I4748" s="57" t="s">
        <v>2838</v>
      </c>
      <c r="J4748" s="57" t="s">
        <v>2839</v>
      </c>
      <c r="K4748" s="57" t="s">
        <v>32</v>
      </c>
      <c r="L4748" s="2" t="s">
        <v>1563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599"/>
        <v>40881.652992700707</v>
      </c>
      <c r="W4748" s="8">
        <f>U4748*(1+AI4748)/(1+P4748)</f>
        <v>8058.7357777777779</v>
      </c>
      <c r="X4748" s="6"/>
      <c r="Y4748" s="7">
        <f t="shared" si="602"/>
        <v>117.64577777777777</v>
      </c>
      <c r="Z4748" s="7"/>
      <c r="AA4748" s="8">
        <f t="shared" si="597"/>
        <v>8058.7357777777779</v>
      </c>
      <c r="AB4748" s="6">
        <f t="shared" si="600"/>
        <v>-117.64577777777777</v>
      </c>
      <c r="AC4748" s="6">
        <f t="shared" si="598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hidden="1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2837</v>
      </c>
      <c r="I4749" s="57" t="s">
        <v>2838</v>
      </c>
      <c r="J4749" s="57" t="s">
        <v>2839</v>
      </c>
      <c r="K4749" s="57" t="s">
        <v>32</v>
      </c>
      <c r="L4749" s="2" t="s">
        <v>2869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599"/>
        <v>54901.515479459136</v>
      </c>
      <c r="W4749" s="8">
        <f t="shared" ref="W4749:W4812" si="603">U4749*(1+AI4749)/(1+AI4749+P4749)</f>
        <v>0</v>
      </c>
      <c r="X4749" s="6"/>
      <c r="Y4749" s="7">
        <f t="shared" si="602"/>
        <v>0</v>
      </c>
      <c r="Z4749" s="7"/>
      <c r="AA4749" s="8">
        <f t="shared" si="597"/>
        <v>0</v>
      </c>
      <c r="AB4749" s="6">
        <f t="shared" si="600"/>
        <v>0</v>
      </c>
      <c r="AC4749" s="6">
        <f t="shared" si="598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hidden="1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2870</v>
      </c>
      <c r="F4750" s="2" t="s">
        <v>2870</v>
      </c>
      <c r="G4750" s="2" t="s">
        <v>2870</v>
      </c>
      <c r="H4750" s="80" t="s">
        <v>2837</v>
      </c>
      <c r="I4750" s="57" t="s">
        <v>2838</v>
      </c>
      <c r="J4750" s="57" t="s">
        <v>2839</v>
      </c>
      <c r="K4750" s="57" t="s">
        <v>32</v>
      </c>
      <c r="L4750" s="65" t="s">
        <v>2870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599"/>
        <v>0</v>
      </c>
      <c r="W4750" s="8">
        <f t="shared" si="603"/>
        <v>0</v>
      </c>
      <c r="X4750" s="6"/>
      <c r="Y4750" s="7">
        <f t="shared" si="602"/>
        <v>0</v>
      </c>
      <c r="Z4750" s="7"/>
      <c r="AA4750" s="8">
        <f t="shared" si="597"/>
        <v>0</v>
      </c>
      <c r="AB4750" s="6">
        <f t="shared" si="600"/>
        <v>0</v>
      </c>
      <c r="AC4750" s="6">
        <f t="shared" si="598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hidden="1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2871</v>
      </c>
      <c r="F4751" s="2" t="s">
        <v>2872</v>
      </c>
      <c r="G4751" s="2" t="s">
        <v>2871</v>
      </c>
      <c r="H4751" s="80" t="s">
        <v>2837</v>
      </c>
      <c r="I4751" s="57" t="s">
        <v>2838</v>
      </c>
      <c r="J4751" s="57" t="s">
        <v>2839</v>
      </c>
      <c r="K4751" s="57" t="s">
        <v>32</v>
      </c>
      <c r="L4751" s="65" t="s">
        <v>2873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599"/>
        <v>25173.489999999998</v>
      </c>
      <c r="W4751" s="8">
        <f t="shared" si="603"/>
        <v>9703.3942307692305</v>
      </c>
      <c r="X4751" s="6"/>
      <c r="Y4751" s="7">
        <f t="shared" si="602"/>
        <v>0</v>
      </c>
      <c r="Z4751" s="7"/>
      <c r="AA4751" s="8">
        <f t="shared" si="597"/>
        <v>9703.3942307692305</v>
      </c>
      <c r="AB4751" s="6">
        <f t="shared" si="600"/>
        <v>388.13576923077017</v>
      </c>
      <c r="AC4751" s="6">
        <f t="shared" si="598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hidden="1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2863</v>
      </c>
      <c r="F4752" s="2" t="s">
        <v>2863</v>
      </c>
      <c r="G4752" s="2" t="s">
        <v>2863</v>
      </c>
      <c r="H4752" s="80" t="s">
        <v>2837</v>
      </c>
      <c r="I4752" s="57" t="s">
        <v>2838</v>
      </c>
      <c r="J4752" s="57" t="s">
        <v>2839</v>
      </c>
      <c r="K4752" s="57" t="s">
        <v>32</v>
      </c>
      <c r="L4752" s="65" t="s">
        <v>2864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599"/>
        <v>523036.16999999987</v>
      </c>
      <c r="W4752" s="8">
        <f t="shared" si="603"/>
        <v>27.437857142857141</v>
      </c>
      <c r="X4752" s="6"/>
      <c r="Y4752" s="7">
        <f t="shared" si="602"/>
        <v>0</v>
      </c>
      <c r="Z4752" s="7"/>
      <c r="AA4752" s="8">
        <f t="shared" si="597"/>
        <v>27.437857142857141</v>
      </c>
      <c r="AB4752" s="6">
        <f t="shared" si="600"/>
        <v>1.2821428571428584</v>
      </c>
      <c r="AC4752" s="6">
        <f t="shared" si="598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hidden="1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2863</v>
      </c>
      <c r="F4753" s="2" t="s">
        <v>2863</v>
      </c>
      <c r="G4753" s="2" t="s">
        <v>2863</v>
      </c>
      <c r="H4753" s="80" t="s">
        <v>2837</v>
      </c>
      <c r="I4753" s="57" t="s">
        <v>2838</v>
      </c>
      <c r="J4753" s="57" t="s">
        <v>2839</v>
      </c>
      <c r="K4753" s="57" t="s">
        <v>32</v>
      </c>
      <c r="L4753" s="65" t="s">
        <v>2864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599"/>
        <v>105281.44</v>
      </c>
      <c r="W4753" s="8">
        <f t="shared" si="603"/>
        <v>0</v>
      </c>
      <c r="X4753" s="6"/>
      <c r="Y4753" s="7">
        <f t="shared" si="602"/>
        <v>0</v>
      </c>
      <c r="Z4753" s="7"/>
      <c r="AA4753" s="8">
        <f t="shared" si="597"/>
        <v>0</v>
      </c>
      <c r="AB4753" s="6">
        <f t="shared" si="600"/>
        <v>0</v>
      </c>
      <c r="AC4753" s="6">
        <f t="shared" si="598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hidden="1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1745</v>
      </c>
      <c r="F4754" s="58" t="s">
        <v>4488</v>
      </c>
      <c r="G4754" s="2" t="s">
        <v>1745</v>
      </c>
      <c r="H4754" s="80" t="s">
        <v>2837</v>
      </c>
      <c r="I4754" s="57" t="s">
        <v>2838</v>
      </c>
      <c r="J4754" s="57" t="s">
        <v>2839</v>
      </c>
      <c r="K4754" s="57" t="s">
        <v>32</v>
      </c>
      <c r="L4754" s="65" t="s">
        <v>1747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599"/>
        <v>0</v>
      </c>
      <c r="W4754" s="8">
        <f t="shared" si="603"/>
        <v>0</v>
      </c>
      <c r="X4754" s="6"/>
      <c r="Y4754" s="7">
        <f t="shared" si="602"/>
        <v>0</v>
      </c>
      <c r="Z4754" s="7"/>
      <c r="AA4754" s="8">
        <f t="shared" si="597"/>
        <v>0</v>
      </c>
      <c r="AB4754" s="6">
        <f t="shared" si="600"/>
        <v>0</v>
      </c>
      <c r="AC4754" s="6">
        <f t="shared" si="598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hidden="1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2850</v>
      </c>
      <c r="F4755" s="58" t="s">
        <v>4372</v>
      </c>
      <c r="G4755" s="2" t="s">
        <v>2850</v>
      </c>
      <c r="H4755" s="80" t="s">
        <v>2837</v>
      </c>
      <c r="I4755" s="57" t="s">
        <v>2838</v>
      </c>
      <c r="J4755" s="57" t="s">
        <v>2839</v>
      </c>
      <c r="K4755" s="57" t="s">
        <v>32</v>
      </c>
      <c r="L4755" s="65" t="s">
        <v>1741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599"/>
        <v>0</v>
      </c>
      <c r="W4755" s="8">
        <f t="shared" si="603"/>
        <v>3324195.3538723402</v>
      </c>
      <c r="X4755" s="6"/>
      <c r="Y4755" s="7">
        <f t="shared" si="602"/>
        <v>0</v>
      </c>
      <c r="Z4755" s="7"/>
      <c r="AA4755" s="8">
        <f t="shared" si="597"/>
        <v>3324195.3538723402</v>
      </c>
      <c r="AB4755" s="6">
        <f t="shared" si="600"/>
        <v>163241.73612765968</v>
      </c>
      <c r="AC4755" s="6">
        <f t="shared" si="598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hidden="1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2850</v>
      </c>
      <c r="F4756" s="58" t="s">
        <v>4372</v>
      </c>
      <c r="G4756" s="2" t="s">
        <v>2850</v>
      </c>
      <c r="H4756" s="80" t="s">
        <v>2837</v>
      </c>
      <c r="I4756" s="57" t="s">
        <v>2838</v>
      </c>
      <c r="J4756" s="57" t="s">
        <v>2839</v>
      </c>
      <c r="K4756" s="57" t="s">
        <v>32</v>
      </c>
      <c r="L4756" s="65" t="s">
        <v>1741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599"/>
        <v>0</v>
      </c>
      <c r="W4756" s="8">
        <f t="shared" si="603"/>
        <v>2284780.2689361703</v>
      </c>
      <c r="X4756" s="6"/>
      <c r="Y4756" s="7">
        <f t="shared" si="602"/>
        <v>0</v>
      </c>
      <c r="Z4756" s="7"/>
      <c r="AA4756" s="8">
        <f t="shared" si="597"/>
        <v>2284780.2689361703</v>
      </c>
      <c r="AB4756" s="6">
        <f t="shared" si="600"/>
        <v>112199.03106382955</v>
      </c>
      <c r="AC4756" s="6">
        <f t="shared" si="598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hidden="1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1743</v>
      </c>
      <c r="F4757" s="2" t="s">
        <v>1743</v>
      </c>
      <c r="G4757" s="2" t="s">
        <v>1743</v>
      </c>
      <c r="H4757" s="80" t="s">
        <v>2837</v>
      </c>
      <c r="I4757" s="57" t="s">
        <v>2838</v>
      </c>
      <c r="J4757" s="57" t="s">
        <v>2839</v>
      </c>
      <c r="K4757" s="57" t="s">
        <v>32</v>
      </c>
      <c r="L4757" s="65" t="s">
        <v>1743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599"/>
        <v>3113.43</v>
      </c>
      <c r="W4757" s="8">
        <f t="shared" si="603"/>
        <v>0</v>
      </c>
      <c r="X4757" s="6"/>
      <c r="Y4757" s="7">
        <f t="shared" si="602"/>
        <v>0</v>
      </c>
      <c r="Z4757" s="7"/>
      <c r="AA4757" s="8">
        <f t="shared" si="597"/>
        <v>0</v>
      </c>
      <c r="AB4757" s="6">
        <f t="shared" si="600"/>
        <v>0</v>
      </c>
      <c r="AC4757" s="6">
        <f t="shared" si="598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hidden="1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2837</v>
      </c>
      <c r="I4758" s="57" t="s">
        <v>2838</v>
      </c>
      <c r="J4758" s="57" t="s">
        <v>2839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599"/>
        <v>0</v>
      </c>
      <c r="W4758" s="8">
        <f t="shared" si="603"/>
        <v>3518.3009708737864</v>
      </c>
      <c r="X4758" s="6"/>
      <c r="Y4758" s="7">
        <f t="shared" si="602"/>
        <v>0</v>
      </c>
      <c r="Z4758" s="7"/>
      <c r="AA4758" s="8">
        <f t="shared" si="597"/>
        <v>3518.3009708737864</v>
      </c>
      <c r="AB4758" s="6">
        <f t="shared" si="600"/>
        <v>105.54902912621355</v>
      </c>
      <c r="AC4758" s="6">
        <f t="shared" si="598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hidden="1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2837</v>
      </c>
      <c r="I4759" s="57" t="s">
        <v>2838</v>
      </c>
      <c r="J4759" s="57" t="s">
        <v>2839</v>
      </c>
      <c r="K4759" s="57" t="s">
        <v>32</v>
      </c>
      <c r="L4759" s="65" t="s">
        <v>2878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599"/>
        <v>10293.98</v>
      </c>
      <c r="W4759" s="8">
        <f t="shared" si="603"/>
        <v>0</v>
      </c>
      <c r="X4759" s="6"/>
      <c r="Y4759" s="7">
        <f t="shared" si="602"/>
        <v>0</v>
      </c>
      <c r="Z4759" s="7"/>
      <c r="AA4759" s="8">
        <f t="shared" si="597"/>
        <v>0</v>
      </c>
      <c r="AB4759" s="6">
        <f t="shared" si="600"/>
        <v>0</v>
      </c>
      <c r="AC4759" s="6">
        <f t="shared" si="598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hidden="1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2837</v>
      </c>
      <c r="I4760" s="57" t="s">
        <v>2838</v>
      </c>
      <c r="J4760" s="57" t="s">
        <v>2839</v>
      </c>
      <c r="K4760" s="57" t="s">
        <v>32</v>
      </c>
      <c r="L4760" s="65" t="s">
        <v>2862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599"/>
        <v>51191.6</v>
      </c>
      <c r="W4760" s="8">
        <f t="shared" si="603"/>
        <v>0</v>
      </c>
      <c r="X4760" s="6"/>
      <c r="Y4760" s="7">
        <f t="shared" si="602"/>
        <v>0</v>
      </c>
      <c r="Z4760" s="7"/>
      <c r="AA4760" s="8">
        <f t="shared" si="597"/>
        <v>0</v>
      </c>
      <c r="AB4760" s="6">
        <f t="shared" si="600"/>
        <v>0</v>
      </c>
      <c r="AC4760" s="6">
        <f t="shared" si="598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hidden="1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2879</v>
      </c>
      <c r="F4761" s="2" t="s">
        <v>2879</v>
      </c>
      <c r="G4761" s="2" t="s">
        <v>2879</v>
      </c>
      <c r="H4761" s="80" t="s">
        <v>2837</v>
      </c>
      <c r="I4761" s="57" t="s">
        <v>2838</v>
      </c>
      <c r="J4761" s="57" t="s">
        <v>2839</v>
      </c>
      <c r="K4761" s="57" t="s">
        <v>32</v>
      </c>
      <c r="L4761" s="65" t="s">
        <v>2869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599"/>
        <v>0</v>
      </c>
      <c r="W4761" s="8">
        <f t="shared" si="603"/>
        <v>0</v>
      </c>
      <c r="X4761" s="6"/>
      <c r="Y4761" s="7">
        <f t="shared" si="602"/>
        <v>0</v>
      </c>
      <c r="Z4761" s="7"/>
      <c r="AA4761" s="8">
        <f t="shared" si="597"/>
        <v>0</v>
      </c>
      <c r="AB4761" s="6">
        <f t="shared" si="600"/>
        <v>0</v>
      </c>
      <c r="AC4761" s="6">
        <f t="shared" si="598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hidden="1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2880</v>
      </c>
      <c r="F4762" s="2" t="s">
        <v>2880</v>
      </c>
      <c r="G4762" s="2" t="s">
        <v>2880</v>
      </c>
      <c r="H4762" s="80" t="s">
        <v>2837</v>
      </c>
      <c r="I4762" s="57" t="s">
        <v>2838</v>
      </c>
      <c r="J4762" s="57" t="s">
        <v>2839</v>
      </c>
      <c r="K4762" s="57" t="s">
        <v>32</v>
      </c>
      <c r="L4762" s="65" t="s">
        <v>2869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599"/>
        <v>0</v>
      </c>
      <c r="W4762" s="8">
        <f t="shared" si="603"/>
        <v>0</v>
      </c>
      <c r="X4762" s="6"/>
      <c r="Y4762" s="7">
        <f t="shared" si="602"/>
        <v>0</v>
      </c>
      <c r="Z4762" s="7"/>
      <c r="AA4762" s="8">
        <f t="shared" si="597"/>
        <v>0</v>
      </c>
      <c r="AB4762" s="6">
        <f t="shared" si="600"/>
        <v>0</v>
      </c>
      <c r="AC4762" s="6">
        <f t="shared" si="598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hidden="1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1620</v>
      </c>
      <c r="F4763" s="2" t="s">
        <v>1620</v>
      </c>
      <c r="G4763" s="2" t="s">
        <v>1620</v>
      </c>
      <c r="H4763" s="80" t="s">
        <v>2837</v>
      </c>
      <c r="I4763" s="57" t="s">
        <v>2838</v>
      </c>
      <c r="J4763" s="57" t="s">
        <v>2839</v>
      </c>
      <c r="K4763" s="57" t="s">
        <v>32</v>
      </c>
      <c r="L4763" s="65" t="s">
        <v>2869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599"/>
        <v>0</v>
      </c>
      <c r="W4763" s="8">
        <f t="shared" si="603"/>
        <v>0</v>
      </c>
      <c r="X4763" s="6"/>
      <c r="Y4763" s="7">
        <f t="shared" si="602"/>
        <v>0</v>
      </c>
      <c r="Z4763" s="7"/>
      <c r="AA4763" s="8">
        <f t="shared" si="597"/>
        <v>0</v>
      </c>
      <c r="AB4763" s="6">
        <f t="shared" si="600"/>
        <v>0</v>
      </c>
      <c r="AC4763" s="6">
        <f t="shared" si="598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hidden="1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2869</v>
      </c>
      <c r="F4764" s="2" t="s">
        <v>2881</v>
      </c>
      <c r="G4764" s="2" t="s">
        <v>2869</v>
      </c>
      <c r="H4764" s="80" t="s">
        <v>2837</v>
      </c>
      <c r="I4764" s="57" t="s">
        <v>2838</v>
      </c>
      <c r="J4764" s="57" t="s">
        <v>2839</v>
      </c>
      <c r="K4764" s="57" t="s">
        <v>32</v>
      </c>
      <c r="L4764" s="65" t="s">
        <v>2869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599"/>
        <v>514899.937945212</v>
      </c>
      <c r="W4764" s="8">
        <f t="shared" si="603"/>
        <v>4138.7370588235299</v>
      </c>
      <c r="X4764" s="6"/>
      <c r="Y4764" s="7">
        <f t="shared" si="602"/>
        <v>0</v>
      </c>
      <c r="Z4764" s="7"/>
      <c r="AA4764" s="8">
        <f t="shared" si="597"/>
        <v>4138.7370588235299</v>
      </c>
      <c r="AB4764" s="6">
        <f t="shared" si="600"/>
        <v>352.23294117647038</v>
      </c>
      <c r="AC4764" s="6">
        <f t="shared" si="598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hidden="1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2869</v>
      </c>
      <c r="F4765" s="2" t="s">
        <v>2881</v>
      </c>
      <c r="G4765" s="2" t="s">
        <v>2869</v>
      </c>
      <c r="H4765" s="80" t="s">
        <v>2837</v>
      </c>
      <c r="I4765" s="57" t="s">
        <v>2838</v>
      </c>
      <c r="J4765" s="57" t="s">
        <v>2839</v>
      </c>
      <c r="K4765" s="57" t="s">
        <v>32</v>
      </c>
      <c r="L4765" s="65" t="s">
        <v>2869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599"/>
        <v>0</v>
      </c>
      <c r="W4765" s="8">
        <f t="shared" si="603"/>
        <v>0</v>
      </c>
      <c r="X4765" s="6"/>
      <c r="Y4765" s="7">
        <f t="shared" si="602"/>
        <v>0</v>
      </c>
      <c r="Z4765" s="7"/>
      <c r="AA4765" s="8">
        <f t="shared" si="597"/>
        <v>0</v>
      </c>
      <c r="AB4765" s="6">
        <f t="shared" si="600"/>
        <v>0</v>
      </c>
      <c r="AC4765" s="6">
        <f t="shared" si="598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hidden="1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1731</v>
      </c>
      <c r="F4766" s="2" t="s">
        <v>2843</v>
      </c>
      <c r="G4766" s="2" t="s">
        <v>1731</v>
      </c>
      <c r="H4766" s="80" t="s">
        <v>2837</v>
      </c>
      <c r="I4766" s="57" t="s">
        <v>2838</v>
      </c>
      <c r="J4766" s="57" t="s">
        <v>2839</v>
      </c>
      <c r="K4766" s="57" t="s">
        <v>32</v>
      </c>
      <c r="L4766" s="65" t="s">
        <v>1733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599"/>
        <v>311551.69724137936</v>
      </c>
      <c r="W4766" s="8">
        <f t="shared" si="603"/>
        <v>357270.47540983604</v>
      </c>
      <c r="X4766" s="6"/>
      <c r="Y4766" s="7">
        <f t="shared" si="602"/>
        <v>0</v>
      </c>
      <c r="Z4766" s="7"/>
      <c r="AA4766" s="8">
        <f t="shared" si="597"/>
        <v>357270.47540983604</v>
      </c>
      <c r="AB4766" s="6">
        <f t="shared" si="600"/>
        <v>18479.507348784653</v>
      </c>
      <c r="AC4766" s="6">
        <f t="shared" si="598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hidden="1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2884</v>
      </c>
      <c r="F4767" s="2" t="s">
        <v>2884</v>
      </c>
      <c r="G4767" s="2" t="s">
        <v>2884</v>
      </c>
      <c r="H4767" s="80" t="s">
        <v>2837</v>
      </c>
      <c r="I4767" s="57" t="s">
        <v>2838</v>
      </c>
      <c r="J4767" s="57" t="s">
        <v>2839</v>
      </c>
      <c r="K4767" s="57" t="s">
        <v>32</v>
      </c>
      <c r="L4767" s="65" t="s">
        <v>2885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599"/>
        <v>5772.83</v>
      </c>
      <c r="W4767" s="8">
        <f t="shared" si="603"/>
        <v>14665.31</v>
      </c>
      <c r="X4767" s="6">
        <f>W4767*R4767</f>
        <v>439.95929999999998</v>
      </c>
      <c r="Y4767" s="7">
        <f t="shared" si="602"/>
        <v>0</v>
      </c>
      <c r="Z4767" s="7"/>
      <c r="AA4767" s="8">
        <f t="shared" si="597"/>
        <v>15105.2693</v>
      </c>
      <c r="AB4767" s="6">
        <f t="shared" si="600"/>
        <v>0</v>
      </c>
      <c r="AC4767" s="6">
        <f t="shared" si="598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hidden="1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2886</v>
      </c>
      <c r="F4768" s="2" t="s">
        <v>2886</v>
      </c>
      <c r="G4768" s="2" t="s">
        <v>2886</v>
      </c>
      <c r="H4768" s="80" t="s">
        <v>2837</v>
      </c>
      <c r="I4768" s="57" t="s">
        <v>2838</v>
      </c>
      <c r="J4768" s="57" t="s">
        <v>2839</v>
      </c>
      <c r="K4768" s="57" t="s">
        <v>32</v>
      </c>
      <c r="L4768" s="65" t="s">
        <v>2886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599"/>
        <v>359859.74</v>
      </c>
      <c r="W4768" s="8">
        <f t="shared" si="603"/>
        <v>0</v>
      </c>
      <c r="X4768" s="6"/>
      <c r="Y4768" s="7">
        <f t="shared" si="602"/>
        <v>0</v>
      </c>
      <c r="Z4768" s="7"/>
      <c r="AA4768" s="8">
        <f t="shared" si="597"/>
        <v>0</v>
      </c>
      <c r="AB4768" s="6">
        <f t="shared" si="600"/>
        <v>0</v>
      </c>
      <c r="AC4768" s="6">
        <f t="shared" si="598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hidden="1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2199</v>
      </c>
      <c r="F4769" s="2" t="s">
        <v>2199</v>
      </c>
      <c r="G4769" s="2" t="s">
        <v>2199</v>
      </c>
      <c r="H4769" s="80" t="s">
        <v>2837</v>
      </c>
      <c r="I4769" s="57" t="s">
        <v>2838</v>
      </c>
      <c r="J4769" s="57" t="s">
        <v>2839</v>
      </c>
      <c r="K4769" s="57" t="s">
        <v>32</v>
      </c>
      <c r="L4769" s="65" t="s">
        <v>2199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599"/>
        <v>7.9199999999982538</v>
      </c>
      <c r="W4769" s="8">
        <f t="shared" si="603"/>
        <v>21945.93</v>
      </c>
      <c r="X4769" s="6"/>
      <c r="Y4769" s="7">
        <f t="shared" si="602"/>
        <v>0</v>
      </c>
      <c r="Z4769" s="7"/>
      <c r="AA4769" s="8">
        <f t="shared" ref="AA4769:AA4832" si="604">W4769+X4769</f>
        <v>21945.93</v>
      </c>
      <c r="AB4769" s="6">
        <f t="shared" si="600"/>
        <v>0</v>
      </c>
      <c r="AC4769" s="6">
        <f t="shared" si="598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hidden="1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2887</v>
      </c>
      <c r="F4770" s="2" t="s">
        <v>2888</v>
      </c>
      <c r="G4770" s="2" t="s">
        <v>2887</v>
      </c>
      <c r="H4770" s="80" t="s">
        <v>2837</v>
      </c>
      <c r="I4770" s="57" t="s">
        <v>2838</v>
      </c>
      <c r="J4770" s="57" t="s">
        <v>2839</v>
      </c>
      <c r="K4770" s="57" t="s">
        <v>32</v>
      </c>
      <c r="L4770" s="65" t="s">
        <v>2889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599"/>
        <v>0</v>
      </c>
      <c r="W4770" s="8">
        <f t="shared" si="603"/>
        <v>0</v>
      </c>
      <c r="X4770" s="6"/>
      <c r="Y4770" s="7">
        <f t="shared" si="602"/>
        <v>0</v>
      </c>
      <c r="Z4770" s="7"/>
      <c r="AA4770" s="8">
        <f t="shared" si="604"/>
        <v>0</v>
      </c>
      <c r="AB4770" s="6">
        <f t="shared" si="600"/>
        <v>0</v>
      </c>
      <c r="AC4770" s="6">
        <f t="shared" si="598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hidden="1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2892</v>
      </c>
      <c r="F4771" s="2" t="s">
        <v>2893</v>
      </c>
      <c r="G4771" s="2" t="s">
        <v>2892</v>
      </c>
      <c r="H4771" s="80" t="s">
        <v>2837</v>
      </c>
      <c r="I4771" s="57" t="s">
        <v>2838</v>
      </c>
      <c r="J4771" s="57" t="s">
        <v>2839</v>
      </c>
      <c r="K4771" s="57" t="s">
        <v>32</v>
      </c>
      <c r="L4771" s="65" t="s">
        <v>2892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599"/>
        <v>6197.05</v>
      </c>
      <c r="W4771" s="8">
        <f t="shared" si="603"/>
        <v>0</v>
      </c>
      <c r="X4771" s="6"/>
      <c r="Y4771" s="7">
        <f t="shared" si="602"/>
        <v>0</v>
      </c>
      <c r="Z4771" s="7"/>
      <c r="AA4771" s="8">
        <f t="shared" si="604"/>
        <v>0</v>
      </c>
      <c r="AB4771" s="6">
        <f t="shared" si="600"/>
        <v>0</v>
      </c>
      <c r="AC4771" s="6">
        <f t="shared" ref="AC4771:AC4830" si="605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hidden="1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2894</v>
      </c>
      <c r="F4772" s="2" t="s">
        <v>2894</v>
      </c>
      <c r="G4772" s="2" t="s">
        <v>2894</v>
      </c>
      <c r="H4772" s="80" t="s">
        <v>2837</v>
      </c>
      <c r="I4772" s="57" t="s">
        <v>2838</v>
      </c>
      <c r="J4772" s="57" t="s">
        <v>2839</v>
      </c>
      <c r="K4772" s="57" t="s">
        <v>32</v>
      </c>
      <c r="L4772" s="65" t="s">
        <v>2894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599"/>
        <v>14312.26</v>
      </c>
      <c r="W4772" s="8">
        <f t="shared" si="603"/>
        <v>1249.2427184466019</v>
      </c>
      <c r="X4772" s="6"/>
      <c r="Y4772" s="7">
        <f t="shared" si="602"/>
        <v>0</v>
      </c>
      <c r="Z4772" s="7"/>
      <c r="AA4772" s="8">
        <f t="shared" si="604"/>
        <v>1249.2427184466019</v>
      </c>
      <c r="AB4772" s="6">
        <f t="shared" si="600"/>
        <v>37.477281553398143</v>
      </c>
      <c r="AC4772" s="6">
        <f t="shared" si="605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hidden="1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2837</v>
      </c>
      <c r="I4773" s="57" t="s">
        <v>2838</v>
      </c>
      <c r="J4773" s="57" t="s">
        <v>2839</v>
      </c>
      <c r="K4773" s="57" t="s">
        <v>32</v>
      </c>
      <c r="L4773" s="65" t="s">
        <v>2869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599"/>
        <v>16159.492054795999</v>
      </c>
      <c r="W4773" s="8">
        <f t="shared" si="603"/>
        <v>0</v>
      </c>
      <c r="X4773" s="6"/>
      <c r="Y4773" s="7">
        <f t="shared" si="602"/>
        <v>0</v>
      </c>
      <c r="Z4773" s="7"/>
      <c r="AA4773" s="8">
        <f t="shared" si="604"/>
        <v>0</v>
      </c>
      <c r="AB4773" s="6">
        <f t="shared" si="600"/>
        <v>0</v>
      </c>
      <c r="AC4773" s="6">
        <f t="shared" si="605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hidden="1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2837</v>
      </c>
      <c r="I4774" s="57" t="s">
        <v>2838</v>
      </c>
      <c r="J4774" s="57" t="s">
        <v>2839</v>
      </c>
      <c r="K4774" s="57" t="s">
        <v>32</v>
      </c>
      <c r="L4774" s="65" t="s">
        <v>2869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599"/>
        <v>0</v>
      </c>
      <c r="W4774" s="8">
        <f t="shared" si="603"/>
        <v>0</v>
      </c>
      <c r="X4774" s="6"/>
      <c r="Y4774" s="7">
        <f t="shared" si="602"/>
        <v>0</v>
      </c>
      <c r="Z4774" s="7"/>
      <c r="AA4774" s="8">
        <f t="shared" si="604"/>
        <v>0</v>
      </c>
      <c r="AB4774" s="6">
        <f t="shared" si="600"/>
        <v>0</v>
      </c>
      <c r="AC4774" s="6">
        <f t="shared" si="605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hidden="1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2837</v>
      </c>
      <c r="I4775" s="57" t="s">
        <v>2838</v>
      </c>
      <c r="J4775" s="57" t="s">
        <v>2839</v>
      </c>
      <c r="K4775" s="57" t="s">
        <v>32</v>
      </c>
      <c r="L4775" s="65" t="s">
        <v>2869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599"/>
        <v>0</v>
      </c>
      <c r="W4775" s="8">
        <f t="shared" si="603"/>
        <v>0</v>
      </c>
      <c r="X4775" s="6"/>
      <c r="Y4775" s="7">
        <f t="shared" si="602"/>
        <v>0</v>
      </c>
      <c r="Z4775" s="7"/>
      <c r="AA4775" s="8">
        <f t="shared" si="604"/>
        <v>0</v>
      </c>
      <c r="AB4775" s="6">
        <f t="shared" si="600"/>
        <v>0</v>
      </c>
      <c r="AC4775" s="6">
        <f t="shared" si="605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hidden="1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2837</v>
      </c>
      <c r="I4776" s="57" t="s">
        <v>2838</v>
      </c>
      <c r="J4776" s="57" t="s">
        <v>2839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599"/>
        <v>7277.4399999999896</v>
      </c>
      <c r="W4776" s="8">
        <f t="shared" si="603"/>
        <v>0</v>
      </c>
      <c r="X4776" s="6"/>
      <c r="Y4776" s="7">
        <f t="shared" si="602"/>
        <v>0</v>
      </c>
      <c r="Z4776" s="7"/>
      <c r="AA4776" s="8">
        <f t="shared" si="604"/>
        <v>0</v>
      </c>
      <c r="AB4776" s="6">
        <f t="shared" si="600"/>
        <v>0</v>
      </c>
      <c r="AC4776" s="6">
        <f t="shared" si="605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hidden="1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2895</v>
      </c>
      <c r="F4777" s="2" t="s">
        <v>2895</v>
      </c>
      <c r="G4777" s="2" t="s">
        <v>2895</v>
      </c>
      <c r="H4777" s="80" t="s">
        <v>2837</v>
      </c>
      <c r="I4777" s="57" t="s">
        <v>2838</v>
      </c>
      <c r="J4777" s="57" t="s">
        <v>2839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599"/>
        <v>14396.02</v>
      </c>
      <c r="W4777" s="8">
        <f t="shared" si="603"/>
        <v>0</v>
      </c>
      <c r="X4777" s="6"/>
      <c r="Y4777" s="7">
        <f t="shared" si="602"/>
        <v>0</v>
      </c>
      <c r="Z4777" s="7"/>
      <c r="AA4777" s="8">
        <f t="shared" si="604"/>
        <v>0</v>
      </c>
      <c r="AB4777" s="6">
        <f t="shared" si="600"/>
        <v>0</v>
      </c>
      <c r="AC4777" s="6">
        <f t="shared" si="605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hidden="1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2837</v>
      </c>
      <c r="I4778" s="57" t="s">
        <v>2838</v>
      </c>
      <c r="J4778" s="57" t="s">
        <v>2839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599"/>
        <v>131761.28</v>
      </c>
      <c r="W4778" s="8">
        <f t="shared" si="603"/>
        <v>5017.9223300970871</v>
      </c>
      <c r="X4778" s="6"/>
      <c r="Y4778" s="7">
        <f t="shared" si="602"/>
        <v>0</v>
      </c>
      <c r="Z4778" s="7"/>
      <c r="AA4778" s="8">
        <f t="shared" si="604"/>
        <v>5017.9223300970871</v>
      </c>
      <c r="AB4778" s="6">
        <f t="shared" si="600"/>
        <v>150.53766990291297</v>
      </c>
      <c r="AC4778" s="6">
        <f t="shared" si="605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hidden="1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2837</v>
      </c>
      <c r="I4779" s="57" t="s">
        <v>2838</v>
      </c>
      <c r="J4779" s="57" t="s">
        <v>2839</v>
      </c>
      <c r="K4779" s="57" t="s">
        <v>32</v>
      </c>
      <c r="L4779" s="65" t="s">
        <v>2896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599"/>
        <v>136418.32000000007</v>
      </c>
      <c r="W4779" s="8">
        <f t="shared" si="603"/>
        <v>0</v>
      </c>
      <c r="X4779" s="6"/>
      <c r="Y4779" s="7">
        <f t="shared" si="602"/>
        <v>0</v>
      </c>
      <c r="Z4779" s="7"/>
      <c r="AA4779" s="8">
        <f t="shared" si="604"/>
        <v>0</v>
      </c>
      <c r="AB4779" s="6">
        <f t="shared" si="600"/>
        <v>0</v>
      </c>
      <c r="AC4779" s="6">
        <f t="shared" si="605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hidden="1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2837</v>
      </c>
      <c r="I4780" s="57" t="s">
        <v>2838</v>
      </c>
      <c r="J4780" s="57" t="s">
        <v>2839</v>
      </c>
      <c r="K4780" s="57" t="s">
        <v>32</v>
      </c>
      <c r="L4780" s="65" t="s">
        <v>2896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599"/>
        <v>151597.56</v>
      </c>
      <c r="W4780" s="8">
        <f t="shared" si="603"/>
        <v>0</v>
      </c>
      <c r="X4780" s="6"/>
      <c r="Y4780" s="7">
        <f t="shared" si="602"/>
        <v>0</v>
      </c>
      <c r="Z4780" s="7"/>
      <c r="AA4780" s="8">
        <f t="shared" si="604"/>
        <v>0</v>
      </c>
      <c r="AB4780" s="6">
        <f t="shared" si="600"/>
        <v>0</v>
      </c>
      <c r="AC4780" s="6">
        <f t="shared" si="605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hidden="1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2887</v>
      </c>
      <c r="F4781" s="2" t="s">
        <v>2888</v>
      </c>
      <c r="G4781" s="2" t="s">
        <v>2887</v>
      </c>
      <c r="H4781" s="80" t="s">
        <v>2837</v>
      </c>
      <c r="I4781" s="57" t="s">
        <v>2838</v>
      </c>
      <c r="J4781" s="57" t="s">
        <v>2839</v>
      </c>
      <c r="K4781" s="57" t="s">
        <v>32</v>
      </c>
      <c r="L4781" s="65" t="s">
        <v>2897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599"/>
        <v>160473.87</v>
      </c>
      <c r="W4781" s="8">
        <f t="shared" si="603"/>
        <v>0</v>
      </c>
      <c r="X4781" s="6"/>
      <c r="Y4781" s="7">
        <f t="shared" si="602"/>
        <v>0</v>
      </c>
      <c r="Z4781" s="7"/>
      <c r="AA4781" s="8">
        <f t="shared" si="604"/>
        <v>0</v>
      </c>
      <c r="AB4781" s="6">
        <f t="shared" si="600"/>
        <v>0</v>
      </c>
      <c r="AC4781" s="6">
        <f t="shared" si="605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hidden="1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2898</v>
      </c>
      <c r="F4782" s="2" t="s">
        <v>2898</v>
      </c>
      <c r="G4782" s="2" t="s">
        <v>2898</v>
      </c>
      <c r="H4782" s="80" t="s">
        <v>2837</v>
      </c>
      <c r="I4782" s="57" t="s">
        <v>2838</v>
      </c>
      <c r="J4782" s="57" t="s">
        <v>2839</v>
      </c>
      <c r="K4782" s="57" t="s">
        <v>32</v>
      </c>
      <c r="L4782" s="65" t="s">
        <v>2898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6">S4782+T4782-U4782</f>
        <v>7020</v>
      </c>
      <c r="W4782" s="8">
        <f t="shared" si="603"/>
        <v>0</v>
      </c>
      <c r="X4782" s="6"/>
      <c r="Y4782" s="7">
        <f t="shared" si="602"/>
        <v>0</v>
      </c>
      <c r="Z4782" s="7"/>
      <c r="AA4782" s="8">
        <f t="shared" si="604"/>
        <v>0</v>
      </c>
      <c r="AB4782" s="6">
        <f t="shared" si="600"/>
        <v>0</v>
      </c>
      <c r="AC4782" s="6">
        <f t="shared" si="605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hidden="1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2481</v>
      </c>
      <c r="F4783" s="2" t="s">
        <v>2481</v>
      </c>
      <c r="G4783" s="2" t="s">
        <v>2481</v>
      </c>
      <c r="H4783" s="80" t="s">
        <v>2837</v>
      </c>
      <c r="I4783" s="57" t="s">
        <v>2838</v>
      </c>
      <c r="J4783" s="57" t="s">
        <v>2839</v>
      </c>
      <c r="K4783" s="57" t="s">
        <v>32</v>
      </c>
      <c r="L4783" s="65" t="s">
        <v>2481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6"/>
        <v>2324.7399999999998</v>
      </c>
      <c r="W4783" s="8">
        <f t="shared" si="603"/>
        <v>0</v>
      </c>
      <c r="X4783" s="6"/>
      <c r="Y4783" s="7">
        <f t="shared" si="602"/>
        <v>0</v>
      </c>
      <c r="Z4783" s="7"/>
      <c r="AA4783" s="8">
        <f t="shared" si="604"/>
        <v>0</v>
      </c>
      <c r="AB4783" s="6">
        <f t="shared" si="600"/>
        <v>0</v>
      </c>
      <c r="AC4783" s="6">
        <f t="shared" si="605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hidden="1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2899</v>
      </c>
      <c r="F4784" s="2" t="s">
        <v>2899</v>
      </c>
      <c r="G4784" s="2" t="s">
        <v>2899</v>
      </c>
      <c r="H4784" s="80" t="s">
        <v>2837</v>
      </c>
      <c r="I4784" s="57" t="s">
        <v>2838</v>
      </c>
      <c r="J4784" s="57" t="s">
        <v>2839</v>
      </c>
      <c r="K4784" s="57" t="s">
        <v>32</v>
      </c>
      <c r="L4784" s="65" t="s">
        <v>2899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6"/>
        <v>22312.19</v>
      </c>
      <c r="W4784" s="8">
        <f t="shared" si="603"/>
        <v>0</v>
      </c>
      <c r="X4784" s="6"/>
      <c r="Y4784" s="7">
        <f t="shared" si="602"/>
        <v>0</v>
      </c>
      <c r="Z4784" s="7"/>
      <c r="AA4784" s="8">
        <f t="shared" si="604"/>
        <v>0</v>
      </c>
      <c r="AB4784" s="6">
        <f t="shared" ref="AB4784:AB4847" si="607">U4784-W4784</f>
        <v>0</v>
      </c>
      <c r="AC4784" s="6">
        <f t="shared" si="605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hidden="1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2858</v>
      </c>
      <c r="F4785" s="2" t="s">
        <v>2858</v>
      </c>
      <c r="G4785" s="2" t="s">
        <v>2858</v>
      </c>
      <c r="H4785" s="80" t="s">
        <v>2837</v>
      </c>
      <c r="I4785" s="57" t="s">
        <v>2838</v>
      </c>
      <c r="J4785" s="57" t="s">
        <v>2839</v>
      </c>
      <c r="K4785" s="57" t="s">
        <v>32</v>
      </c>
      <c r="L4785" s="65" t="s">
        <v>1795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6"/>
        <v>26295.65</v>
      </c>
      <c r="W4785" s="8">
        <f t="shared" si="603"/>
        <v>0</v>
      </c>
      <c r="X4785" s="6"/>
      <c r="Y4785" s="7">
        <f t="shared" si="602"/>
        <v>0</v>
      </c>
      <c r="Z4785" s="7"/>
      <c r="AA4785" s="8">
        <f t="shared" si="604"/>
        <v>0</v>
      </c>
      <c r="AB4785" s="6">
        <f t="shared" si="607"/>
        <v>0</v>
      </c>
      <c r="AC4785" s="6">
        <f t="shared" si="605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hidden="1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2900</v>
      </c>
      <c r="F4786" s="2" t="s">
        <v>2900</v>
      </c>
      <c r="G4786" s="2" t="s">
        <v>2900</v>
      </c>
      <c r="H4786" s="80" t="s">
        <v>2837</v>
      </c>
      <c r="I4786" s="57" t="s">
        <v>2838</v>
      </c>
      <c r="J4786" s="57" t="s">
        <v>2839</v>
      </c>
      <c r="K4786" s="57" t="s">
        <v>32</v>
      </c>
      <c r="L4786" s="65" t="s">
        <v>2900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6"/>
        <v>6866.6799999999994</v>
      </c>
      <c r="W4786" s="8">
        <f t="shared" si="603"/>
        <v>4620.97</v>
      </c>
      <c r="X4786" s="6"/>
      <c r="Y4786" s="7">
        <f t="shared" si="602"/>
        <v>0</v>
      </c>
      <c r="Z4786" s="7"/>
      <c r="AA4786" s="8">
        <f t="shared" si="604"/>
        <v>4620.97</v>
      </c>
      <c r="AB4786" s="6">
        <f t="shared" si="607"/>
        <v>0</v>
      </c>
      <c r="AC4786" s="6">
        <f t="shared" si="605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hidden="1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2901</v>
      </c>
      <c r="F4787" s="2" t="s">
        <v>2902</v>
      </c>
      <c r="G4787" s="2" t="s">
        <v>2901</v>
      </c>
      <c r="H4787" s="80" t="s">
        <v>2837</v>
      </c>
      <c r="I4787" s="57" t="s">
        <v>2838</v>
      </c>
      <c r="J4787" s="57" t="s">
        <v>2839</v>
      </c>
      <c r="K4787" s="57" t="s">
        <v>32</v>
      </c>
      <c r="L4787" s="65" t="s">
        <v>2901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6"/>
        <v>481453.58</v>
      </c>
      <c r="W4787" s="8">
        <f t="shared" si="603"/>
        <v>0</v>
      </c>
      <c r="X4787" s="6"/>
      <c r="Y4787" s="7">
        <f t="shared" si="602"/>
        <v>0</v>
      </c>
      <c r="Z4787" s="7"/>
      <c r="AA4787" s="8">
        <f t="shared" si="604"/>
        <v>0</v>
      </c>
      <c r="AB4787" s="6">
        <f t="shared" si="607"/>
        <v>0</v>
      </c>
      <c r="AC4787" s="6">
        <f t="shared" si="605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hidden="1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2837</v>
      </c>
      <c r="I4788" s="57" t="s">
        <v>2838</v>
      </c>
      <c r="J4788" s="57" t="s">
        <v>2839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6"/>
        <v>73871</v>
      </c>
      <c r="W4788" s="8">
        <f t="shared" si="603"/>
        <v>0</v>
      </c>
      <c r="X4788" s="6"/>
      <c r="Y4788" s="7">
        <f t="shared" si="602"/>
        <v>0</v>
      </c>
      <c r="Z4788" s="7"/>
      <c r="AA4788" s="8">
        <f t="shared" si="604"/>
        <v>0</v>
      </c>
      <c r="AB4788" s="6">
        <f t="shared" si="607"/>
        <v>0</v>
      </c>
      <c r="AC4788" s="6">
        <f t="shared" si="605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hidden="1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2231</v>
      </c>
      <c r="F4789" s="2" t="s">
        <v>2231</v>
      </c>
      <c r="G4789" s="2" t="s">
        <v>2231</v>
      </c>
      <c r="H4789" s="80" t="s">
        <v>2837</v>
      </c>
      <c r="I4789" s="57" t="s">
        <v>2838</v>
      </c>
      <c r="J4789" s="57" t="s">
        <v>2839</v>
      </c>
      <c r="K4789" s="57" t="s">
        <v>32</v>
      </c>
      <c r="L4789" s="65" t="s">
        <v>2232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6"/>
        <v>6268.48</v>
      </c>
      <c r="W4789" s="8">
        <f t="shared" si="603"/>
        <v>0</v>
      </c>
      <c r="X4789" s="6"/>
      <c r="Y4789" s="7">
        <f t="shared" si="602"/>
        <v>0</v>
      </c>
      <c r="Z4789" s="7"/>
      <c r="AA4789" s="8">
        <f t="shared" si="604"/>
        <v>0</v>
      </c>
      <c r="AB4789" s="6">
        <f t="shared" si="607"/>
        <v>0</v>
      </c>
      <c r="AC4789" s="6">
        <f t="shared" si="605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hidden="1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2837</v>
      </c>
      <c r="I4790" s="57" t="s">
        <v>2838</v>
      </c>
      <c r="J4790" s="57" t="s">
        <v>2839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6"/>
        <v>42964.3</v>
      </c>
      <c r="W4790" s="8">
        <f t="shared" si="603"/>
        <v>0</v>
      </c>
      <c r="X4790" s="6"/>
      <c r="Y4790" s="7">
        <f t="shared" si="602"/>
        <v>0</v>
      </c>
      <c r="Z4790" s="7"/>
      <c r="AA4790" s="8">
        <f t="shared" si="604"/>
        <v>0</v>
      </c>
      <c r="AB4790" s="6">
        <f t="shared" si="607"/>
        <v>0</v>
      </c>
      <c r="AC4790" s="6">
        <f t="shared" si="605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hidden="1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2903</v>
      </c>
      <c r="F4791" s="2" t="s">
        <v>2904</v>
      </c>
      <c r="G4791" s="2" t="s">
        <v>2903</v>
      </c>
      <c r="H4791" s="80" t="s">
        <v>2837</v>
      </c>
      <c r="I4791" s="57" t="s">
        <v>2838</v>
      </c>
      <c r="J4791" s="57" t="s">
        <v>2839</v>
      </c>
      <c r="K4791" s="57" t="s">
        <v>32</v>
      </c>
      <c r="L4791" s="65" t="s">
        <v>2903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6"/>
        <v>26818.16</v>
      </c>
      <c r="W4791" s="8">
        <f t="shared" si="603"/>
        <v>0</v>
      </c>
      <c r="X4791" s="6"/>
      <c r="Y4791" s="7">
        <f t="shared" si="602"/>
        <v>0</v>
      </c>
      <c r="Z4791" s="7"/>
      <c r="AA4791" s="8">
        <f t="shared" si="604"/>
        <v>0</v>
      </c>
      <c r="AB4791" s="6">
        <f t="shared" si="607"/>
        <v>0</v>
      </c>
      <c r="AC4791" s="6">
        <f t="shared" si="605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hidden="1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2837</v>
      </c>
      <c r="I4792" s="57" t="s">
        <v>2838</v>
      </c>
      <c r="J4792" s="57" t="s">
        <v>2839</v>
      </c>
      <c r="K4792" s="57" t="s">
        <v>32</v>
      </c>
      <c r="L4792" s="65" t="s">
        <v>2878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6"/>
        <v>234649.4</v>
      </c>
      <c r="W4792" s="8">
        <f t="shared" si="603"/>
        <v>0</v>
      </c>
      <c r="X4792" s="6"/>
      <c r="Y4792" s="7">
        <f t="shared" si="602"/>
        <v>0</v>
      </c>
      <c r="Z4792" s="7"/>
      <c r="AA4792" s="8">
        <f t="shared" si="604"/>
        <v>0</v>
      </c>
      <c r="AB4792" s="6">
        <f t="shared" si="607"/>
        <v>0</v>
      </c>
      <c r="AC4792" s="6">
        <f t="shared" si="605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hidden="1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2837</v>
      </c>
      <c r="I4793" s="57" t="s">
        <v>2838</v>
      </c>
      <c r="J4793" s="57" t="s">
        <v>2839</v>
      </c>
      <c r="K4793" s="57" t="s">
        <v>32</v>
      </c>
      <c r="L4793" s="65" t="s">
        <v>2905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6"/>
        <v>116302.96</v>
      </c>
      <c r="W4793" s="8">
        <f t="shared" si="603"/>
        <v>0</v>
      </c>
      <c r="X4793" s="6"/>
      <c r="Y4793" s="7">
        <f t="shared" si="602"/>
        <v>0</v>
      </c>
      <c r="Z4793" s="7"/>
      <c r="AA4793" s="8">
        <f t="shared" si="604"/>
        <v>0</v>
      </c>
      <c r="AB4793" s="6">
        <f t="shared" si="607"/>
        <v>0</v>
      </c>
      <c r="AC4793" s="6">
        <f t="shared" si="605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hidden="1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2895</v>
      </c>
      <c r="F4794" s="2" t="s">
        <v>2895</v>
      </c>
      <c r="G4794" s="2" t="s">
        <v>2895</v>
      </c>
      <c r="H4794" s="80" t="s">
        <v>2837</v>
      </c>
      <c r="I4794" s="57" t="s">
        <v>2838</v>
      </c>
      <c r="J4794" s="57" t="s">
        <v>2839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6"/>
        <v>78797.070000000007</v>
      </c>
      <c r="W4794" s="8">
        <f t="shared" si="603"/>
        <v>0</v>
      </c>
      <c r="X4794" s="6"/>
      <c r="Y4794" s="7">
        <f t="shared" si="602"/>
        <v>0</v>
      </c>
      <c r="Z4794" s="7"/>
      <c r="AA4794" s="8">
        <f t="shared" si="604"/>
        <v>0</v>
      </c>
      <c r="AB4794" s="6">
        <f t="shared" si="607"/>
        <v>0</v>
      </c>
      <c r="AC4794" s="6">
        <f t="shared" si="605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hidden="1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2908</v>
      </c>
      <c r="F4795" s="2" t="s">
        <v>2909</v>
      </c>
      <c r="G4795" s="2" t="s">
        <v>2908</v>
      </c>
      <c r="H4795" s="80" t="s">
        <v>2837</v>
      </c>
      <c r="I4795" s="57" t="s">
        <v>2838</v>
      </c>
      <c r="J4795" s="57" t="s">
        <v>2839</v>
      </c>
      <c r="K4795" s="57" t="s">
        <v>32</v>
      </c>
      <c r="L4795" s="65" t="s">
        <v>1563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6"/>
        <v>5239.49</v>
      </c>
      <c r="W4795" s="8">
        <f t="shared" si="603"/>
        <v>0</v>
      </c>
      <c r="X4795" s="6"/>
      <c r="Y4795" s="7">
        <f t="shared" si="602"/>
        <v>0</v>
      </c>
      <c r="Z4795" s="7"/>
      <c r="AA4795" s="8">
        <f t="shared" si="604"/>
        <v>0</v>
      </c>
      <c r="AB4795" s="6">
        <f t="shared" si="607"/>
        <v>0</v>
      </c>
      <c r="AC4795" s="6">
        <f t="shared" si="605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hidden="1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2837</v>
      </c>
      <c r="I4796" s="57" t="s">
        <v>2838</v>
      </c>
      <c r="J4796" s="57" t="s">
        <v>2839</v>
      </c>
      <c r="K4796" s="57" t="s">
        <v>32</v>
      </c>
      <c r="L4796" s="65" t="s">
        <v>1563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6"/>
        <v>12.659999999999901</v>
      </c>
      <c r="W4796" s="8">
        <f t="shared" si="603"/>
        <v>0</v>
      </c>
      <c r="X4796" s="6"/>
      <c r="Y4796" s="7">
        <f t="shared" si="602"/>
        <v>0</v>
      </c>
      <c r="Z4796" s="7"/>
      <c r="AA4796" s="8">
        <f t="shared" si="604"/>
        <v>0</v>
      </c>
      <c r="AB4796" s="6">
        <f t="shared" si="607"/>
        <v>0</v>
      </c>
      <c r="AC4796" s="6">
        <f t="shared" si="605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hidden="1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2837</v>
      </c>
      <c r="I4797" s="57" t="s">
        <v>2838</v>
      </c>
      <c r="J4797" s="57" t="s">
        <v>2839</v>
      </c>
      <c r="K4797" s="57" t="s">
        <v>32</v>
      </c>
      <c r="L4797" s="65" t="s">
        <v>1563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6"/>
        <v>39260.428493150801</v>
      </c>
      <c r="W4797" s="8">
        <f t="shared" si="603"/>
        <v>0</v>
      </c>
      <c r="X4797" s="6"/>
      <c r="Y4797" s="7">
        <f t="shared" si="602"/>
        <v>0</v>
      </c>
      <c r="Z4797" s="7"/>
      <c r="AA4797" s="8">
        <f t="shared" si="604"/>
        <v>0</v>
      </c>
      <c r="AB4797" s="6">
        <f t="shared" si="607"/>
        <v>0</v>
      </c>
      <c r="AC4797" s="6">
        <f t="shared" si="605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hidden="1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2837</v>
      </c>
      <c r="I4798" s="57" t="s">
        <v>2838</v>
      </c>
      <c r="J4798" s="57" t="s">
        <v>2839</v>
      </c>
      <c r="K4798" s="57" t="s">
        <v>32</v>
      </c>
      <c r="L4798" s="65" t="s">
        <v>1563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6"/>
        <v>5319.1489361702097</v>
      </c>
      <c r="W4798" s="8">
        <f t="shared" si="603"/>
        <v>0</v>
      </c>
      <c r="X4798" s="6"/>
      <c r="Y4798" s="7">
        <f t="shared" si="602"/>
        <v>0</v>
      </c>
      <c r="Z4798" s="7"/>
      <c r="AA4798" s="8">
        <f t="shared" si="604"/>
        <v>0</v>
      </c>
      <c r="AB4798" s="6">
        <f t="shared" si="607"/>
        <v>0</v>
      </c>
      <c r="AC4798" s="6">
        <f t="shared" si="605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hidden="1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2867</v>
      </c>
      <c r="F4799" s="2" t="s">
        <v>2867</v>
      </c>
      <c r="G4799" s="2" t="s">
        <v>2867</v>
      </c>
      <c r="H4799" s="80" t="s">
        <v>2837</v>
      </c>
      <c r="I4799" s="57" t="s">
        <v>2838</v>
      </c>
      <c r="J4799" s="57" t="s">
        <v>2839</v>
      </c>
      <c r="K4799" s="57" t="s">
        <v>32</v>
      </c>
      <c r="L4799" s="65" t="s">
        <v>1563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6"/>
        <v>0</v>
      </c>
      <c r="W4799" s="8">
        <f t="shared" si="603"/>
        <v>0</v>
      </c>
      <c r="X4799" s="6"/>
      <c r="Y4799" s="7">
        <f t="shared" si="602"/>
        <v>0</v>
      </c>
      <c r="Z4799" s="7"/>
      <c r="AA4799" s="8">
        <f t="shared" si="604"/>
        <v>0</v>
      </c>
      <c r="AB4799" s="6">
        <f t="shared" si="607"/>
        <v>0</v>
      </c>
      <c r="AC4799" s="6">
        <f t="shared" si="605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hidden="1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2911</v>
      </c>
      <c r="F4800" s="2" t="s">
        <v>2911</v>
      </c>
      <c r="G4800" s="2" t="s">
        <v>2911</v>
      </c>
      <c r="H4800" s="80" t="s">
        <v>2837</v>
      </c>
      <c r="I4800" s="57" t="s">
        <v>2838</v>
      </c>
      <c r="J4800" s="57" t="s">
        <v>2839</v>
      </c>
      <c r="K4800" s="57" t="s">
        <v>32</v>
      </c>
      <c r="L4800" s="65" t="s">
        <v>1563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6"/>
        <v>0</v>
      </c>
      <c r="W4800" s="8">
        <f t="shared" si="603"/>
        <v>0</v>
      </c>
      <c r="X4800" s="6"/>
      <c r="Y4800" s="7">
        <f t="shared" si="602"/>
        <v>0</v>
      </c>
      <c r="Z4800" s="7"/>
      <c r="AA4800" s="8">
        <f t="shared" si="604"/>
        <v>0</v>
      </c>
      <c r="AB4800" s="6">
        <f t="shared" si="607"/>
        <v>0</v>
      </c>
      <c r="AC4800" s="6">
        <f t="shared" si="605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hidden="1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2880</v>
      </c>
      <c r="F4801" s="2" t="s">
        <v>2880</v>
      </c>
      <c r="G4801" s="2" t="s">
        <v>2880</v>
      </c>
      <c r="H4801" s="80" t="s">
        <v>2837</v>
      </c>
      <c r="I4801" s="57" t="s">
        <v>2838</v>
      </c>
      <c r="J4801" s="57" t="s">
        <v>2839</v>
      </c>
      <c r="K4801" s="57" t="s">
        <v>32</v>
      </c>
      <c r="L4801" s="65" t="s">
        <v>1563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6"/>
        <v>0</v>
      </c>
      <c r="W4801" s="8">
        <f t="shared" si="603"/>
        <v>0</v>
      </c>
      <c r="X4801" s="6"/>
      <c r="Y4801" s="7">
        <f t="shared" si="602"/>
        <v>0</v>
      </c>
      <c r="Z4801" s="7"/>
      <c r="AA4801" s="8">
        <f t="shared" si="604"/>
        <v>0</v>
      </c>
      <c r="AB4801" s="6">
        <f t="shared" si="607"/>
        <v>0</v>
      </c>
      <c r="AC4801" s="6">
        <f t="shared" si="605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hidden="1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1603</v>
      </c>
      <c r="F4802" s="2" t="s">
        <v>1603</v>
      </c>
      <c r="G4802" s="2" t="s">
        <v>1603</v>
      </c>
      <c r="H4802" s="80" t="s">
        <v>2837</v>
      </c>
      <c r="I4802" s="57" t="s">
        <v>2838</v>
      </c>
      <c r="J4802" s="57" t="s">
        <v>2839</v>
      </c>
      <c r="K4802" s="57" t="s">
        <v>32</v>
      </c>
      <c r="L4802" s="65" t="s">
        <v>1563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6"/>
        <v>21911.117518248197</v>
      </c>
      <c r="W4802" s="8">
        <f t="shared" si="603"/>
        <v>25693.047535211266</v>
      </c>
      <c r="X4802" s="6"/>
      <c r="Y4802" s="7">
        <f t="shared" si="602"/>
        <v>0</v>
      </c>
      <c r="Z4802" s="7"/>
      <c r="AA4802" s="8">
        <f t="shared" si="604"/>
        <v>25693.047535211266</v>
      </c>
      <c r="AB4802" s="6">
        <f t="shared" si="607"/>
        <v>937.70246478873378</v>
      </c>
      <c r="AC4802" s="6">
        <f t="shared" si="605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hidden="1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1603</v>
      </c>
      <c r="F4803" s="2" t="s">
        <v>1603</v>
      </c>
      <c r="G4803" s="2" t="s">
        <v>1603</v>
      </c>
      <c r="H4803" s="80" t="s">
        <v>2837</v>
      </c>
      <c r="I4803" s="57" t="s">
        <v>2838</v>
      </c>
      <c r="J4803" s="57" t="s">
        <v>2839</v>
      </c>
      <c r="K4803" s="57" t="s">
        <v>32</v>
      </c>
      <c r="L4803" s="65" t="s">
        <v>1563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6"/>
        <v>0</v>
      </c>
      <c r="W4803" s="8">
        <f t="shared" si="603"/>
        <v>90000.001730769232</v>
      </c>
      <c r="X4803" s="6"/>
      <c r="Y4803" s="7">
        <f t="shared" ref="Y4803:Y4866" si="608">IF(W4803-AC4803&lt;=0,0,IF(O4803="返现",MAX(W4803-AB4803-AC4803,0),MAX(W4803-AC4803,0)))</f>
        <v>0</v>
      </c>
      <c r="Z4803" s="7"/>
      <c r="AA4803" s="8">
        <f t="shared" si="604"/>
        <v>90000.001730769232</v>
      </c>
      <c r="AB4803" s="6">
        <f t="shared" si="607"/>
        <v>9574.4682692307688</v>
      </c>
      <c r="AC4803" s="6">
        <f t="shared" si="605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hidden="1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1603</v>
      </c>
      <c r="F4804" s="2" t="s">
        <v>1603</v>
      </c>
      <c r="G4804" s="2" t="s">
        <v>1603</v>
      </c>
      <c r="H4804" s="80" t="s">
        <v>2837</v>
      </c>
      <c r="I4804" s="57" t="s">
        <v>2838</v>
      </c>
      <c r="J4804" s="57" t="s">
        <v>2839</v>
      </c>
      <c r="K4804" s="57" t="s">
        <v>32</v>
      </c>
      <c r="L4804" s="65" t="s">
        <v>1563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6"/>
        <v>0</v>
      </c>
      <c r="W4804" s="8">
        <f t="shared" si="603"/>
        <v>261392.91851851565</v>
      </c>
      <c r="X4804" s="6"/>
      <c r="Y4804" s="7">
        <f t="shared" si="608"/>
        <v>0</v>
      </c>
      <c r="Z4804" s="7"/>
      <c r="AA4804" s="8">
        <f t="shared" si="604"/>
        <v>261392.91851851565</v>
      </c>
      <c r="AB4804" s="6">
        <f t="shared" si="607"/>
        <v>28645.799289700342</v>
      </c>
      <c r="AC4804" s="6">
        <f t="shared" si="605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hidden="1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2917</v>
      </c>
      <c r="F4805" s="2" t="s">
        <v>2917</v>
      </c>
      <c r="G4805" s="2" t="s">
        <v>2917</v>
      </c>
      <c r="H4805" s="80" t="s">
        <v>2837</v>
      </c>
      <c r="I4805" s="57" t="s">
        <v>2838</v>
      </c>
      <c r="J4805" s="57" t="s">
        <v>2839</v>
      </c>
      <c r="K4805" s="57" t="s">
        <v>32</v>
      </c>
      <c r="L4805" s="65" t="s">
        <v>1563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6"/>
        <v>0.51999999999861801</v>
      </c>
      <c r="W4805" s="8">
        <f t="shared" si="603"/>
        <v>0</v>
      </c>
      <c r="X4805" s="6"/>
      <c r="Y4805" s="7">
        <f t="shared" si="608"/>
        <v>0</v>
      </c>
      <c r="Z4805" s="7"/>
      <c r="AA4805" s="8">
        <f t="shared" si="604"/>
        <v>0</v>
      </c>
      <c r="AB4805" s="6">
        <f t="shared" si="607"/>
        <v>0</v>
      </c>
      <c r="AC4805" s="6">
        <f t="shared" si="605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hidden="1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2918</v>
      </c>
      <c r="F4806" s="2" t="s">
        <v>2918</v>
      </c>
      <c r="G4806" s="2" t="s">
        <v>2918</v>
      </c>
      <c r="H4806" s="80" t="s">
        <v>2837</v>
      </c>
      <c r="I4806" s="57" t="s">
        <v>2838</v>
      </c>
      <c r="J4806" s="57" t="s">
        <v>2839</v>
      </c>
      <c r="K4806" s="57" t="s">
        <v>32</v>
      </c>
      <c r="L4806" s="65" t="s">
        <v>1563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6"/>
        <v>0</v>
      </c>
      <c r="W4806" s="8">
        <f t="shared" si="603"/>
        <v>0</v>
      </c>
      <c r="X4806" s="6"/>
      <c r="Y4806" s="7">
        <f t="shared" si="608"/>
        <v>0</v>
      </c>
      <c r="Z4806" s="7"/>
      <c r="AA4806" s="8">
        <f t="shared" si="604"/>
        <v>0</v>
      </c>
      <c r="AB4806" s="6">
        <f t="shared" si="607"/>
        <v>0</v>
      </c>
      <c r="AC4806" s="6">
        <f t="shared" si="605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hidden="1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2919</v>
      </c>
      <c r="F4807" s="2" t="s">
        <v>2919</v>
      </c>
      <c r="G4807" s="2" t="s">
        <v>2919</v>
      </c>
      <c r="H4807" s="80" t="s">
        <v>2837</v>
      </c>
      <c r="I4807" s="57" t="s">
        <v>2838</v>
      </c>
      <c r="J4807" s="57" t="s">
        <v>2839</v>
      </c>
      <c r="K4807" s="57" t="s">
        <v>32</v>
      </c>
      <c r="L4807" s="65" t="s">
        <v>1563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6"/>
        <v>0</v>
      </c>
      <c r="W4807" s="8">
        <f t="shared" si="603"/>
        <v>115511.51723098764</v>
      </c>
      <c r="X4807" s="6"/>
      <c r="Y4807" s="7">
        <f t="shared" si="608"/>
        <v>0</v>
      </c>
      <c r="Z4807" s="7"/>
      <c r="AA4807" s="8">
        <f t="shared" si="604"/>
        <v>115511.51723098764</v>
      </c>
      <c r="AB4807" s="6">
        <f t="shared" si="607"/>
        <v>9011.5368052543636</v>
      </c>
      <c r="AC4807" s="6">
        <f t="shared" si="605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hidden="1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1571</v>
      </c>
      <c r="F4808" s="2" t="s">
        <v>1571</v>
      </c>
      <c r="G4808" s="2" t="s">
        <v>1571</v>
      </c>
      <c r="H4808" s="80" t="s">
        <v>2837</v>
      </c>
      <c r="I4808" s="57" t="s">
        <v>2838</v>
      </c>
      <c r="J4808" s="57" t="s">
        <v>2839</v>
      </c>
      <c r="K4808" s="57" t="s">
        <v>32</v>
      </c>
      <c r="L4808" s="65" t="s">
        <v>1563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6"/>
        <v>74314.289999999994</v>
      </c>
      <c r="W4808" s="8">
        <f t="shared" si="603"/>
        <v>0</v>
      </c>
      <c r="X4808" s="6"/>
      <c r="Y4808" s="7">
        <f t="shared" si="608"/>
        <v>0</v>
      </c>
      <c r="Z4808" s="7"/>
      <c r="AA4808" s="8">
        <f t="shared" si="604"/>
        <v>0</v>
      </c>
      <c r="AB4808" s="6">
        <f t="shared" si="607"/>
        <v>0</v>
      </c>
      <c r="AC4808" s="6">
        <f t="shared" si="605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hidden="1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2926</v>
      </c>
      <c r="F4809" s="2" t="s">
        <v>2926</v>
      </c>
      <c r="G4809" s="2" t="s">
        <v>2926</v>
      </c>
      <c r="H4809" s="80" t="s">
        <v>2837</v>
      </c>
      <c r="I4809" s="57" t="s">
        <v>2838</v>
      </c>
      <c r="J4809" s="57" t="s">
        <v>2839</v>
      </c>
      <c r="K4809" s="57" t="s">
        <v>32</v>
      </c>
      <c r="L4809" s="65" t="s">
        <v>1563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6"/>
        <v>53161.599999999999</v>
      </c>
      <c r="W4809" s="8">
        <f t="shared" si="603"/>
        <v>0</v>
      </c>
      <c r="X4809" s="6"/>
      <c r="Y4809" s="7">
        <f t="shared" si="608"/>
        <v>0</v>
      </c>
      <c r="Z4809" s="7"/>
      <c r="AA4809" s="8">
        <f t="shared" si="604"/>
        <v>0</v>
      </c>
      <c r="AB4809" s="6">
        <f t="shared" si="607"/>
        <v>0</v>
      </c>
      <c r="AC4809" s="6">
        <f t="shared" si="605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hidden="1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2927</v>
      </c>
      <c r="F4810" s="2" t="s">
        <v>2927</v>
      </c>
      <c r="G4810" s="2" t="s">
        <v>2927</v>
      </c>
      <c r="H4810" s="80" t="s">
        <v>2837</v>
      </c>
      <c r="I4810" s="57" t="s">
        <v>2838</v>
      </c>
      <c r="J4810" s="57" t="s">
        <v>2839</v>
      </c>
      <c r="K4810" s="57" t="s">
        <v>32</v>
      </c>
      <c r="L4810" s="65" t="s">
        <v>1563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6"/>
        <v>1829.11</v>
      </c>
      <c r="W4810" s="8">
        <f t="shared" si="603"/>
        <v>0</v>
      </c>
      <c r="X4810" s="6"/>
      <c r="Y4810" s="7">
        <f t="shared" si="608"/>
        <v>0</v>
      </c>
      <c r="Z4810" s="7"/>
      <c r="AA4810" s="8">
        <f t="shared" si="604"/>
        <v>0</v>
      </c>
      <c r="AB4810" s="6">
        <f t="shared" si="607"/>
        <v>0</v>
      </c>
      <c r="AC4810" s="6">
        <f t="shared" si="605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hidden="1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1591</v>
      </c>
      <c r="F4811" s="2" t="s">
        <v>1591</v>
      </c>
      <c r="G4811" s="2" t="s">
        <v>1591</v>
      </c>
      <c r="H4811" s="80" t="s">
        <v>2837</v>
      </c>
      <c r="I4811" s="57" t="s">
        <v>2838</v>
      </c>
      <c r="J4811" s="57" t="s">
        <v>2839</v>
      </c>
      <c r="K4811" s="57" t="s">
        <v>32</v>
      </c>
      <c r="L4811" s="65" t="s">
        <v>1563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6"/>
        <v>29673.58</v>
      </c>
      <c r="W4811" s="8">
        <f t="shared" si="603"/>
        <v>0</v>
      </c>
      <c r="X4811" s="6"/>
      <c r="Y4811" s="7">
        <f t="shared" si="608"/>
        <v>0</v>
      </c>
      <c r="Z4811" s="7"/>
      <c r="AA4811" s="8">
        <f t="shared" si="604"/>
        <v>0</v>
      </c>
      <c r="AB4811" s="6">
        <f t="shared" si="607"/>
        <v>0</v>
      </c>
      <c r="AC4811" s="6">
        <f t="shared" si="605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hidden="1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2928</v>
      </c>
      <c r="F4812" s="2" t="s">
        <v>2928</v>
      </c>
      <c r="G4812" s="2" t="s">
        <v>2928</v>
      </c>
      <c r="H4812" s="80" t="s">
        <v>2837</v>
      </c>
      <c r="I4812" s="57" t="s">
        <v>2838</v>
      </c>
      <c r="J4812" s="57" t="s">
        <v>2839</v>
      </c>
      <c r="K4812" s="57" t="s">
        <v>32</v>
      </c>
      <c r="L4812" s="65" t="s">
        <v>1563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6"/>
        <v>0</v>
      </c>
      <c r="W4812" s="8">
        <f t="shared" si="603"/>
        <v>0</v>
      </c>
      <c r="X4812" s="6"/>
      <c r="Y4812" s="7">
        <f t="shared" si="608"/>
        <v>0</v>
      </c>
      <c r="Z4812" s="7"/>
      <c r="AA4812" s="8">
        <f t="shared" si="604"/>
        <v>0</v>
      </c>
      <c r="AB4812" s="6">
        <f t="shared" si="607"/>
        <v>0</v>
      </c>
      <c r="AC4812" s="6">
        <f t="shared" si="605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hidden="1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2837</v>
      </c>
      <c r="I4813" s="57" t="s">
        <v>2838</v>
      </c>
      <c r="J4813" s="57" t="s">
        <v>2839</v>
      </c>
      <c r="K4813" s="57" t="s">
        <v>32</v>
      </c>
      <c r="L4813" s="65" t="s">
        <v>1563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6"/>
        <v>50795.17</v>
      </c>
      <c r="W4813" s="8">
        <f t="shared" ref="W4813:W4823" si="609">U4813*(1+AI4813)/(1+AI4813+P4813)</f>
        <v>0</v>
      </c>
      <c r="X4813" s="6"/>
      <c r="Y4813" s="7">
        <f t="shared" si="608"/>
        <v>0</v>
      </c>
      <c r="Z4813" s="7"/>
      <c r="AA4813" s="8">
        <f t="shared" si="604"/>
        <v>0</v>
      </c>
      <c r="AB4813" s="6">
        <f t="shared" si="607"/>
        <v>0</v>
      </c>
      <c r="AC4813" s="6">
        <f t="shared" si="605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hidden="1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2837</v>
      </c>
      <c r="I4814" s="57" t="s">
        <v>2838</v>
      </c>
      <c r="J4814" s="57" t="s">
        <v>2839</v>
      </c>
      <c r="K4814" s="57" t="s">
        <v>32</v>
      </c>
      <c r="L4814" s="65" t="s">
        <v>1563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6"/>
        <v>103024.173904109</v>
      </c>
      <c r="W4814" s="8">
        <f t="shared" si="609"/>
        <v>0</v>
      </c>
      <c r="X4814" s="6"/>
      <c r="Y4814" s="7">
        <f t="shared" si="608"/>
        <v>0</v>
      </c>
      <c r="Z4814" s="7"/>
      <c r="AA4814" s="8">
        <f t="shared" si="604"/>
        <v>0</v>
      </c>
      <c r="AB4814" s="6">
        <f t="shared" si="607"/>
        <v>0</v>
      </c>
      <c r="AC4814" s="6">
        <f t="shared" si="605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hidden="1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2837</v>
      </c>
      <c r="I4815" s="57" t="s">
        <v>2838</v>
      </c>
      <c r="J4815" s="57" t="s">
        <v>2839</v>
      </c>
      <c r="K4815" s="57" t="s">
        <v>32</v>
      </c>
      <c r="L4815" s="65" t="s">
        <v>1563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6"/>
        <v>21078.89</v>
      </c>
      <c r="W4815" s="8">
        <f t="shared" si="609"/>
        <v>0</v>
      </c>
      <c r="X4815" s="6"/>
      <c r="Y4815" s="7">
        <f t="shared" si="608"/>
        <v>0</v>
      </c>
      <c r="Z4815" s="7"/>
      <c r="AA4815" s="8">
        <f t="shared" si="604"/>
        <v>0</v>
      </c>
      <c r="AB4815" s="6">
        <f t="shared" si="607"/>
        <v>0</v>
      </c>
      <c r="AC4815" s="6">
        <f t="shared" si="605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hidden="1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2925</v>
      </c>
      <c r="G4816" s="2" t="s">
        <v>1520</v>
      </c>
      <c r="H4816" s="80" t="s">
        <v>2837</v>
      </c>
      <c r="I4816" s="57" t="s">
        <v>2838</v>
      </c>
      <c r="J4816" s="57" t="s">
        <v>2839</v>
      </c>
      <c r="K4816" s="57" t="s">
        <v>32</v>
      </c>
      <c r="L4816" s="65" t="s">
        <v>1563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6"/>
        <v>73773.13</v>
      </c>
      <c r="W4816" s="8">
        <f t="shared" si="609"/>
        <v>0</v>
      </c>
      <c r="X4816" s="6"/>
      <c r="Y4816" s="7">
        <f t="shared" si="608"/>
        <v>0</v>
      </c>
      <c r="Z4816" s="7"/>
      <c r="AA4816" s="8">
        <f t="shared" si="604"/>
        <v>0</v>
      </c>
      <c r="AB4816" s="6">
        <f t="shared" si="607"/>
        <v>0</v>
      </c>
      <c r="AC4816" s="6">
        <f t="shared" si="605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hidden="1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2934</v>
      </c>
      <c r="F4817" s="2" t="s">
        <v>2934</v>
      </c>
      <c r="G4817" s="2" t="s">
        <v>2934</v>
      </c>
      <c r="H4817" s="80" t="s">
        <v>2837</v>
      </c>
      <c r="I4817" s="57" t="s">
        <v>2838</v>
      </c>
      <c r="J4817" s="57" t="s">
        <v>2839</v>
      </c>
      <c r="K4817" s="57" t="s">
        <v>32</v>
      </c>
      <c r="L4817" s="65" t="s">
        <v>1563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6"/>
        <v>69942.399999999994</v>
      </c>
      <c r="W4817" s="8">
        <f t="shared" si="609"/>
        <v>0</v>
      </c>
      <c r="X4817" s="6"/>
      <c r="Y4817" s="7">
        <f t="shared" si="608"/>
        <v>0</v>
      </c>
      <c r="Z4817" s="7"/>
      <c r="AA4817" s="8">
        <f t="shared" si="604"/>
        <v>0</v>
      </c>
      <c r="AB4817" s="6">
        <f t="shared" si="607"/>
        <v>0</v>
      </c>
      <c r="AC4817" s="6">
        <f t="shared" si="605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hidden="1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2937</v>
      </c>
      <c r="F4818" s="2" t="s">
        <v>2937</v>
      </c>
      <c r="G4818" s="2" t="s">
        <v>2937</v>
      </c>
      <c r="H4818" s="80" t="s">
        <v>2837</v>
      </c>
      <c r="I4818" s="57" t="s">
        <v>2838</v>
      </c>
      <c r="J4818" s="57" t="s">
        <v>2839</v>
      </c>
      <c r="K4818" s="57" t="s">
        <v>32</v>
      </c>
      <c r="L4818" s="65" t="s">
        <v>1563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6"/>
        <v>103825.040958905</v>
      </c>
      <c r="W4818" s="8">
        <f t="shared" si="609"/>
        <v>0</v>
      </c>
      <c r="X4818" s="6"/>
      <c r="Y4818" s="7">
        <f t="shared" si="608"/>
        <v>0</v>
      </c>
      <c r="Z4818" s="7"/>
      <c r="AA4818" s="8">
        <f t="shared" si="604"/>
        <v>0</v>
      </c>
      <c r="AB4818" s="6">
        <f t="shared" si="607"/>
        <v>0</v>
      </c>
      <c r="AC4818" s="6">
        <f t="shared" si="605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hidden="1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1629</v>
      </c>
      <c r="F4819" s="23" t="s">
        <v>4498</v>
      </c>
      <c r="G4819" s="2" t="s">
        <v>1629</v>
      </c>
      <c r="H4819" s="80" t="s">
        <v>2837</v>
      </c>
      <c r="I4819" s="57" t="s">
        <v>2838</v>
      </c>
      <c r="J4819" s="57" t="s">
        <v>2839</v>
      </c>
      <c r="K4819" s="57" t="s">
        <v>32</v>
      </c>
      <c r="L4819" s="65" t="s">
        <v>1563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6"/>
        <v>212018.66041095997</v>
      </c>
      <c r="W4819" s="8">
        <f t="shared" si="609"/>
        <v>0</v>
      </c>
      <c r="X4819" s="6"/>
      <c r="Y4819" s="7">
        <f t="shared" si="608"/>
        <v>0</v>
      </c>
      <c r="Z4819" s="7"/>
      <c r="AA4819" s="8">
        <f t="shared" si="604"/>
        <v>0</v>
      </c>
      <c r="AB4819" s="6">
        <f t="shared" si="607"/>
        <v>0</v>
      </c>
      <c r="AC4819" s="6">
        <f t="shared" si="605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hidden="1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1563</v>
      </c>
      <c r="F4820" s="2" t="s">
        <v>1563</v>
      </c>
      <c r="G4820" s="2" t="s">
        <v>1563</v>
      </c>
      <c r="H4820" s="80" t="s">
        <v>2837</v>
      </c>
      <c r="I4820" s="57" t="s">
        <v>2838</v>
      </c>
      <c r="J4820" s="57" t="s">
        <v>2839</v>
      </c>
      <c r="K4820" s="57" t="s">
        <v>32</v>
      </c>
      <c r="L4820" s="65" t="s">
        <v>1563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6"/>
        <v>3092.8759854029599</v>
      </c>
      <c r="W4820" s="8">
        <f t="shared" si="609"/>
        <v>0</v>
      </c>
      <c r="X4820" s="6"/>
      <c r="Y4820" s="7">
        <f t="shared" si="608"/>
        <v>0</v>
      </c>
      <c r="Z4820" s="7"/>
      <c r="AA4820" s="8">
        <f t="shared" si="604"/>
        <v>0</v>
      </c>
      <c r="AB4820" s="6">
        <f t="shared" si="607"/>
        <v>0</v>
      </c>
      <c r="AC4820" s="6">
        <f t="shared" si="605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4.25" hidden="1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2837</v>
      </c>
      <c r="I4821" s="57" t="s">
        <v>2838</v>
      </c>
      <c r="J4821" s="57" t="s">
        <v>2839</v>
      </c>
      <c r="K4821" s="57" t="s">
        <v>32</v>
      </c>
      <c r="L4821" s="65" t="s">
        <v>1563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6"/>
        <v>20415.91</v>
      </c>
      <c r="W4821" s="8">
        <f t="shared" si="609"/>
        <v>0</v>
      </c>
      <c r="X4821" s="6"/>
      <c r="Y4821" s="7">
        <f t="shared" si="608"/>
        <v>0</v>
      </c>
      <c r="Z4821" s="7"/>
      <c r="AA4821" s="8">
        <f t="shared" si="604"/>
        <v>0</v>
      </c>
      <c r="AB4821" s="6">
        <f t="shared" si="607"/>
        <v>0</v>
      </c>
      <c r="AC4821" s="6">
        <f t="shared" si="605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hidden="1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2837</v>
      </c>
      <c r="I4822" s="57" t="s">
        <v>2838</v>
      </c>
      <c r="J4822" s="57" t="s">
        <v>2839</v>
      </c>
      <c r="K4822" s="57" t="s">
        <v>32</v>
      </c>
      <c r="L4822" s="65" t="s">
        <v>1563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6"/>
        <v>-2662.42</v>
      </c>
      <c r="W4822" s="8">
        <f t="shared" si="609"/>
        <v>2399.4649382716052</v>
      </c>
      <c r="X4822" s="6"/>
      <c r="Y4822" s="7">
        <f t="shared" si="608"/>
        <v>0</v>
      </c>
      <c r="Z4822" s="7"/>
      <c r="AA4822" s="8">
        <f t="shared" si="604"/>
        <v>2399.4649382716052</v>
      </c>
      <c r="AB4822" s="6">
        <f t="shared" si="607"/>
        <v>262.95506172839487</v>
      </c>
      <c r="AC4822" s="6">
        <f t="shared" si="605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hidden="1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" t="s">
        <v>2942</v>
      </c>
      <c r="F4823" s="2" t="s">
        <v>3617</v>
      </c>
      <c r="G4823" s="2" t="s">
        <v>3617</v>
      </c>
      <c r="H4823" s="80" t="s">
        <v>2837</v>
      </c>
      <c r="I4823" s="57" t="s">
        <v>2838</v>
      </c>
      <c r="J4823" s="57" t="s">
        <v>2839</v>
      </c>
      <c r="K4823" s="57" t="s">
        <v>32</v>
      </c>
      <c r="L4823" s="65" t="s">
        <v>1563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6"/>
        <v>24346.270547945202</v>
      </c>
      <c r="W4823" s="8">
        <f t="shared" si="609"/>
        <v>0</v>
      </c>
      <c r="X4823" s="6"/>
      <c r="Y4823" s="7">
        <f t="shared" si="608"/>
        <v>0</v>
      </c>
      <c r="Z4823" s="7"/>
      <c r="AA4823" s="8">
        <f t="shared" si="604"/>
        <v>0</v>
      </c>
      <c r="AB4823" s="6">
        <f t="shared" si="607"/>
        <v>0</v>
      </c>
      <c r="AC4823" s="6">
        <f t="shared" si="605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hidden="1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2837</v>
      </c>
      <c r="I4824" s="57" t="s">
        <v>2838</v>
      </c>
      <c r="J4824" s="57" t="s">
        <v>2839</v>
      </c>
      <c r="K4824" s="57" t="s">
        <v>32</v>
      </c>
      <c r="L4824" s="65" t="s">
        <v>1563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6"/>
        <v>-326.37956204361296</v>
      </c>
      <c r="W4824" s="8">
        <f>U4824*(1+AI4824)/(1+P4824)</f>
        <v>0</v>
      </c>
      <c r="X4824" s="6"/>
      <c r="Y4824" s="7">
        <f t="shared" si="608"/>
        <v>0</v>
      </c>
      <c r="Z4824" s="7"/>
      <c r="AA4824" s="8">
        <f t="shared" si="604"/>
        <v>0</v>
      </c>
      <c r="AB4824" s="6">
        <f t="shared" si="607"/>
        <v>0</v>
      </c>
      <c r="AC4824" s="6">
        <f t="shared" si="605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hidden="1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2943</v>
      </c>
      <c r="G4825" s="2" t="s">
        <v>352</v>
      </c>
      <c r="H4825" s="80" t="s">
        <v>2837</v>
      </c>
      <c r="I4825" s="57" t="s">
        <v>2838</v>
      </c>
      <c r="J4825" s="57" t="s">
        <v>2839</v>
      </c>
      <c r="K4825" s="57" t="s">
        <v>32</v>
      </c>
      <c r="L4825" s="65" t="s">
        <v>2944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6"/>
        <v>12661.49</v>
      </c>
      <c r="W4825" s="8">
        <f t="shared" ref="W4825:W4830" si="610">U4825*(1+AI4825)/(1+AI4825+P4825)</f>
        <v>0</v>
      </c>
      <c r="X4825" s="6"/>
      <c r="Y4825" s="7">
        <f t="shared" si="608"/>
        <v>0</v>
      </c>
      <c r="Z4825" s="7"/>
      <c r="AA4825" s="8">
        <f t="shared" si="604"/>
        <v>0</v>
      </c>
      <c r="AB4825" s="6">
        <f t="shared" si="607"/>
        <v>0</v>
      </c>
      <c r="AC4825" s="6">
        <f t="shared" si="605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hidden="1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2882</v>
      </c>
      <c r="F4826" s="23" t="s">
        <v>2883</v>
      </c>
      <c r="G4826" s="2" t="s">
        <v>2882</v>
      </c>
      <c r="H4826" s="80" t="s">
        <v>2837</v>
      </c>
      <c r="I4826" s="57" t="s">
        <v>2838</v>
      </c>
      <c r="J4826" s="57" t="s">
        <v>2839</v>
      </c>
      <c r="K4826" s="57" t="s">
        <v>32</v>
      </c>
      <c r="L4826" s="65" t="s">
        <v>1563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6"/>
        <v>13222.92</v>
      </c>
      <c r="W4826" s="8">
        <f t="shared" si="610"/>
        <v>671.14</v>
      </c>
      <c r="X4826" s="6"/>
      <c r="Y4826" s="7">
        <f t="shared" si="608"/>
        <v>0</v>
      </c>
      <c r="Z4826" s="7"/>
      <c r="AA4826" s="8">
        <f t="shared" si="604"/>
        <v>671.14</v>
      </c>
      <c r="AB4826" s="6">
        <f t="shared" si="607"/>
        <v>0</v>
      </c>
      <c r="AC4826" s="6">
        <f t="shared" si="605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hidden="1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2946</v>
      </c>
      <c r="F4827" s="2" t="s">
        <v>2946</v>
      </c>
      <c r="G4827" s="2" t="s">
        <v>2946</v>
      </c>
      <c r="H4827" s="80" t="s">
        <v>2837</v>
      </c>
      <c r="I4827" s="57" t="s">
        <v>2838</v>
      </c>
      <c r="J4827" s="57" t="s">
        <v>2839</v>
      </c>
      <c r="K4827" s="57" t="s">
        <v>32</v>
      </c>
      <c r="L4827" s="65" t="s">
        <v>1563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6"/>
        <v>327842.51</v>
      </c>
      <c r="W4827" s="8">
        <f t="shared" si="610"/>
        <v>0</v>
      </c>
      <c r="X4827" s="6"/>
      <c r="Y4827" s="7">
        <f t="shared" si="608"/>
        <v>0</v>
      </c>
      <c r="Z4827" s="7"/>
      <c r="AA4827" s="8">
        <f t="shared" si="604"/>
        <v>0</v>
      </c>
      <c r="AB4827" s="6">
        <f t="shared" si="607"/>
        <v>0</v>
      </c>
      <c r="AC4827" s="6">
        <f t="shared" si="605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hidden="1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2837</v>
      </c>
      <c r="I4828" s="57" t="s">
        <v>2838</v>
      </c>
      <c r="J4828" s="57" t="s">
        <v>2839</v>
      </c>
      <c r="K4828" s="57" t="s">
        <v>32</v>
      </c>
      <c r="L4828" s="65" t="s">
        <v>1563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6"/>
        <v>50616.639999999999</v>
      </c>
      <c r="W4828" s="8">
        <f t="shared" si="610"/>
        <v>0</v>
      </c>
      <c r="X4828" s="6"/>
      <c r="Y4828" s="7">
        <f t="shared" si="608"/>
        <v>0</v>
      </c>
      <c r="Z4828" s="7"/>
      <c r="AA4828" s="8">
        <f t="shared" si="604"/>
        <v>0</v>
      </c>
      <c r="AB4828" s="6">
        <f t="shared" si="607"/>
        <v>0</v>
      </c>
      <c r="AC4828" s="6">
        <f t="shared" si="605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hidden="1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1578</v>
      </c>
      <c r="G4829" s="2" t="s">
        <v>1536</v>
      </c>
      <c r="H4829" s="80" t="s">
        <v>2837</v>
      </c>
      <c r="I4829" s="57" t="s">
        <v>2838</v>
      </c>
      <c r="J4829" s="57" t="s">
        <v>2839</v>
      </c>
      <c r="K4829" s="57" t="s">
        <v>32</v>
      </c>
      <c r="L4829" s="2" t="s">
        <v>1563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6"/>
        <v>337493.18095745007</v>
      </c>
      <c r="W4829" s="8">
        <f t="shared" si="610"/>
        <v>1539407.6120689656</v>
      </c>
      <c r="X4829" s="6"/>
      <c r="Y4829" s="7">
        <f t="shared" si="608"/>
        <v>0</v>
      </c>
      <c r="Z4829" s="7"/>
      <c r="AA4829" s="8">
        <f t="shared" si="604"/>
        <v>1539407.6120689656</v>
      </c>
      <c r="AB4829" s="6">
        <f t="shared" si="607"/>
        <v>43671.137931034435</v>
      </c>
      <c r="AC4829" s="6">
        <f t="shared" si="605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hidden="1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1581</v>
      </c>
      <c r="F4830" s="2" t="s">
        <v>1581</v>
      </c>
      <c r="G4830" s="2" t="s">
        <v>1581</v>
      </c>
      <c r="H4830" s="80" t="s">
        <v>2837</v>
      </c>
      <c r="I4830" s="57" t="s">
        <v>2838</v>
      </c>
      <c r="J4830" s="57" t="s">
        <v>2839</v>
      </c>
      <c r="K4830" s="57" t="s">
        <v>32</v>
      </c>
      <c r="L4830" s="65" t="s">
        <v>1563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6"/>
        <v>0</v>
      </c>
      <c r="W4830" s="8">
        <f t="shared" si="610"/>
        <v>0</v>
      </c>
      <c r="X4830" s="6"/>
      <c r="Y4830" s="7">
        <f t="shared" si="608"/>
        <v>0</v>
      </c>
      <c r="Z4830" s="7"/>
      <c r="AA4830" s="8">
        <f t="shared" si="604"/>
        <v>0</v>
      </c>
      <c r="AB4830" s="6">
        <f t="shared" si="607"/>
        <v>0</v>
      </c>
      <c r="AC4830" s="6">
        <f t="shared" si="605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hidden="1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2153</v>
      </c>
      <c r="F4831" s="58" t="s">
        <v>2154</v>
      </c>
      <c r="G4831" s="58" t="s">
        <v>2153</v>
      </c>
      <c r="H4831" s="85" t="s">
        <v>1993</v>
      </c>
      <c r="I4831" s="57" t="s">
        <v>1994</v>
      </c>
      <c r="J4831" s="57" t="s">
        <v>1995</v>
      </c>
      <c r="K4831" s="57" t="s">
        <v>32</v>
      </c>
      <c r="L4831" s="58" t="s">
        <v>2153</v>
      </c>
      <c r="M4831" s="57"/>
      <c r="N4831" s="58" t="s">
        <v>3084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8"/>
        <v>0</v>
      </c>
      <c r="Z4831" s="7"/>
      <c r="AA4831" s="8">
        <f t="shared" si="604"/>
        <v>49280</v>
      </c>
      <c r="AB4831" s="8">
        <f t="shared" si="607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hidden="1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1700</v>
      </c>
      <c r="F4832" s="58" t="s">
        <v>1700</v>
      </c>
      <c r="G4832" s="58" t="s">
        <v>1700</v>
      </c>
      <c r="H4832" s="85" t="s">
        <v>1993</v>
      </c>
      <c r="I4832" s="57" t="s">
        <v>1994</v>
      </c>
      <c r="J4832" s="57" t="s">
        <v>1995</v>
      </c>
      <c r="K4832" s="57" t="s">
        <v>32</v>
      </c>
      <c r="L4832" s="58" t="s">
        <v>1700</v>
      </c>
      <c r="M4832" s="57"/>
      <c r="N4832" s="58" t="s">
        <v>3084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8"/>
        <v>0</v>
      </c>
      <c r="Z4832" s="7"/>
      <c r="AA4832" s="8">
        <f t="shared" si="604"/>
        <v>0</v>
      </c>
      <c r="AB4832" s="8">
        <f t="shared" si="607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hidden="1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1993</v>
      </c>
      <c r="I4833" s="57" t="s">
        <v>1994</v>
      </c>
      <c r="J4833" s="57" t="s">
        <v>1995</v>
      </c>
      <c r="K4833" s="57" t="s">
        <v>32</v>
      </c>
      <c r="L4833" s="58" t="s">
        <v>607</v>
      </c>
      <c r="M4833" s="57"/>
      <c r="N4833" s="58" t="s">
        <v>3084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8"/>
        <v>0</v>
      </c>
      <c r="Z4833" s="7"/>
      <c r="AA4833" s="8">
        <f t="shared" ref="AA4833:AA4896" si="611">W4833+X4833</f>
        <v>0</v>
      </c>
      <c r="AB4833" s="8">
        <f t="shared" si="607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hidden="1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1794</v>
      </c>
      <c r="F4834" s="58" t="s">
        <v>2237</v>
      </c>
      <c r="G4834" s="58" t="s">
        <v>1794</v>
      </c>
      <c r="H4834" s="85" t="s">
        <v>1993</v>
      </c>
      <c r="I4834" s="57" t="s">
        <v>1994</v>
      </c>
      <c r="J4834" s="57" t="s">
        <v>1995</v>
      </c>
      <c r="K4834" s="57" t="s">
        <v>32</v>
      </c>
      <c r="L4834" s="58" t="s">
        <v>1794</v>
      </c>
      <c r="M4834" s="57"/>
      <c r="N4834" s="58" t="s">
        <v>3084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8"/>
        <v>0</v>
      </c>
      <c r="Z4834" s="7"/>
      <c r="AA4834" s="8">
        <f t="shared" si="611"/>
        <v>29200</v>
      </c>
      <c r="AB4834" s="8">
        <f t="shared" si="607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hidden="1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3136</v>
      </c>
      <c r="G4835" s="58" t="s">
        <v>1052</v>
      </c>
      <c r="H4835" s="85" t="s">
        <v>3137</v>
      </c>
      <c r="I4835" s="57" t="s">
        <v>1994</v>
      </c>
      <c r="J4835" s="57" t="s">
        <v>3335</v>
      </c>
      <c r="K4835" s="57" t="s">
        <v>32</v>
      </c>
      <c r="L4835" s="58" t="s">
        <v>1052</v>
      </c>
      <c r="M4835" s="57"/>
      <c r="N4835" s="58" t="s">
        <v>3084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8"/>
        <v>0</v>
      </c>
      <c r="Z4835" s="7"/>
      <c r="AA4835" s="8">
        <f t="shared" si="611"/>
        <v>901971.15</v>
      </c>
      <c r="AB4835" s="8">
        <f t="shared" si="607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hidden="1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2629</v>
      </c>
      <c r="F4836" s="58" t="s">
        <v>2629</v>
      </c>
      <c r="G4836" s="58" t="s">
        <v>2629</v>
      </c>
      <c r="H4836" s="85" t="s">
        <v>1993</v>
      </c>
      <c r="I4836" s="57" t="s">
        <v>1994</v>
      </c>
      <c r="J4836" s="57" t="s">
        <v>1995</v>
      </c>
      <c r="K4836" s="57" t="s">
        <v>32</v>
      </c>
      <c r="L4836" s="58" t="s">
        <v>2629</v>
      </c>
      <c r="M4836" s="57"/>
      <c r="N4836" s="58" t="s">
        <v>3084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2">IF(O4836="返货",U4836/(1+P4836),IF(O4836="返现",U4836,IF(O4836="折扣",U4836*P4836,IF(O4836="无",U4836))))</f>
        <v>26460</v>
      </c>
      <c r="X4836" s="8"/>
      <c r="Y4836" s="7">
        <f t="shared" si="608"/>
        <v>0</v>
      </c>
      <c r="Z4836" s="7"/>
      <c r="AA4836" s="8">
        <f t="shared" si="611"/>
        <v>26460</v>
      </c>
      <c r="AB4836" s="8">
        <f t="shared" si="607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hidden="1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3136</v>
      </c>
      <c r="G4837" s="2" t="s">
        <v>1052</v>
      </c>
      <c r="H4837" s="80" t="s">
        <v>3137</v>
      </c>
      <c r="I4837" s="57" t="s">
        <v>1994</v>
      </c>
      <c r="J4837" s="57" t="s">
        <v>3335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3">S4837+T4837-U4837</f>
        <v>-2329100.23</v>
      </c>
      <c r="W4837" s="8">
        <f t="shared" si="612"/>
        <v>1496743.53</v>
      </c>
      <c r="X4837" s="8"/>
      <c r="Y4837" s="7">
        <f t="shared" si="608"/>
        <v>0</v>
      </c>
      <c r="Z4837" s="7"/>
      <c r="AA4837" s="8">
        <f t="shared" si="611"/>
        <v>1496743.53</v>
      </c>
      <c r="AB4837" s="8">
        <f t="shared" si="607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hidden="1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3139</v>
      </c>
      <c r="F4838" s="2" t="s">
        <v>3139</v>
      </c>
      <c r="G4838" s="2" t="s">
        <v>3139</v>
      </c>
      <c r="H4838" s="80" t="s">
        <v>3140</v>
      </c>
      <c r="I4838" s="57" t="s">
        <v>3610</v>
      </c>
      <c r="J4838" s="57"/>
      <c r="K4838" s="57" t="s">
        <v>32</v>
      </c>
      <c r="L4838" s="4" t="s">
        <v>3142</v>
      </c>
      <c r="M4838" s="57"/>
      <c r="N4838" s="2" t="s">
        <v>40</v>
      </c>
      <c r="O4838" s="8" t="s">
        <v>80</v>
      </c>
      <c r="P4838" s="4">
        <v>0</v>
      </c>
      <c r="Q4838" s="129" t="s">
        <v>3143</v>
      </c>
      <c r="R4838" s="58"/>
      <c r="S4838" s="8">
        <v>3722.29</v>
      </c>
      <c r="T4838" s="8"/>
      <c r="U4838" s="8">
        <v>0</v>
      </c>
      <c r="V4838" s="8">
        <f t="shared" si="613"/>
        <v>3722.29</v>
      </c>
      <c r="W4838" s="8">
        <f t="shared" si="612"/>
        <v>0</v>
      </c>
      <c r="X4838" s="8"/>
      <c r="Y4838" s="7">
        <f t="shared" si="608"/>
        <v>0</v>
      </c>
      <c r="Z4838" s="7"/>
      <c r="AA4838" s="8">
        <f t="shared" si="611"/>
        <v>0</v>
      </c>
      <c r="AB4838" s="8">
        <f t="shared" si="607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hidden="1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3144</v>
      </c>
      <c r="F4839" s="2" t="s">
        <v>3144</v>
      </c>
      <c r="G4839" s="2" t="s">
        <v>3144</v>
      </c>
      <c r="H4839" s="80" t="s">
        <v>3140</v>
      </c>
      <c r="I4839" s="57" t="s">
        <v>3610</v>
      </c>
      <c r="J4839" s="57"/>
      <c r="K4839" s="57" t="s">
        <v>32</v>
      </c>
      <c r="L4839" s="4" t="s">
        <v>3145</v>
      </c>
      <c r="M4839" s="57"/>
      <c r="N4839" s="2" t="s">
        <v>40</v>
      </c>
      <c r="O4839" s="8" t="s">
        <v>80</v>
      </c>
      <c r="P4839" s="4">
        <v>0</v>
      </c>
      <c r="Q4839" s="129" t="s">
        <v>3146</v>
      </c>
      <c r="R4839" s="58"/>
      <c r="S4839" s="8">
        <v>36819.410000000003</v>
      </c>
      <c r="T4839" s="8"/>
      <c r="U4839" s="8">
        <v>0</v>
      </c>
      <c r="V4839" s="8">
        <f t="shared" si="613"/>
        <v>36819.410000000003</v>
      </c>
      <c r="W4839" s="8">
        <f t="shared" si="612"/>
        <v>0</v>
      </c>
      <c r="X4839" s="8"/>
      <c r="Y4839" s="7">
        <f t="shared" si="608"/>
        <v>0</v>
      </c>
      <c r="Z4839" s="7"/>
      <c r="AA4839" s="8">
        <f t="shared" si="611"/>
        <v>0</v>
      </c>
      <c r="AB4839" s="8">
        <f t="shared" si="607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hidden="1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3147</v>
      </c>
      <c r="F4840" s="2" t="s">
        <v>3147</v>
      </c>
      <c r="G4840" s="2" t="s">
        <v>3147</v>
      </c>
      <c r="H4840" s="80" t="s">
        <v>3140</v>
      </c>
      <c r="I4840" s="57" t="s">
        <v>3610</v>
      </c>
      <c r="J4840" s="57"/>
      <c r="K4840" s="57" t="s">
        <v>32</v>
      </c>
      <c r="L4840" s="4" t="s">
        <v>3147</v>
      </c>
      <c r="M4840" s="57"/>
      <c r="N4840" s="2" t="s">
        <v>40</v>
      </c>
      <c r="O4840" s="8" t="s">
        <v>41</v>
      </c>
      <c r="P4840" s="4">
        <v>0.03</v>
      </c>
      <c r="Q4840" s="129" t="s">
        <v>3148</v>
      </c>
      <c r="R4840" s="58"/>
      <c r="S4840" s="8">
        <v>-8540.57</v>
      </c>
      <c r="T4840" s="8"/>
      <c r="U4840" s="8">
        <v>0</v>
      </c>
      <c r="V4840" s="8">
        <f t="shared" si="613"/>
        <v>-8540.57</v>
      </c>
      <c r="W4840" s="8">
        <f t="shared" si="612"/>
        <v>0</v>
      </c>
      <c r="X4840" s="8"/>
      <c r="Y4840" s="7">
        <f t="shared" si="608"/>
        <v>0</v>
      </c>
      <c r="Z4840" s="7"/>
      <c r="AA4840" s="8">
        <f t="shared" si="611"/>
        <v>0</v>
      </c>
      <c r="AB4840" s="8">
        <f t="shared" si="607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hidden="1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3142</v>
      </c>
      <c r="F4841" s="2" t="s">
        <v>3142</v>
      </c>
      <c r="G4841" s="2" t="s">
        <v>3142</v>
      </c>
      <c r="H4841" s="80" t="s">
        <v>3140</v>
      </c>
      <c r="I4841" s="57" t="s">
        <v>3610</v>
      </c>
      <c r="J4841" s="57"/>
      <c r="K4841" s="57" t="s">
        <v>32</v>
      </c>
      <c r="L4841" s="4" t="s">
        <v>3142</v>
      </c>
      <c r="M4841" s="57"/>
      <c r="N4841" s="2" t="s">
        <v>40</v>
      </c>
      <c r="O4841" s="8" t="s">
        <v>41</v>
      </c>
      <c r="P4841" s="4">
        <v>0.02</v>
      </c>
      <c r="Q4841" s="129" t="s">
        <v>3143</v>
      </c>
      <c r="R4841" s="58"/>
      <c r="S4841" s="8">
        <v>7103.19</v>
      </c>
      <c r="T4841" s="8"/>
      <c r="U4841" s="8">
        <v>0</v>
      </c>
      <c r="V4841" s="8">
        <f t="shared" si="613"/>
        <v>7103.19</v>
      </c>
      <c r="W4841" s="8">
        <f t="shared" si="612"/>
        <v>0</v>
      </c>
      <c r="X4841" s="8"/>
      <c r="Y4841" s="7">
        <f t="shared" si="608"/>
        <v>0</v>
      </c>
      <c r="Z4841" s="7"/>
      <c r="AA4841" s="8">
        <f t="shared" si="611"/>
        <v>0</v>
      </c>
      <c r="AB4841" s="8">
        <f t="shared" si="607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hidden="1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3149</v>
      </c>
      <c r="F4842" s="2" t="s">
        <v>3149</v>
      </c>
      <c r="G4842" s="2" t="s">
        <v>3149</v>
      </c>
      <c r="H4842" s="80" t="s">
        <v>3140</v>
      </c>
      <c r="I4842" s="57" t="s">
        <v>3610</v>
      </c>
      <c r="J4842" s="57"/>
      <c r="K4842" s="57" t="s">
        <v>32</v>
      </c>
      <c r="L4842" s="4" t="s">
        <v>3149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3"/>
        <v>62013.87</v>
      </c>
      <c r="W4842" s="8">
        <f t="shared" si="612"/>
        <v>0</v>
      </c>
      <c r="X4842" s="8"/>
      <c r="Y4842" s="7">
        <f t="shared" si="608"/>
        <v>0</v>
      </c>
      <c r="Z4842" s="7"/>
      <c r="AA4842" s="8">
        <f t="shared" si="611"/>
        <v>0</v>
      </c>
      <c r="AB4842" s="8">
        <f t="shared" si="607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hidden="1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3150</v>
      </c>
      <c r="F4843" s="2" t="s">
        <v>3150</v>
      </c>
      <c r="G4843" s="2" t="s">
        <v>3150</v>
      </c>
      <c r="H4843" s="80" t="s">
        <v>3140</v>
      </c>
      <c r="I4843" s="57" t="s">
        <v>3610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3"/>
        <v>-80.689999999999898</v>
      </c>
      <c r="W4843" s="8">
        <f t="shared" si="612"/>
        <v>0</v>
      </c>
      <c r="X4843" s="8"/>
      <c r="Y4843" s="7">
        <f t="shared" si="608"/>
        <v>0</v>
      </c>
      <c r="Z4843" s="7"/>
      <c r="AA4843" s="8">
        <f t="shared" si="611"/>
        <v>0</v>
      </c>
      <c r="AB4843" s="8">
        <f t="shared" si="607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hidden="1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3151</v>
      </c>
      <c r="F4844" s="2" t="s">
        <v>3151</v>
      </c>
      <c r="G4844" s="2" t="s">
        <v>3151</v>
      </c>
      <c r="H4844" s="80" t="s">
        <v>3140</v>
      </c>
      <c r="I4844" s="57" t="s">
        <v>3610</v>
      </c>
      <c r="J4844" s="57"/>
      <c r="K4844" s="57" t="s">
        <v>32</v>
      </c>
      <c r="L4844" s="4" t="s">
        <v>3151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3"/>
        <v>138.31</v>
      </c>
      <c r="W4844" s="8">
        <f t="shared" si="612"/>
        <v>0</v>
      </c>
      <c r="X4844" s="8"/>
      <c r="Y4844" s="7">
        <f t="shared" si="608"/>
        <v>0</v>
      </c>
      <c r="Z4844" s="7"/>
      <c r="AA4844" s="8">
        <f t="shared" si="611"/>
        <v>0</v>
      </c>
      <c r="AB4844" s="8">
        <f t="shared" si="607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hidden="1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3151</v>
      </c>
      <c r="F4845" s="2" t="s">
        <v>3151</v>
      </c>
      <c r="G4845" s="2" t="s">
        <v>3151</v>
      </c>
      <c r="H4845" s="80" t="s">
        <v>3140</v>
      </c>
      <c r="I4845" s="57" t="s">
        <v>3610</v>
      </c>
      <c r="J4845" s="57"/>
      <c r="K4845" s="57" t="s">
        <v>32</v>
      </c>
      <c r="L4845" s="4" t="s">
        <v>3151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3"/>
        <v>-146.72</v>
      </c>
      <c r="W4845" s="8">
        <f t="shared" si="612"/>
        <v>0</v>
      </c>
      <c r="X4845" s="8"/>
      <c r="Y4845" s="7">
        <f t="shared" si="608"/>
        <v>0</v>
      </c>
      <c r="Z4845" s="7"/>
      <c r="AA4845" s="8">
        <f t="shared" si="611"/>
        <v>0</v>
      </c>
      <c r="AB4845" s="8">
        <f t="shared" si="607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hidden="1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3147</v>
      </c>
      <c r="F4846" s="2" t="s">
        <v>3147</v>
      </c>
      <c r="G4846" s="2" t="s">
        <v>3147</v>
      </c>
      <c r="H4846" s="80" t="s">
        <v>3140</v>
      </c>
      <c r="I4846" s="57" t="s">
        <v>3610</v>
      </c>
      <c r="J4846" s="57"/>
      <c r="K4846" s="57" t="s">
        <v>32</v>
      </c>
      <c r="L4846" s="4" t="s">
        <v>3152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3"/>
        <v>-1248.8699999999999</v>
      </c>
      <c r="W4846" s="8">
        <f t="shared" si="612"/>
        <v>0</v>
      </c>
      <c r="X4846" s="8"/>
      <c r="Y4846" s="7">
        <f t="shared" si="608"/>
        <v>0</v>
      </c>
      <c r="Z4846" s="7"/>
      <c r="AA4846" s="8">
        <f t="shared" si="611"/>
        <v>0</v>
      </c>
      <c r="AB4846" s="8">
        <f t="shared" si="607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hidden="1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2734</v>
      </c>
      <c r="F4847" s="2" t="s">
        <v>2734</v>
      </c>
      <c r="G4847" s="2" t="s">
        <v>2734</v>
      </c>
      <c r="H4847" s="80" t="s">
        <v>3140</v>
      </c>
      <c r="I4847" s="57" t="s">
        <v>3610</v>
      </c>
      <c r="J4847" s="57"/>
      <c r="K4847" s="57" t="s">
        <v>32</v>
      </c>
      <c r="L4847" s="4" t="s">
        <v>2734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3"/>
        <v>8334.6200000000008</v>
      </c>
      <c r="W4847" s="8">
        <f t="shared" si="612"/>
        <v>0</v>
      </c>
      <c r="X4847" s="8"/>
      <c r="Y4847" s="7">
        <f t="shared" si="608"/>
        <v>0</v>
      </c>
      <c r="Z4847" s="7"/>
      <c r="AA4847" s="8">
        <f t="shared" si="611"/>
        <v>0</v>
      </c>
      <c r="AB4847" s="8">
        <f t="shared" si="607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hidden="1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3153</v>
      </c>
      <c r="F4848" s="2" t="s">
        <v>3153</v>
      </c>
      <c r="G4848" s="2" t="s">
        <v>3153</v>
      </c>
      <c r="H4848" s="80" t="s">
        <v>3140</v>
      </c>
      <c r="I4848" s="57" t="s">
        <v>3610</v>
      </c>
      <c r="J4848" s="57"/>
      <c r="K4848" s="57" t="s">
        <v>32</v>
      </c>
      <c r="L4848" s="4" t="s">
        <v>3153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3"/>
        <v>-30949.5</v>
      </c>
      <c r="W4848" s="8">
        <f t="shared" si="612"/>
        <v>0</v>
      </c>
      <c r="X4848" s="8"/>
      <c r="Y4848" s="7">
        <f t="shared" si="608"/>
        <v>0</v>
      </c>
      <c r="Z4848" s="7"/>
      <c r="AA4848" s="8">
        <f t="shared" si="611"/>
        <v>0</v>
      </c>
      <c r="AB4848" s="8">
        <f t="shared" ref="AB4848:AB4911" si="614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hidden="1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3140</v>
      </c>
      <c r="I4849" s="57" t="s">
        <v>3610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3"/>
        <v>-140.31</v>
      </c>
      <c r="W4849" s="8">
        <f t="shared" si="612"/>
        <v>0</v>
      </c>
      <c r="X4849" s="8"/>
      <c r="Y4849" s="7">
        <f t="shared" si="608"/>
        <v>0</v>
      </c>
      <c r="Z4849" s="7"/>
      <c r="AA4849" s="8">
        <f t="shared" si="611"/>
        <v>0</v>
      </c>
      <c r="AB4849" s="8">
        <f t="shared" si="614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hidden="1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1885</v>
      </c>
      <c r="F4850" s="2" t="s">
        <v>1885</v>
      </c>
      <c r="G4850" s="2" t="s">
        <v>1885</v>
      </c>
      <c r="H4850" s="80" t="s">
        <v>3140</v>
      </c>
      <c r="I4850" s="57" t="s">
        <v>3610</v>
      </c>
      <c r="J4850" s="57"/>
      <c r="K4850" s="57" t="s">
        <v>32</v>
      </c>
      <c r="L4850" s="4" t="s">
        <v>3154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3"/>
        <v>-16010.42</v>
      </c>
      <c r="W4850" s="8">
        <f t="shared" si="612"/>
        <v>0</v>
      </c>
      <c r="X4850" s="8"/>
      <c r="Y4850" s="7">
        <f t="shared" si="608"/>
        <v>0</v>
      </c>
      <c r="Z4850" s="7"/>
      <c r="AA4850" s="8">
        <f t="shared" si="611"/>
        <v>0</v>
      </c>
      <c r="AB4850" s="8">
        <f t="shared" si="614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hidden="1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3060</v>
      </c>
      <c r="F4851" s="2" t="s">
        <v>3060</v>
      </c>
      <c r="G4851" s="2" t="s">
        <v>3060</v>
      </c>
      <c r="H4851" s="80" t="s">
        <v>3140</v>
      </c>
      <c r="I4851" s="57" t="s">
        <v>3610</v>
      </c>
      <c r="J4851" s="57"/>
      <c r="K4851" s="57" t="s">
        <v>32</v>
      </c>
      <c r="L4851" s="4" t="s">
        <v>3060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3"/>
        <v>-29.309999999999501</v>
      </c>
      <c r="W4851" s="8">
        <f t="shared" si="612"/>
        <v>0</v>
      </c>
      <c r="X4851" s="8"/>
      <c r="Y4851" s="7">
        <f t="shared" si="608"/>
        <v>0</v>
      </c>
      <c r="Z4851" s="7"/>
      <c r="AA4851" s="8">
        <f t="shared" si="611"/>
        <v>0</v>
      </c>
      <c r="AB4851" s="8">
        <f t="shared" si="614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hidden="1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3155</v>
      </c>
      <c r="F4852" s="2" t="s">
        <v>3155</v>
      </c>
      <c r="G4852" s="2" t="s">
        <v>3155</v>
      </c>
      <c r="H4852" s="80" t="s">
        <v>3140</v>
      </c>
      <c r="I4852" s="57" t="s">
        <v>3610</v>
      </c>
      <c r="J4852" s="57"/>
      <c r="K4852" s="57" t="s">
        <v>32</v>
      </c>
      <c r="L4852" s="4" t="s">
        <v>3156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3"/>
        <v>-1795.07</v>
      </c>
      <c r="W4852" s="8">
        <f t="shared" si="612"/>
        <v>0</v>
      </c>
      <c r="X4852" s="8"/>
      <c r="Y4852" s="7">
        <f t="shared" si="608"/>
        <v>0</v>
      </c>
      <c r="Z4852" s="7"/>
      <c r="AA4852" s="8">
        <f t="shared" si="611"/>
        <v>0</v>
      </c>
      <c r="AB4852" s="8">
        <f t="shared" si="614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hidden="1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3157</v>
      </c>
      <c r="F4853" s="2" t="s">
        <v>3157</v>
      </c>
      <c r="G4853" s="2" t="s">
        <v>3157</v>
      </c>
      <c r="H4853" s="80" t="s">
        <v>3140</v>
      </c>
      <c r="I4853" s="57" t="s">
        <v>3610</v>
      </c>
      <c r="J4853" s="57"/>
      <c r="K4853" s="57" t="s">
        <v>32</v>
      </c>
      <c r="L4853" s="4" t="s">
        <v>3158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3"/>
        <v>-31611.21</v>
      </c>
      <c r="W4853" s="8">
        <f t="shared" si="612"/>
        <v>0</v>
      </c>
      <c r="X4853" s="8"/>
      <c r="Y4853" s="7">
        <f t="shared" si="608"/>
        <v>0</v>
      </c>
      <c r="Z4853" s="7"/>
      <c r="AA4853" s="8">
        <f t="shared" si="611"/>
        <v>0</v>
      </c>
      <c r="AB4853" s="8">
        <f t="shared" si="614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hidden="1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3159</v>
      </c>
      <c r="F4854" s="2" t="s">
        <v>3159</v>
      </c>
      <c r="G4854" s="2" t="s">
        <v>3159</v>
      </c>
      <c r="H4854" s="80" t="s">
        <v>3140</v>
      </c>
      <c r="I4854" s="57" t="s">
        <v>3610</v>
      </c>
      <c r="J4854" s="57"/>
      <c r="K4854" s="57" t="s">
        <v>32</v>
      </c>
      <c r="L4854" s="4" t="s">
        <v>3159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3"/>
        <v>-7483.45</v>
      </c>
      <c r="W4854" s="8">
        <f t="shared" si="612"/>
        <v>0</v>
      </c>
      <c r="X4854" s="8"/>
      <c r="Y4854" s="7">
        <f t="shared" si="608"/>
        <v>0</v>
      </c>
      <c r="Z4854" s="7"/>
      <c r="AA4854" s="8">
        <f t="shared" si="611"/>
        <v>0</v>
      </c>
      <c r="AB4854" s="8">
        <f t="shared" si="614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hidden="1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3136</v>
      </c>
      <c r="G4855" s="2" t="s">
        <v>1052</v>
      </c>
      <c r="H4855" s="80" t="s">
        <v>3137</v>
      </c>
      <c r="I4855" s="57" t="s">
        <v>1994</v>
      </c>
      <c r="J4855" s="57" t="s">
        <v>3335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3"/>
        <v>-1855966.68</v>
      </c>
      <c r="W4855" s="8">
        <f t="shared" si="612"/>
        <v>0</v>
      </c>
      <c r="X4855" s="8"/>
      <c r="Y4855" s="7">
        <f t="shared" si="608"/>
        <v>0</v>
      </c>
      <c r="Z4855" s="7"/>
      <c r="AA4855" s="8">
        <f t="shared" si="611"/>
        <v>0</v>
      </c>
      <c r="AB4855" s="8">
        <f t="shared" si="614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hidden="1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3140</v>
      </c>
      <c r="I4856" s="57" t="s">
        <v>3610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3"/>
        <v>30116.23</v>
      </c>
      <c r="W4856" s="8">
        <f t="shared" si="612"/>
        <v>0</v>
      </c>
      <c r="X4856" s="8"/>
      <c r="Y4856" s="7">
        <f t="shared" si="608"/>
        <v>0</v>
      </c>
      <c r="Z4856" s="7"/>
      <c r="AA4856" s="8">
        <f t="shared" si="611"/>
        <v>0</v>
      </c>
      <c r="AB4856" s="8">
        <f t="shared" si="614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hidden="1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3140</v>
      </c>
      <c r="I4857" s="57" t="s">
        <v>3610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3"/>
        <v>-48.75</v>
      </c>
      <c r="W4857" s="8">
        <f t="shared" si="612"/>
        <v>0</v>
      </c>
      <c r="X4857" s="8"/>
      <c r="Y4857" s="7">
        <f t="shared" si="608"/>
        <v>0</v>
      </c>
      <c r="Z4857" s="7"/>
      <c r="AA4857" s="8">
        <f t="shared" si="611"/>
        <v>0</v>
      </c>
      <c r="AB4857" s="8">
        <f t="shared" si="614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hidden="1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2460</v>
      </c>
      <c r="F4858" s="2" t="s">
        <v>2460</v>
      </c>
      <c r="G4858" s="2" t="s">
        <v>2460</v>
      </c>
      <c r="H4858" s="80" t="s">
        <v>3140</v>
      </c>
      <c r="I4858" s="57" t="s">
        <v>3610</v>
      </c>
      <c r="J4858" s="57"/>
      <c r="K4858" s="57" t="s">
        <v>32</v>
      </c>
      <c r="L4858" s="4" t="s">
        <v>2460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3"/>
        <v>-240.69</v>
      </c>
      <c r="W4858" s="8">
        <f t="shared" si="612"/>
        <v>0</v>
      </c>
      <c r="X4858" s="8"/>
      <c r="Y4858" s="7">
        <f t="shared" si="608"/>
        <v>0</v>
      </c>
      <c r="Z4858" s="7"/>
      <c r="AA4858" s="8">
        <f t="shared" si="611"/>
        <v>0</v>
      </c>
      <c r="AB4858" s="8">
        <f t="shared" si="614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hidden="1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1837</v>
      </c>
      <c r="F4859" s="2" t="s">
        <v>1837</v>
      </c>
      <c r="G4859" s="2" t="s">
        <v>1837</v>
      </c>
      <c r="H4859" s="80" t="s">
        <v>3140</v>
      </c>
      <c r="I4859" s="57" t="s">
        <v>3610</v>
      </c>
      <c r="J4859" s="57"/>
      <c r="K4859" s="57" t="s">
        <v>32</v>
      </c>
      <c r="L4859" s="4" t="s">
        <v>3160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3"/>
        <v>-53.53</v>
      </c>
      <c r="W4859" s="8">
        <f t="shared" si="612"/>
        <v>0</v>
      </c>
      <c r="X4859" s="8"/>
      <c r="Y4859" s="7">
        <f t="shared" si="608"/>
        <v>0</v>
      </c>
      <c r="Z4859" s="7"/>
      <c r="AA4859" s="8">
        <f t="shared" si="611"/>
        <v>0</v>
      </c>
      <c r="AB4859" s="8">
        <f t="shared" si="614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hidden="1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3161</v>
      </c>
      <c r="F4860" s="2" t="s">
        <v>3162</v>
      </c>
      <c r="G4860" s="2" t="s">
        <v>3161</v>
      </c>
      <c r="H4860" s="80" t="s">
        <v>3140</v>
      </c>
      <c r="I4860" s="57" t="s">
        <v>3610</v>
      </c>
      <c r="J4860" s="57"/>
      <c r="K4860" s="57" t="s">
        <v>32</v>
      </c>
      <c r="L4860" s="4" t="s">
        <v>1861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3"/>
        <v>11376.98</v>
      </c>
      <c r="W4860" s="8">
        <f t="shared" si="612"/>
        <v>0</v>
      </c>
      <c r="X4860" s="8"/>
      <c r="Y4860" s="7">
        <f t="shared" si="608"/>
        <v>0</v>
      </c>
      <c r="Z4860" s="7"/>
      <c r="AA4860" s="8">
        <f t="shared" si="611"/>
        <v>0</v>
      </c>
      <c r="AB4860" s="8">
        <f t="shared" si="614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hidden="1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3140</v>
      </c>
      <c r="I4861" s="57" t="s">
        <v>3610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3"/>
        <v>1567.27</v>
      </c>
      <c r="W4861" s="8">
        <f t="shared" si="612"/>
        <v>0</v>
      </c>
      <c r="X4861" s="8"/>
      <c r="Y4861" s="7">
        <f t="shared" si="608"/>
        <v>0</v>
      </c>
      <c r="Z4861" s="7"/>
      <c r="AA4861" s="8">
        <f t="shared" si="611"/>
        <v>0</v>
      </c>
      <c r="AB4861" s="8">
        <f t="shared" si="614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hidden="1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2657</v>
      </c>
      <c r="F4862" s="2" t="s">
        <v>2657</v>
      </c>
      <c r="G4862" s="2" t="s">
        <v>2657</v>
      </c>
      <c r="H4862" s="80" t="s">
        <v>3140</v>
      </c>
      <c r="I4862" s="57" t="s">
        <v>3610</v>
      </c>
      <c r="J4862" s="57"/>
      <c r="K4862" s="57" t="s">
        <v>32</v>
      </c>
      <c r="L4862" s="4" t="s">
        <v>2657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3"/>
        <v>-76.92</v>
      </c>
      <c r="W4862" s="8">
        <f t="shared" si="612"/>
        <v>0</v>
      </c>
      <c r="X4862" s="8"/>
      <c r="Y4862" s="7">
        <f t="shared" si="608"/>
        <v>0</v>
      </c>
      <c r="Z4862" s="7"/>
      <c r="AA4862" s="8">
        <f t="shared" si="611"/>
        <v>0</v>
      </c>
      <c r="AB4862" s="8">
        <f t="shared" si="614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hidden="1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3163</v>
      </c>
      <c r="F4863" s="2" t="s">
        <v>3163</v>
      </c>
      <c r="G4863" s="2" t="s">
        <v>3163</v>
      </c>
      <c r="H4863" s="80" t="s">
        <v>3140</v>
      </c>
      <c r="I4863" s="57" t="s">
        <v>3610</v>
      </c>
      <c r="J4863" s="57"/>
      <c r="K4863" s="57" t="s">
        <v>32</v>
      </c>
      <c r="L4863" s="4" t="s">
        <v>3164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3"/>
        <v>-6571.53</v>
      </c>
      <c r="W4863" s="8">
        <f t="shared" si="612"/>
        <v>0</v>
      </c>
      <c r="X4863" s="8"/>
      <c r="Y4863" s="7">
        <f t="shared" si="608"/>
        <v>0</v>
      </c>
      <c r="Z4863" s="7"/>
      <c r="AA4863" s="8">
        <f t="shared" si="611"/>
        <v>0</v>
      </c>
      <c r="AB4863" s="8">
        <f t="shared" si="614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hidden="1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3140</v>
      </c>
      <c r="I4864" s="57" t="s">
        <v>3610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3"/>
        <v>-23.84</v>
      </c>
      <c r="W4864" s="8">
        <f t="shared" si="612"/>
        <v>0</v>
      </c>
      <c r="X4864" s="8"/>
      <c r="Y4864" s="7">
        <f t="shared" si="608"/>
        <v>0</v>
      </c>
      <c r="Z4864" s="7"/>
      <c r="AA4864" s="8">
        <f t="shared" si="611"/>
        <v>0</v>
      </c>
      <c r="AB4864" s="8">
        <f t="shared" si="614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hidden="1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2083</v>
      </c>
      <c r="F4865" s="2" t="s">
        <v>2084</v>
      </c>
      <c r="G4865" s="2" t="s">
        <v>2083</v>
      </c>
      <c r="H4865" s="80" t="s">
        <v>3140</v>
      </c>
      <c r="I4865" s="57" t="s">
        <v>3610</v>
      </c>
      <c r="J4865" s="57"/>
      <c r="K4865" s="57" t="s">
        <v>32</v>
      </c>
      <c r="L4865" s="4" t="s">
        <v>2083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3"/>
        <v>-64.329999999999899</v>
      </c>
      <c r="W4865" s="8">
        <f t="shared" si="612"/>
        <v>0</v>
      </c>
      <c r="X4865" s="8"/>
      <c r="Y4865" s="7">
        <f t="shared" si="608"/>
        <v>0</v>
      </c>
      <c r="Z4865" s="7"/>
      <c r="AA4865" s="8">
        <f t="shared" si="611"/>
        <v>0</v>
      </c>
      <c r="AB4865" s="8">
        <f t="shared" si="614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hidden="1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3140</v>
      </c>
      <c r="I4866" s="57" t="s">
        <v>3610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3165</v>
      </c>
      <c r="R4866" s="58"/>
      <c r="S4866" s="8">
        <v>29772.05</v>
      </c>
      <c r="T4866" s="8"/>
      <c r="U4866" s="8">
        <v>0</v>
      </c>
      <c r="V4866" s="8">
        <f t="shared" si="613"/>
        <v>29772.05</v>
      </c>
      <c r="W4866" s="8">
        <f t="shared" si="612"/>
        <v>0</v>
      </c>
      <c r="X4866" s="8"/>
      <c r="Y4866" s="7">
        <f t="shared" si="608"/>
        <v>0</v>
      </c>
      <c r="Z4866" s="7"/>
      <c r="AA4866" s="8">
        <f t="shared" si="611"/>
        <v>0</v>
      </c>
      <c r="AB4866" s="8">
        <f t="shared" si="614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hidden="1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2965</v>
      </c>
      <c r="G4867" s="2" t="s">
        <v>231</v>
      </c>
      <c r="H4867" s="80" t="s">
        <v>3140</v>
      </c>
      <c r="I4867" s="57" t="s">
        <v>3610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3"/>
        <v>18374.93</v>
      </c>
      <c r="W4867" s="8">
        <f t="shared" si="612"/>
        <v>0</v>
      </c>
      <c r="X4867" s="8"/>
      <c r="Y4867" s="7">
        <f t="shared" ref="Y4867:Y4930" si="615">IF(W4867-AC4867&lt;=0,0,IF(O4867="返现",MAX(W4867-AB4867-AC4867,0),MAX(W4867-AC4867,0)))</f>
        <v>0</v>
      </c>
      <c r="Z4867" s="7"/>
      <c r="AA4867" s="8">
        <f t="shared" si="611"/>
        <v>0</v>
      </c>
      <c r="AB4867" s="8">
        <f t="shared" si="614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hidden="1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3140</v>
      </c>
      <c r="I4868" s="57" t="s">
        <v>3610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3166</v>
      </c>
      <c r="R4868" s="58"/>
      <c r="S4868" s="8">
        <v>8759.2000000000007</v>
      </c>
      <c r="T4868" s="8"/>
      <c r="U4868" s="8">
        <v>0</v>
      </c>
      <c r="V4868" s="8">
        <f t="shared" si="613"/>
        <v>8759.2000000000007</v>
      </c>
      <c r="W4868" s="8">
        <f t="shared" si="612"/>
        <v>0</v>
      </c>
      <c r="X4868" s="8"/>
      <c r="Y4868" s="7">
        <f t="shared" si="615"/>
        <v>0</v>
      </c>
      <c r="Z4868" s="7"/>
      <c r="AA4868" s="8">
        <f t="shared" si="611"/>
        <v>0</v>
      </c>
      <c r="AB4868" s="8">
        <f t="shared" si="614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hidden="1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3139</v>
      </c>
      <c r="F4869" s="2" t="s">
        <v>3139</v>
      </c>
      <c r="G4869" s="2" t="s">
        <v>3139</v>
      </c>
      <c r="H4869" s="80" t="s">
        <v>3167</v>
      </c>
      <c r="I4869" s="57" t="s">
        <v>106</v>
      </c>
      <c r="J4869" s="57" t="s">
        <v>3168</v>
      </c>
      <c r="K4869" s="57" t="s">
        <v>32</v>
      </c>
      <c r="L4869" s="4" t="s">
        <v>3142</v>
      </c>
      <c r="M4869" s="57"/>
      <c r="N4869" s="2" t="s">
        <v>40</v>
      </c>
      <c r="O4869" s="8" t="s">
        <v>80</v>
      </c>
      <c r="P4869" s="4">
        <v>0</v>
      </c>
      <c r="Q4869" s="129" t="s">
        <v>3143</v>
      </c>
      <c r="R4869" s="58"/>
      <c r="S4869" s="8">
        <v>4609.1499999999996</v>
      </c>
      <c r="T4869" s="8"/>
      <c r="U4869" s="8">
        <v>0</v>
      </c>
      <c r="V4869" s="8">
        <f t="shared" si="613"/>
        <v>4609.1499999999996</v>
      </c>
      <c r="W4869" s="8">
        <f t="shared" si="612"/>
        <v>0</v>
      </c>
      <c r="X4869" s="8"/>
      <c r="Y4869" s="7">
        <f t="shared" si="615"/>
        <v>0</v>
      </c>
      <c r="Z4869" s="7"/>
      <c r="AA4869" s="8">
        <f t="shared" si="611"/>
        <v>0</v>
      </c>
      <c r="AB4869" s="8">
        <f t="shared" si="614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hidden="1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3150</v>
      </c>
      <c r="F4870" s="2" t="s">
        <v>3150</v>
      </c>
      <c r="G4870" s="2" t="s">
        <v>3150</v>
      </c>
      <c r="H4870" s="80" t="s">
        <v>3167</v>
      </c>
      <c r="I4870" s="57" t="s">
        <v>106</v>
      </c>
      <c r="J4870" s="57" t="s">
        <v>3168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3"/>
        <v>-85.679999999999893</v>
      </c>
      <c r="W4870" s="8">
        <f t="shared" si="612"/>
        <v>0</v>
      </c>
      <c r="X4870" s="8"/>
      <c r="Y4870" s="7">
        <f t="shared" si="615"/>
        <v>0</v>
      </c>
      <c r="Z4870" s="7"/>
      <c r="AA4870" s="8">
        <f t="shared" si="611"/>
        <v>0</v>
      </c>
      <c r="AB4870" s="8">
        <f t="shared" si="614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hidden="1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2083</v>
      </c>
      <c r="F4871" s="2" t="s">
        <v>2084</v>
      </c>
      <c r="G4871" s="2" t="s">
        <v>2083</v>
      </c>
      <c r="H4871" s="80" t="s">
        <v>3167</v>
      </c>
      <c r="I4871" s="57" t="s">
        <v>106</v>
      </c>
      <c r="J4871" s="57" t="s">
        <v>3168</v>
      </c>
      <c r="K4871" s="57" t="s">
        <v>32</v>
      </c>
      <c r="L4871" s="4" t="s">
        <v>2083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3"/>
        <v>-74.459999999999894</v>
      </c>
      <c r="W4871" s="8">
        <f t="shared" si="612"/>
        <v>0</v>
      </c>
      <c r="X4871" s="8"/>
      <c r="Y4871" s="7">
        <f t="shared" si="615"/>
        <v>0</v>
      </c>
      <c r="Z4871" s="7"/>
      <c r="AA4871" s="8">
        <f t="shared" si="611"/>
        <v>0</v>
      </c>
      <c r="AB4871" s="8">
        <f t="shared" si="614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hidden="1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1453</v>
      </c>
      <c r="F4872" s="251" t="s">
        <v>1457</v>
      </c>
      <c r="G4872" s="250" t="s">
        <v>1457</v>
      </c>
      <c r="H4872" s="80" t="s">
        <v>3169</v>
      </c>
      <c r="I4872" s="57" t="s">
        <v>106</v>
      </c>
      <c r="J4872" s="57" t="s">
        <v>3170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3171</v>
      </c>
      <c r="R4872" s="58"/>
      <c r="S4872" s="8">
        <v>-31508.78</v>
      </c>
      <c r="T4872" s="8"/>
      <c r="U4872" s="8">
        <v>31793.360000000001</v>
      </c>
      <c r="V4872" s="8">
        <f t="shared" si="613"/>
        <v>-63302.14</v>
      </c>
      <c r="W4872" s="8">
        <f t="shared" si="612"/>
        <v>30867.339805825242</v>
      </c>
      <c r="X4872" s="8"/>
      <c r="Y4872" s="7">
        <f t="shared" si="615"/>
        <v>0</v>
      </c>
      <c r="Z4872" s="7"/>
      <c r="AA4872" s="8">
        <f t="shared" si="611"/>
        <v>30867.339805825242</v>
      </c>
      <c r="AB4872" s="8">
        <f t="shared" si="614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hidden="1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3169</v>
      </c>
      <c r="I4873" s="57" t="s">
        <v>106</v>
      </c>
      <c r="J4873" s="57" t="s">
        <v>3170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3172</v>
      </c>
      <c r="R4873" s="58"/>
      <c r="S4873" s="8">
        <v>-24328.87</v>
      </c>
      <c r="T4873" s="8"/>
      <c r="U4873" s="8">
        <v>31649.64</v>
      </c>
      <c r="V4873" s="8">
        <f t="shared" si="613"/>
        <v>-55978.509999999995</v>
      </c>
      <c r="W4873" s="8">
        <f t="shared" si="612"/>
        <v>30727.805825242718</v>
      </c>
      <c r="X4873" s="8"/>
      <c r="Y4873" s="7">
        <f t="shared" si="615"/>
        <v>0</v>
      </c>
      <c r="Z4873" s="7"/>
      <c r="AA4873" s="8">
        <f t="shared" si="611"/>
        <v>30727.805825242718</v>
      </c>
      <c r="AB4873" s="8">
        <f t="shared" si="614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hidden="1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3167</v>
      </c>
      <c r="I4874" s="57" t="s">
        <v>106</v>
      </c>
      <c r="J4874" s="57" t="s">
        <v>3168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3"/>
        <v>1545.53</v>
      </c>
      <c r="W4874" s="8">
        <f t="shared" si="612"/>
        <v>21.74</v>
      </c>
      <c r="X4874" s="8"/>
      <c r="Y4874" s="7">
        <f t="shared" si="615"/>
        <v>0</v>
      </c>
      <c r="Z4874" s="7"/>
      <c r="AA4874" s="8">
        <f t="shared" si="611"/>
        <v>21.74</v>
      </c>
      <c r="AB4874" s="8">
        <f t="shared" si="614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hidden="1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2657</v>
      </c>
      <c r="F4875" s="2" t="s">
        <v>2657</v>
      </c>
      <c r="G4875" s="2" t="s">
        <v>2657</v>
      </c>
      <c r="H4875" s="80" t="s">
        <v>3167</v>
      </c>
      <c r="I4875" s="57" t="s">
        <v>106</v>
      </c>
      <c r="J4875" s="57" t="s">
        <v>3168</v>
      </c>
      <c r="K4875" s="57" t="s">
        <v>32</v>
      </c>
      <c r="L4875" s="4" t="s">
        <v>2657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3"/>
        <v>-78.41</v>
      </c>
      <c r="W4875" s="8">
        <f t="shared" si="612"/>
        <v>1.49</v>
      </c>
      <c r="X4875" s="8"/>
      <c r="Y4875" s="7">
        <f t="shared" si="615"/>
        <v>0</v>
      </c>
      <c r="Z4875" s="7"/>
      <c r="AA4875" s="8">
        <f t="shared" si="611"/>
        <v>1.49</v>
      </c>
      <c r="AB4875" s="8">
        <f t="shared" si="614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hidden="1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3321</v>
      </c>
      <c r="K4876" s="57" t="s">
        <v>32</v>
      </c>
      <c r="L4876" s="58" t="s">
        <v>347</v>
      </c>
      <c r="M4876" s="57"/>
      <c r="N4876" s="58" t="s">
        <v>3084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2"/>
        <v>0</v>
      </c>
      <c r="X4876" s="8"/>
      <c r="Y4876" s="7">
        <f t="shared" si="615"/>
        <v>0</v>
      </c>
      <c r="Z4876" s="7"/>
      <c r="AA4876" s="8">
        <f t="shared" si="611"/>
        <v>0</v>
      </c>
      <c r="AB4876" s="8">
        <f t="shared" si="614"/>
        <v>0</v>
      </c>
      <c r="AC4876" s="8">
        <v>0</v>
      </c>
      <c r="AD4876" s="3">
        <v>4.4999999999999998E-2</v>
      </c>
      <c r="AE4876" s="58"/>
      <c r="AF4876" s="58" t="s">
        <v>3562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hidden="1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3563</v>
      </c>
      <c r="F4877" s="58" t="s">
        <v>3563</v>
      </c>
      <c r="G4877" s="58" t="s">
        <v>3563</v>
      </c>
      <c r="H4877" s="85" t="s">
        <v>36</v>
      </c>
      <c r="I4877" s="57" t="s">
        <v>37</v>
      </c>
      <c r="J4877" s="58" t="s">
        <v>3321</v>
      </c>
      <c r="K4877" s="57" t="s">
        <v>32</v>
      </c>
      <c r="L4877" s="58" t="s">
        <v>3563</v>
      </c>
      <c r="M4877" s="57"/>
      <c r="N4877" s="58" t="s">
        <v>3084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2"/>
        <v>0</v>
      </c>
      <c r="X4877" s="8"/>
      <c r="Y4877" s="7">
        <f t="shared" si="615"/>
        <v>0</v>
      </c>
      <c r="Z4877" s="7"/>
      <c r="AA4877" s="8">
        <f t="shared" si="611"/>
        <v>0</v>
      </c>
      <c r="AB4877" s="8">
        <f t="shared" si="614"/>
        <v>0</v>
      </c>
      <c r="AC4877" s="8">
        <v>0</v>
      </c>
      <c r="AD4877" s="3">
        <v>4.4999999999999998E-2</v>
      </c>
      <c r="AE4877" s="58"/>
      <c r="AF4877" s="58" t="s">
        <v>3564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hidden="1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2377</v>
      </c>
      <c r="F4878" s="58" t="s">
        <v>2377</v>
      </c>
      <c r="G4878" s="58" t="s">
        <v>2377</v>
      </c>
      <c r="H4878" s="85" t="s">
        <v>3173</v>
      </c>
      <c r="I4878" s="57" t="s">
        <v>106</v>
      </c>
      <c r="J4878" s="57" t="s">
        <v>3174</v>
      </c>
      <c r="K4878" s="57" t="s">
        <v>32</v>
      </c>
      <c r="L4878" s="58" t="s">
        <v>3187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2"/>
        <v>5588</v>
      </c>
      <c r="X4878" s="8"/>
      <c r="Y4878" s="7">
        <f t="shared" si="615"/>
        <v>0</v>
      </c>
      <c r="Z4878" s="7"/>
      <c r="AA4878" s="8">
        <f t="shared" si="611"/>
        <v>5588</v>
      </c>
      <c r="AB4878" s="8">
        <f t="shared" si="614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hidden="1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3189</v>
      </c>
      <c r="F4879" s="58" t="s">
        <v>3189</v>
      </c>
      <c r="G4879" s="58" t="s">
        <v>3189</v>
      </c>
      <c r="H4879" s="85" t="s">
        <v>3173</v>
      </c>
      <c r="I4879" s="57" t="s">
        <v>106</v>
      </c>
      <c r="J4879" s="57" t="s">
        <v>3174</v>
      </c>
      <c r="K4879" s="57" t="s">
        <v>32</v>
      </c>
      <c r="L4879" s="58" t="s">
        <v>3190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2"/>
        <v>19248.5</v>
      </c>
      <c r="X4879" s="8"/>
      <c r="Y4879" s="7">
        <f t="shared" si="615"/>
        <v>0</v>
      </c>
      <c r="Z4879" s="7"/>
      <c r="AA4879" s="8">
        <f t="shared" si="611"/>
        <v>19248.5</v>
      </c>
      <c r="AB4879" s="8">
        <f t="shared" si="614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hidden="1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3139</v>
      </c>
      <c r="F4880" s="58" t="s">
        <v>3139</v>
      </c>
      <c r="G4880" s="58" t="s">
        <v>3139</v>
      </c>
      <c r="H4880" s="85" t="s">
        <v>3173</v>
      </c>
      <c r="I4880" s="57" t="s">
        <v>106</v>
      </c>
      <c r="J4880" s="57" t="s">
        <v>3174</v>
      </c>
      <c r="K4880" s="57" t="s">
        <v>32</v>
      </c>
      <c r="L4880" s="58" t="s">
        <v>3191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2"/>
        <v>18338.71</v>
      </c>
      <c r="X4880" s="8"/>
      <c r="Y4880" s="7">
        <f t="shared" si="615"/>
        <v>0</v>
      </c>
      <c r="Z4880" s="7"/>
      <c r="AA4880" s="8">
        <f t="shared" si="611"/>
        <v>18338.71</v>
      </c>
      <c r="AB4880" s="8">
        <f t="shared" si="614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hidden="1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3565</v>
      </c>
      <c r="F4881" s="58" t="s">
        <v>3565</v>
      </c>
      <c r="G4881" s="58" t="s">
        <v>3565</v>
      </c>
      <c r="H4881" s="85" t="s">
        <v>3173</v>
      </c>
      <c r="I4881" s="57" t="s">
        <v>106</v>
      </c>
      <c r="J4881" s="57" t="s">
        <v>3174</v>
      </c>
      <c r="K4881" s="57" t="s">
        <v>32</v>
      </c>
      <c r="L4881" s="58" t="s">
        <v>3566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2"/>
        <v>4008</v>
      </c>
      <c r="X4881" s="8"/>
      <c r="Y4881" s="7">
        <f t="shared" si="615"/>
        <v>0</v>
      </c>
      <c r="Z4881" s="7"/>
      <c r="AA4881" s="8">
        <f t="shared" si="611"/>
        <v>4008</v>
      </c>
      <c r="AB4881" s="8">
        <f t="shared" si="614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hidden="1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1785</v>
      </c>
      <c r="F4882" s="2" t="s">
        <v>1785</v>
      </c>
      <c r="G4882" s="2" t="s">
        <v>1785</v>
      </c>
      <c r="H4882" s="80" t="s">
        <v>3173</v>
      </c>
      <c r="I4882" s="57" t="s">
        <v>106</v>
      </c>
      <c r="J4882" s="57" t="s">
        <v>3174</v>
      </c>
      <c r="K4882" s="57" t="s">
        <v>32</v>
      </c>
      <c r="L4882" s="2" t="s">
        <v>3175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6">S4882+T4882-U4882</f>
        <v>0</v>
      </c>
      <c r="W4882" s="8">
        <f t="shared" si="612"/>
        <v>0</v>
      </c>
      <c r="X4882" s="8"/>
      <c r="Y4882" s="7">
        <f t="shared" si="615"/>
        <v>0</v>
      </c>
      <c r="Z4882" s="7"/>
      <c r="AA4882" s="8">
        <f t="shared" si="611"/>
        <v>0</v>
      </c>
      <c r="AB4882" s="8">
        <f t="shared" si="614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hidden="1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3176</v>
      </c>
      <c r="I4883" s="57" t="s">
        <v>3610</v>
      </c>
      <c r="J4883" s="57"/>
      <c r="K4883" s="57" t="s">
        <v>32</v>
      </c>
      <c r="L4883" s="2" t="s">
        <v>3178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6"/>
        <v>-56597.52</v>
      </c>
      <c r="W4883" s="8">
        <f t="shared" si="612"/>
        <v>0</v>
      </c>
      <c r="X4883" s="8"/>
      <c r="Y4883" s="7">
        <f t="shared" si="615"/>
        <v>0</v>
      </c>
      <c r="Z4883" s="7"/>
      <c r="AA4883" s="8">
        <f t="shared" si="611"/>
        <v>0</v>
      </c>
      <c r="AB4883" s="8">
        <f t="shared" si="614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hidden="1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3173</v>
      </c>
      <c r="I4884" s="57" t="s">
        <v>106</v>
      </c>
      <c r="J4884" s="57" t="s">
        <v>3174</v>
      </c>
      <c r="K4884" s="57" t="s">
        <v>32</v>
      </c>
      <c r="L4884" s="2" t="s">
        <v>3182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6"/>
        <v>6407.56</v>
      </c>
      <c r="W4884" s="8">
        <f t="shared" si="612"/>
        <v>0</v>
      </c>
      <c r="X4884" s="8"/>
      <c r="Y4884" s="7">
        <f t="shared" si="615"/>
        <v>0</v>
      </c>
      <c r="Z4884" s="7"/>
      <c r="AA4884" s="8">
        <f t="shared" si="611"/>
        <v>0</v>
      </c>
      <c r="AB4884" s="8">
        <f t="shared" si="614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hidden="1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3173</v>
      </c>
      <c r="I4885" s="57" t="s">
        <v>106</v>
      </c>
      <c r="J4885" s="57" t="s">
        <v>3174</v>
      </c>
      <c r="K4885" s="57" t="s">
        <v>32</v>
      </c>
      <c r="L4885" s="2" t="s">
        <v>3184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6"/>
        <v>-132876.06</v>
      </c>
      <c r="W4885" s="8">
        <f t="shared" si="612"/>
        <v>0</v>
      </c>
      <c r="X4885" s="8"/>
      <c r="Y4885" s="7">
        <f t="shared" si="615"/>
        <v>0</v>
      </c>
      <c r="Z4885" s="7"/>
      <c r="AA4885" s="8">
        <f t="shared" si="611"/>
        <v>0</v>
      </c>
      <c r="AB4885" s="8">
        <f t="shared" si="614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hidden="1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3185</v>
      </c>
      <c r="G4886" s="2" t="s">
        <v>654</v>
      </c>
      <c r="H4886" s="80" t="s">
        <v>3173</v>
      </c>
      <c r="I4886" s="57" t="s">
        <v>106</v>
      </c>
      <c r="J4886" s="57" t="s">
        <v>3174</v>
      </c>
      <c r="K4886" s="57" t="s">
        <v>32</v>
      </c>
      <c r="L4886" s="2" t="s">
        <v>3186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6"/>
        <v>22492.5</v>
      </c>
      <c r="W4886" s="8">
        <f t="shared" si="612"/>
        <v>0</v>
      </c>
      <c r="X4886" s="8"/>
      <c r="Y4886" s="7">
        <f t="shared" si="615"/>
        <v>0</v>
      </c>
      <c r="Z4886" s="7"/>
      <c r="AA4886" s="8">
        <f t="shared" si="611"/>
        <v>0</v>
      </c>
      <c r="AB4886" s="8">
        <f t="shared" si="614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hidden="1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3173</v>
      </c>
      <c r="I4887" s="57" t="s">
        <v>106</v>
      </c>
      <c r="J4887" s="57" t="s">
        <v>3174</v>
      </c>
      <c r="K4887" s="57" t="s">
        <v>32</v>
      </c>
      <c r="L4887" s="2" t="s">
        <v>3188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6"/>
        <v>-1516.75</v>
      </c>
      <c r="W4887" s="8">
        <f t="shared" si="612"/>
        <v>0</v>
      </c>
      <c r="X4887" s="8"/>
      <c r="Y4887" s="7">
        <f t="shared" si="615"/>
        <v>0</v>
      </c>
      <c r="Z4887" s="7"/>
      <c r="AA4887" s="8">
        <f t="shared" si="611"/>
        <v>0</v>
      </c>
      <c r="AB4887" s="8">
        <f t="shared" si="614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hidden="1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2762</v>
      </c>
      <c r="F4888" s="2" t="s">
        <v>2762</v>
      </c>
      <c r="G4888" s="2" t="s">
        <v>2762</v>
      </c>
      <c r="H4888" s="80" t="s">
        <v>3173</v>
      </c>
      <c r="I4888" s="57" t="s">
        <v>106</v>
      </c>
      <c r="J4888" s="57" t="s">
        <v>3174</v>
      </c>
      <c r="K4888" s="57" t="s">
        <v>32</v>
      </c>
      <c r="L4888" s="66" t="s">
        <v>3194</v>
      </c>
      <c r="M4888" s="57"/>
      <c r="N4888" s="2" t="s">
        <v>40</v>
      </c>
      <c r="O4888" s="67" t="s">
        <v>41</v>
      </c>
      <c r="P4888" s="66">
        <v>0.02</v>
      </c>
      <c r="Q4888" s="133" t="s">
        <v>3195</v>
      </c>
      <c r="R4888" s="58"/>
      <c r="S4888" s="67">
        <v>25798.6</v>
      </c>
      <c r="T4888" s="8"/>
      <c r="U4888" s="8">
        <v>0</v>
      </c>
      <c r="V4888" s="8">
        <f t="shared" si="616"/>
        <v>25798.6</v>
      </c>
      <c r="W4888" s="8">
        <f t="shared" si="612"/>
        <v>0</v>
      </c>
      <c r="X4888" s="8"/>
      <c r="Y4888" s="7">
        <f t="shared" si="615"/>
        <v>0</v>
      </c>
      <c r="Z4888" s="7"/>
      <c r="AA4888" s="8">
        <f t="shared" si="611"/>
        <v>0</v>
      </c>
      <c r="AB4888" s="8">
        <f t="shared" si="614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hidden="1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2368</v>
      </c>
      <c r="F4889" s="2" t="s">
        <v>2368</v>
      </c>
      <c r="G4889" s="2" t="s">
        <v>2368</v>
      </c>
      <c r="H4889" s="80" t="s">
        <v>3173</v>
      </c>
      <c r="I4889" s="57" t="s">
        <v>106</v>
      </c>
      <c r="J4889" s="57" t="s">
        <v>3174</v>
      </c>
      <c r="K4889" s="57" t="s">
        <v>32</v>
      </c>
      <c r="L4889" s="66" t="s">
        <v>3196</v>
      </c>
      <c r="M4889" s="57"/>
      <c r="N4889" s="2" t="s">
        <v>40</v>
      </c>
      <c r="O4889" s="67" t="s">
        <v>80</v>
      </c>
      <c r="P4889" s="66">
        <v>0</v>
      </c>
      <c r="Q4889" s="133" t="s">
        <v>3197</v>
      </c>
      <c r="R4889" s="58"/>
      <c r="S4889" s="67">
        <v>-6514.2</v>
      </c>
      <c r="T4889" s="8"/>
      <c r="U4889" s="8">
        <v>0</v>
      </c>
      <c r="V4889" s="8">
        <f t="shared" si="616"/>
        <v>-6514.2</v>
      </c>
      <c r="W4889" s="8">
        <f t="shared" si="612"/>
        <v>0</v>
      </c>
      <c r="X4889" s="8"/>
      <c r="Y4889" s="7">
        <f t="shared" si="615"/>
        <v>0</v>
      </c>
      <c r="Z4889" s="7"/>
      <c r="AA4889" s="8">
        <f t="shared" si="611"/>
        <v>0</v>
      </c>
      <c r="AB4889" s="8">
        <f t="shared" si="614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hidden="1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3173</v>
      </c>
      <c r="I4890" s="57" t="s">
        <v>106</v>
      </c>
      <c r="J4890" s="57" t="s">
        <v>3174</v>
      </c>
      <c r="K4890" s="57" t="s">
        <v>32</v>
      </c>
      <c r="L4890" s="66" t="s">
        <v>3184</v>
      </c>
      <c r="M4890" s="57"/>
      <c r="N4890" s="2" t="s">
        <v>40</v>
      </c>
      <c r="O4890" s="67" t="s">
        <v>80</v>
      </c>
      <c r="P4890" s="66">
        <v>0</v>
      </c>
      <c r="Q4890" s="133" t="s">
        <v>3198</v>
      </c>
      <c r="R4890" s="58"/>
      <c r="S4890" s="67">
        <v>58394.6000000001</v>
      </c>
      <c r="T4890" s="8"/>
      <c r="U4890" s="8">
        <v>0</v>
      </c>
      <c r="V4890" s="8">
        <f t="shared" si="616"/>
        <v>58394.6000000001</v>
      </c>
      <c r="W4890" s="8">
        <f t="shared" si="612"/>
        <v>0</v>
      </c>
      <c r="X4890" s="8"/>
      <c r="Y4890" s="7">
        <f t="shared" si="615"/>
        <v>0</v>
      </c>
      <c r="Z4890" s="7"/>
      <c r="AA4890" s="8">
        <f t="shared" si="611"/>
        <v>0</v>
      </c>
      <c r="AB4890" s="8">
        <f t="shared" si="614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hidden="1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3176</v>
      </c>
      <c r="I4891" s="57" t="s">
        <v>3610</v>
      </c>
      <c r="J4891" s="57"/>
      <c r="K4891" s="57" t="s">
        <v>32</v>
      </c>
      <c r="L4891" s="66" t="s">
        <v>3179</v>
      </c>
      <c r="M4891" s="57"/>
      <c r="N4891" s="2" t="s">
        <v>57</v>
      </c>
      <c r="O4891" s="67" t="s">
        <v>41</v>
      </c>
      <c r="P4891" s="66">
        <v>0.04</v>
      </c>
      <c r="Q4891" s="133" t="s">
        <v>3199</v>
      </c>
      <c r="R4891" s="58"/>
      <c r="S4891" s="67">
        <v>68831.960000000006</v>
      </c>
      <c r="T4891" s="8"/>
      <c r="U4891" s="8">
        <v>0</v>
      </c>
      <c r="V4891" s="8">
        <f t="shared" si="616"/>
        <v>68831.960000000006</v>
      </c>
      <c r="W4891" s="8">
        <f t="shared" si="612"/>
        <v>0</v>
      </c>
      <c r="X4891" s="8"/>
      <c r="Y4891" s="7">
        <f t="shared" si="615"/>
        <v>0</v>
      </c>
      <c r="Z4891" s="7"/>
      <c r="AA4891" s="8">
        <f t="shared" si="611"/>
        <v>0</v>
      </c>
      <c r="AB4891" s="8">
        <f t="shared" si="614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hidden="1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3176</v>
      </c>
      <c r="I4892" s="57" t="s">
        <v>3610</v>
      </c>
      <c r="J4892" s="57"/>
      <c r="K4892" s="57" t="s">
        <v>32</v>
      </c>
      <c r="L4892" s="66" t="s">
        <v>3179</v>
      </c>
      <c r="M4892" s="57"/>
      <c r="N4892" s="2" t="s">
        <v>40</v>
      </c>
      <c r="O4892" s="2" t="s">
        <v>80</v>
      </c>
      <c r="P4892" s="66">
        <v>0</v>
      </c>
      <c r="Q4892" s="133" t="s">
        <v>3199</v>
      </c>
      <c r="R4892" s="58"/>
      <c r="S4892" s="67">
        <v>70420.280000000101</v>
      </c>
      <c r="T4892" s="8"/>
      <c r="U4892" s="8">
        <v>0</v>
      </c>
      <c r="V4892" s="8">
        <f t="shared" si="616"/>
        <v>70420.280000000101</v>
      </c>
      <c r="W4892" s="8">
        <f t="shared" si="612"/>
        <v>0</v>
      </c>
      <c r="X4892" s="8"/>
      <c r="Y4892" s="7">
        <f t="shared" si="615"/>
        <v>0</v>
      </c>
      <c r="Z4892" s="7"/>
      <c r="AA4892" s="8">
        <f t="shared" si="611"/>
        <v>0</v>
      </c>
      <c r="AB4892" s="8">
        <f t="shared" si="614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hidden="1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3176</v>
      </c>
      <c r="I4893" s="57" t="s">
        <v>3610</v>
      </c>
      <c r="J4893" s="57"/>
      <c r="K4893" s="57" t="s">
        <v>32</v>
      </c>
      <c r="L4893" s="66" t="s">
        <v>3179</v>
      </c>
      <c r="M4893" s="57"/>
      <c r="N4893" s="2" t="s">
        <v>331</v>
      </c>
      <c r="O4893" s="67" t="s">
        <v>41</v>
      </c>
      <c r="P4893" s="66">
        <v>0.02</v>
      </c>
      <c r="Q4893" s="133" t="s">
        <v>3199</v>
      </c>
      <c r="R4893" s="58"/>
      <c r="S4893" s="67">
        <v>73.66</v>
      </c>
      <c r="T4893" s="8"/>
      <c r="U4893" s="8">
        <v>0</v>
      </c>
      <c r="V4893" s="8">
        <f t="shared" si="616"/>
        <v>73.66</v>
      </c>
      <c r="W4893" s="8">
        <f t="shared" si="612"/>
        <v>0</v>
      </c>
      <c r="X4893" s="8"/>
      <c r="Y4893" s="7">
        <f t="shared" si="615"/>
        <v>0</v>
      </c>
      <c r="Z4893" s="7"/>
      <c r="AA4893" s="8">
        <f t="shared" si="611"/>
        <v>0</v>
      </c>
      <c r="AB4893" s="8">
        <f t="shared" si="614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hidden="1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3200</v>
      </c>
      <c r="I4894" s="57" t="s">
        <v>3610</v>
      </c>
      <c r="J4894" s="57"/>
      <c r="K4894" s="57"/>
      <c r="L4894" s="66" t="s">
        <v>3201</v>
      </c>
      <c r="M4894" s="57"/>
      <c r="N4894" s="2" t="s">
        <v>40</v>
      </c>
      <c r="O4894" s="67" t="s">
        <v>80</v>
      </c>
      <c r="P4894" s="66">
        <v>0</v>
      </c>
      <c r="Q4894" s="133" t="s">
        <v>3202</v>
      </c>
      <c r="R4894" s="58"/>
      <c r="S4894" s="67">
        <v>-72524.27</v>
      </c>
      <c r="T4894" s="8"/>
      <c r="U4894" s="8">
        <v>0</v>
      </c>
      <c r="V4894" s="8">
        <f t="shared" si="616"/>
        <v>-72524.27</v>
      </c>
      <c r="W4894" s="8">
        <f t="shared" si="612"/>
        <v>0</v>
      </c>
      <c r="X4894" s="8"/>
      <c r="Y4894" s="7">
        <f t="shared" si="615"/>
        <v>0</v>
      </c>
      <c r="Z4894" s="7"/>
      <c r="AA4894" s="8">
        <f t="shared" si="611"/>
        <v>0</v>
      </c>
      <c r="AB4894" s="8">
        <f t="shared" si="614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hidden="1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2481</v>
      </c>
      <c r="F4895" s="2" t="s">
        <v>2481</v>
      </c>
      <c r="G4895" s="2" t="s">
        <v>2481</v>
      </c>
      <c r="H4895" s="80" t="s">
        <v>3173</v>
      </c>
      <c r="I4895" s="57" t="s">
        <v>106</v>
      </c>
      <c r="J4895" s="57" t="s">
        <v>3174</v>
      </c>
      <c r="K4895" s="57" t="s">
        <v>32</v>
      </c>
      <c r="L4895" s="66" t="s">
        <v>3203</v>
      </c>
      <c r="M4895" s="57"/>
      <c r="N4895" s="2" t="s">
        <v>40</v>
      </c>
      <c r="O4895" s="67" t="s">
        <v>41</v>
      </c>
      <c r="P4895" s="66">
        <v>0.02</v>
      </c>
      <c r="Q4895" s="133" t="s">
        <v>3204</v>
      </c>
      <c r="R4895" s="58"/>
      <c r="S4895" s="67">
        <v>45.899999999999899</v>
      </c>
      <c r="T4895" s="8"/>
      <c r="U4895" s="8">
        <v>0</v>
      </c>
      <c r="V4895" s="8">
        <f t="shared" si="616"/>
        <v>45.899999999999899</v>
      </c>
      <c r="W4895" s="8">
        <f t="shared" si="612"/>
        <v>0</v>
      </c>
      <c r="X4895" s="8"/>
      <c r="Y4895" s="7">
        <f t="shared" si="615"/>
        <v>0</v>
      </c>
      <c r="Z4895" s="7"/>
      <c r="AA4895" s="8">
        <f t="shared" si="611"/>
        <v>0</v>
      </c>
      <c r="AB4895" s="8">
        <f t="shared" si="614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hidden="1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3176</v>
      </c>
      <c r="I4896" s="57" t="s">
        <v>3610</v>
      </c>
      <c r="J4896" s="57"/>
      <c r="K4896" s="57" t="s">
        <v>32</v>
      </c>
      <c r="L4896" s="66" t="s">
        <v>3178</v>
      </c>
      <c r="M4896" s="57"/>
      <c r="N4896" s="2" t="s">
        <v>57</v>
      </c>
      <c r="O4896" s="67" t="s">
        <v>80</v>
      </c>
      <c r="P4896" s="66">
        <v>0</v>
      </c>
      <c r="Q4896" s="133" t="s">
        <v>3205</v>
      </c>
      <c r="R4896" s="58"/>
      <c r="S4896" s="67">
        <v>396732.18</v>
      </c>
      <c r="T4896" s="8"/>
      <c r="U4896" s="8">
        <v>0</v>
      </c>
      <c r="V4896" s="8">
        <f t="shared" si="616"/>
        <v>396732.18</v>
      </c>
      <c r="W4896" s="8">
        <f t="shared" si="612"/>
        <v>0</v>
      </c>
      <c r="X4896" s="8"/>
      <c r="Y4896" s="7">
        <f t="shared" si="615"/>
        <v>0</v>
      </c>
      <c r="Z4896" s="7"/>
      <c r="AA4896" s="8">
        <f t="shared" si="611"/>
        <v>0</v>
      </c>
      <c r="AB4896" s="8">
        <f t="shared" si="614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hidden="1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2368</v>
      </c>
      <c r="F4897" s="2" t="s">
        <v>2368</v>
      </c>
      <c r="G4897" s="2" t="s">
        <v>2368</v>
      </c>
      <c r="H4897" s="80" t="s">
        <v>3173</v>
      </c>
      <c r="I4897" s="57" t="s">
        <v>106</v>
      </c>
      <c r="J4897" s="57" t="s">
        <v>3174</v>
      </c>
      <c r="K4897" s="57" t="s">
        <v>32</v>
      </c>
      <c r="L4897" s="66" t="s">
        <v>3196</v>
      </c>
      <c r="M4897" s="57"/>
      <c r="N4897" s="2" t="s">
        <v>40</v>
      </c>
      <c r="O4897" s="67" t="s">
        <v>80</v>
      </c>
      <c r="P4897" s="66">
        <v>0</v>
      </c>
      <c r="Q4897" s="133" t="s">
        <v>3197</v>
      </c>
      <c r="R4897" s="58"/>
      <c r="S4897" s="67">
        <v>-13001.65</v>
      </c>
      <c r="T4897" s="8"/>
      <c r="U4897" s="8">
        <v>0</v>
      </c>
      <c r="V4897" s="8">
        <f t="shared" si="616"/>
        <v>-13001.65</v>
      </c>
      <c r="W4897" s="8">
        <f t="shared" si="612"/>
        <v>0</v>
      </c>
      <c r="X4897" s="8"/>
      <c r="Y4897" s="7">
        <f t="shared" si="615"/>
        <v>0</v>
      </c>
      <c r="Z4897" s="7"/>
      <c r="AA4897" s="8">
        <f t="shared" ref="AA4897:AA4938" si="617">W4897+X4897</f>
        <v>0</v>
      </c>
      <c r="AB4897" s="8">
        <f t="shared" si="614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hidden="1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3207</v>
      </c>
      <c r="I4898" s="57" t="s">
        <v>3610</v>
      </c>
      <c r="J4898" s="57"/>
      <c r="K4898" s="57"/>
      <c r="L4898" s="66" t="s">
        <v>3208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6"/>
        <v>-132620.76999999999</v>
      </c>
      <c r="W4898" s="8">
        <f t="shared" si="612"/>
        <v>0</v>
      </c>
      <c r="X4898" s="8"/>
      <c r="Y4898" s="7">
        <f t="shared" si="615"/>
        <v>0</v>
      </c>
      <c r="Z4898" s="7"/>
      <c r="AA4898" s="8">
        <f t="shared" si="617"/>
        <v>0</v>
      </c>
      <c r="AB4898" s="8">
        <f t="shared" si="614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hidden="1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3207</v>
      </c>
      <c r="I4899" s="57" t="s">
        <v>3610</v>
      </c>
      <c r="J4899" s="57"/>
      <c r="K4899" s="57"/>
      <c r="L4899" s="66" t="s">
        <v>3208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6"/>
        <v>-81833.960000000006</v>
      </c>
      <c r="W4899" s="8">
        <f t="shared" si="612"/>
        <v>0</v>
      </c>
      <c r="X4899" s="8"/>
      <c r="Y4899" s="7">
        <f t="shared" si="615"/>
        <v>0</v>
      </c>
      <c r="Z4899" s="7"/>
      <c r="AA4899" s="8">
        <f t="shared" si="617"/>
        <v>0</v>
      </c>
      <c r="AB4899" s="8">
        <f t="shared" si="614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hidden="1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3207</v>
      </c>
      <c r="I4900" s="57" t="s">
        <v>3610</v>
      </c>
      <c r="J4900" s="57"/>
      <c r="K4900" s="57"/>
      <c r="L4900" s="66" t="s">
        <v>3209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6"/>
        <v>14646.16</v>
      </c>
      <c r="W4900" s="8">
        <f t="shared" ref="W4900:W4925" si="618">IF(O4900="返货",U4900/(1+P4900),IF(O4900="返现",U4900,IF(O4900="折扣",U4900*P4900,IF(O4900="无",U4900))))</f>
        <v>0</v>
      </c>
      <c r="X4900" s="8"/>
      <c r="Y4900" s="7">
        <f t="shared" si="615"/>
        <v>0</v>
      </c>
      <c r="Z4900" s="7"/>
      <c r="AA4900" s="8">
        <f t="shared" si="617"/>
        <v>0</v>
      </c>
      <c r="AB4900" s="8">
        <f t="shared" si="614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hidden="1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3207</v>
      </c>
      <c r="I4901" s="57" t="s">
        <v>3610</v>
      </c>
      <c r="J4901" s="57"/>
      <c r="K4901" s="57"/>
      <c r="L4901" s="66" t="s">
        <v>3210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6"/>
        <v>-18.600000000000001</v>
      </c>
      <c r="W4901" s="8">
        <f t="shared" si="618"/>
        <v>0</v>
      </c>
      <c r="X4901" s="8"/>
      <c r="Y4901" s="7">
        <f t="shared" si="615"/>
        <v>0</v>
      </c>
      <c r="Z4901" s="7"/>
      <c r="AA4901" s="8">
        <f t="shared" si="617"/>
        <v>0</v>
      </c>
      <c r="AB4901" s="8">
        <f t="shared" si="614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hidden="1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3207</v>
      </c>
      <c r="I4902" s="57" t="s">
        <v>3610</v>
      </c>
      <c r="J4902" s="57"/>
      <c r="K4902" s="57"/>
      <c r="L4902" s="66" t="s">
        <v>3211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6"/>
        <v>15598.88</v>
      </c>
      <c r="W4902" s="8">
        <f t="shared" si="618"/>
        <v>0</v>
      </c>
      <c r="X4902" s="8"/>
      <c r="Y4902" s="7">
        <f t="shared" si="615"/>
        <v>0</v>
      </c>
      <c r="Z4902" s="7"/>
      <c r="AA4902" s="8">
        <f t="shared" si="617"/>
        <v>0</v>
      </c>
      <c r="AB4902" s="8">
        <f t="shared" si="614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hidden="1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3207</v>
      </c>
      <c r="I4903" s="57" t="s">
        <v>3610</v>
      </c>
      <c r="J4903" s="57"/>
      <c r="K4903" s="57"/>
      <c r="L4903" s="66" t="s">
        <v>3212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6"/>
        <v>81833.960000000006</v>
      </c>
      <c r="W4903" s="8">
        <f t="shared" si="618"/>
        <v>0</v>
      </c>
      <c r="X4903" s="8"/>
      <c r="Y4903" s="7">
        <f t="shared" si="615"/>
        <v>0</v>
      </c>
      <c r="Z4903" s="7"/>
      <c r="AA4903" s="8">
        <f t="shared" si="617"/>
        <v>0</v>
      </c>
      <c r="AB4903" s="8">
        <f t="shared" si="614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hidden="1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2368</v>
      </c>
      <c r="F4904" s="2" t="s">
        <v>2368</v>
      </c>
      <c r="G4904" s="2" t="s">
        <v>2368</v>
      </c>
      <c r="H4904" s="80" t="s">
        <v>3173</v>
      </c>
      <c r="I4904" s="57" t="s">
        <v>106</v>
      </c>
      <c r="J4904" s="57" t="s">
        <v>3174</v>
      </c>
      <c r="K4904" s="57" t="s">
        <v>32</v>
      </c>
      <c r="L4904" s="66" t="s">
        <v>3196</v>
      </c>
      <c r="M4904" s="57"/>
      <c r="N4904" s="2" t="s">
        <v>40</v>
      </c>
      <c r="O4904" s="67" t="s">
        <v>80</v>
      </c>
      <c r="P4904" s="66">
        <v>0</v>
      </c>
      <c r="Q4904" s="133" t="s">
        <v>3197</v>
      </c>
      <c r="R4904" s="58"/>
      <c r="S4904" s="67">
        <v>17089.75</v>
      </c>
      <c r="T4904" s="8"/>
      <c r="U4904" s="8">
        <v>0</v>
      </c>
      <c r="V4904" s="8">
        <f t="shared" si="616"/>
        <v>17089.75</v>
      </c>
      <c r="W4904" s="8">
        <f t="shared" si="618"/>
        <v>0</v>
      </c>
      <c r="X4904" s="8"/>
      <c r="Y4904" s="7">
        <f t="shared" si="615"/>
        <v>0</v>
      </c>
      <c r="Z4904" s="7"/>
      <c r="AA4904" s="8">
        <f t="shared" si="617"/>
        <v>0</v>
      </c>
      <c r="AB4904" s="8">
        <f t="shared" si="614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hidden="1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3060</v>
      </c>
      <c r="F4905" s="2" t="s">
        <v>3060</v>
      </c>
      <c r="G4905" s="2" t="s">
        <v>3060</v>
      </c>
      <c r="H4905" s="80" t="s">
        <v>3213</v>
      </c>
      <c r="I4905" s="57" t="s">
        <v>3610</v>
      </c>
      <c r="J4905" s="57"/>
      <c r="K4905" s="57"/>
      <c r="L4905" s="66" t="s">
        <v>3214</v>
      </c>
      <c r="M4905" s="57"/>
      <c r="N4905" s="2" t="s">
        <v>40</v>
      </c>
      <c r="O4905" s="67" t="s">
        <v>80</v>
      </c>
      <c r="P4905" s="66">
        <v>0</v>
      </c>
      <c r="Q4905" s="133" t="s">
        <v>3215</v>
      </c>
      <c r="R4905" s="58"/>
      <c r="S4905" s="67">
        <v>-196.07999999999799</v>
      </c>
      <c r="T4905" s="8"/>
      <c r="U4905" s="8">
        <v>0</v>
      </c>
      <c r="V4905" s="8">
        <f t="shared" si="616"/>
        <v>-196.07999999999799</v>
      </c>
      <c r="W4905" s="8">
        <f t="shared" si="618"/>
        <v>0</v>
      </c>
      <c r="X4905" s="8"/>
      <c r="Y4905" s="7">
        <f t="shared" si="615"/>
        <v>0</v>
      </c>
      <c r="Z4905" s="7"/>
      <c r="AA4905" s="8">
        <f t="shared" si="617"/>
        <v>0</v>
      </c>
      <c r="AB4905" s="8">
        <f t="shared" si="614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hidden="1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3207</v>
      </c>
      <c r="I4906" s="57" t="s">
        <v>3610</v>
      </c>
      <c r="J4906" s="57"/>
      <c r="K4906" s="57"/>
      <c r="L4906" s="66" t="s">
        <v>3216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6"/>
        <v>2500</v>
      </c>
      <c r="W4906" s="8">
        <f t="shared" si="618"/>
        <v>0</v>
      </c>
      <c r="X4906" s="8"/>
      <c r="Y4906" s="7">
        <f t="shared" si="615"/>
        <v>0</v>
      </c>
      <c r="Z4906" s="7"/>
      <c r="AA4906" s="8">
        <f t="shared" si="617"/>
        <v>0</v>
      </c>
      <c r="AB4906" s="8">
        <f t="shared" si="614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hidden="1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3217</v>
      </c>
      <c r="F4907" s="2" t="s">
        <v>3217</v>
      </c>
      <c r="G4907" s="2" t="s">
        <v>3217</v>
      </c>
      <c r="H4907" s="80" t="s">
        <v>3207</v>
      </c>
      <c r="I4907" s="57" t="s">
        <v>3610</v>
      </c>
      <c r="J4907" s="57"/>
      <c r="K4907" s="57"/>
      <c r="L4907" s="66" t="s">
        <v>3218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6"/>
        <v>7.2</v>
      </c>
      <c r="W4907" s="8">
        <f t="shared" si="618"/>
        <v>0</v>
      </c>
      <c r="X4907" s="8"/>
      <c r="Y4907" s="7">
        <f t="shared" si="615"/>
        <v>0</v>
      </c>
      <c r="Z4907" s="7"/>
      <c r="AA4907" s="8">
        <f t="shared" si="617"/>
        <v>0</v>
      </c>
      <c r="AB4907" s="8">
        <f t="shared" si="614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hidden="1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3217</v>
      </c>
      <c r="F4908" s="2" t="s">
        <v>3217</v>
      </c>
      <c r="G4908" s="2" t="s">
        <v>3217</v>
      </c>
      <c r="H4908" s="80" t="s">
        <v>3176</v>
      </c>
      <c r="I4908" s="57" t="s">
        <v>3610</v>
      </c>
      <c r="J4908" s="57"/>
      <c r="K4908" s="57" t="s">
        <v>32</v>
      </c>
      <c r="L4908" s="66" t="s">
        <v>3219</v>
      </c>
      <c r="M4908" s="57"/>
      <c r="N4908" s="2" t="s">
        <v>40</v>
      </c>
      <c r="O4908" s="67" t="s">
        <v>41</v>
      </c>
      <c r="P4908" s="66">
        <v>0.04</v>
      </c>
      <c r="Q4908" s="133" t="s">
        <v>3220</v>
      </c>
      <c r="R4908" s="58"/>
      <c r="S4908" s="67">
        <v>-50774.25</v>
      </c>
      <c r="T4908" s="8"/>
      <c r="U4908" s="8">
        <v>0</v>
      </c>
      <c r="V4908" s="8">
        <f t="shared" si="616"/>
        <v>-50774.25</v>
      </c>
      <c r="W4908" s="8">
        <f t="shared" si="618"/>
        <v>0</v>
      </c>
      <c r="X4908" s="8"/>
      <c r="Y4908" s="7">
        <f t="shared" si="615"/>
        <v>0</v>
      </c>
      <c r="Z4908" s="7"/>
      <c r="AA4908" s="8">
        <f t="shared" si="617"/>
        <v>0</v>
      </c>
      <c r="AB4908" s="8">
        <f t="shared" si="614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hidden="1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3217</v>
      </c>
      <c r="F4909" s="2" t="s">
        <v>3217</v>
      </c>
      <c r="G4909" s="2" t="s">
        <v>3217</v>
      </c>
      <c r="H4909" s="80" t="s">
        <v>3173</v>
      </c>
      <c r="I4909" s="57" t="s">
        <v>106</v>
      </c>
      <c r="J4909" s="57" t="s">
        <v>3174</v>
      </c>
      <c r="K4909" s="57" t="s">
        <v>32</v>
      </c>
      <c r="L4909" s="66" t="s">
        <v>3221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6"/>
        <v>80000</v>
      </c>
      <c r="W4909" s="8">
        <f t="shared" si="618"/>
        <v>0</v>
      </c>
      <c r="X4909" s="8"/>
      <c r="Y4909" s="7">
        <f t="shared" si="615"/>
        <v>0</v>
      </c>
      <c r="Z4909" s="7"/>
      <c r="AA4909" s="8">
        <f t="shared" si="617"/>
        <v>0</v>
      </c>
      <c r="AB4909" s="8">
        <f t="shared" si="614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hidden="1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3217</v>
      </c>
      <c r="F4910" s="2" t="s">
        <v>3217</v>
      </c>
      <c r="G4910" s="2" t="s">
        <v>3217</v>
      </c>
      <c r="H4910" s="80" t="s">
        <v>3173</v>
      </c>
      <c r="I4910" s="57" t="s">
        <v>106</v>
      </c>
      <c r="J4910" s="57" t="s">
        <v>3174</v>
      </c>
      <c r="K4910" s="57" t="s">
        <v>32</v>
      </c>
      <c r="L4910" s="66" t="s">
        <v>3222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6"/>
        <v>40000</v>
      </c>
      <c r="W4910" s="8">
        <f t="shared" si="618"/>
        <v>0</v>
      </c>
      <c r="X4910" s="8"/>
      <c r="Y4910" s="7">
        <f t="shared" si="615"/>
        <v>0</v>
      </c>
      <c r="Z4910" s="7"/>
      <c r="AA4910" s="8">
        <f t="shared" si="617"/>
        <v>0</v>
      </c>
      <c r="AB4910" s="8">
        <f t="shared" si="614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hidden="1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3217</v>
      </c>
      <c r="F4911" s="2" t="s">
        <v>3217</v>
      </c>
      <c r="G4911" s="2" t="s">
        <v>3217</v>
      </c>
      <c r="H4911" s="80" t="s">
        <v>3173</v>
      </c>
      <c r="I4911" s="57" t="s">
        <v>106</v>
      </c>
      <c r="J4911" s="57" t="s">
        <v>3174</v>
      </c>
      <c r="K4911" s="57" t="s">
        <v>32</v>
      </c>
      <c r="L4911" s="66" t="s">
        <v>3223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6"/>
        <v>186117.1</v>
      </c>
      <c r="W4911" s="8">
        <f t="shared" si="618"/>
        <v>0</v>
      </c>
      <c r="X4911" s="8"/>
      <c r="Y4911" s="7">
        <f t="shared" si="615"/>
        <v>0</v>
      </c>
      <c r="Z4911" s="7"/>
      <c r="AA4911" s="8">
        <f t="shared" si="617"/>
        <v>0</v>
      </c>
      <c r="AB4911" s="8">
        <f t="shared" si="614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hidden="1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3217</v>
      </c>
      <c r="F4912" s="2" t="s">
        <v>3217</v>
      </c>
      <c r="G4912" s="2" t="s">
        <v>3217</v>
      </c>
      <c r="H4912" s="80" t="s">
        <v>3173</v>
      </c>
      <c r="I4912" s="57" t="s">
        <v>106</v>
      </c>
      <c r="J4912" s="57" t="s">
        <v>3174</v>
      </c>
      <c r="K4912" s="57" t="s">
        <v>32</v>
      </c>
      <c r="L4912" s="66" t="s">
        <v>3223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6"/>
        <v>3882.9</v>
      </c>
      <c r="W4912" s="8">
        <f t="shared" si="618"/>
        <v>0</v>
      </c>
      <c r="X4912" s="8"/>
      <c r="Y4912" s="7">
        <f t="shared" si="615"/>
        <v>0</v>
      </c>
      <c r="Z4912" s="7"/>
      <c r="AA4912" s="8">
        <f t="shared" si="617"/>
        <v>0</v>
      </c>
      <c r="AB4912" s="8">
        <f t="shared" ref="AB4912:AB4975" si="619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hidden="1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3173</v>
      </c>
      <c r="I4913" s="57" t="s">
        <v>106</v>
      </c>
      <c r="J4913" s="57" t="s">
        <v>3174</v>
      </c>
      <c r="K4913" s="57" t="s">
        <v>32</v>
      </c>
      <c r="L4913" s="66" t="s">
        <v>3224</v>
      </c>
      <c r="M4913" s="57"/>
      <c r="N4913" s="2" t="s">
        <v>40</v>
      </c>
      <c r="O4913" s="67" t="s">
        <v>80</v>
      </c>
      <c r="P4913" s="66">
        <v>0</v>
      </c>
      <c r="Q4913" s="133" t="s">
        <v>3225</v>
      </c>
      <c r="R4913" s="58"/>
      <c r="S4913" s="67">
        <v>159441.73000000001</v>
      </c>
      <c r="T4913" s="8"/>
      <c r="U4913" s="8">
        <v>0</v>
      </c>
      <c r="V4913" s="8">
        <f t="shared" si="616"/>
        <v>159441.73000000001</v>
      </c>
      <c r="W4913" s="8">
        <f t="shared" si="618"/>
        <v>0</v>
      </c>
      <c r="X4913" s="8"/>
      <c r="Y4913" s="7">
        <f t="shared" si="615"/>
        <v>0</v>
      </c>
      <c r="Z4913" s="7"/>
      <c r="AA4913" s="8">
        <f t="shared" si="617"/>
        <v>0</v>
      </c>
      <c r="AB4913" s="8">
        <f t="shared" si="619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hidden="1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1785</v>
      </c>
      <c r="F4914" s="2" t="s">
        <v>1785</v>
      </c>
      <c r="G4914" s="2" t="s">
        <v>1785</v>
      </c>
      <c r="H4914" s="80" t="s">
        <v>3173</v>
      </c>
      <c r="I4914" s="57" t="s">
        <v>106</v>
      </c>
      <c r="J4914" s="57" t="s">
        <v>3174</v>
      </c>
      <c r="K4914" s="57" t="s">
        <v>32</v>
      </c>
      <c r="L4914" s="66" t="s">
        <v>3226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6"/>
        <v>0</v>
      </c>
      <c r="W4914" s="8">
        <f t="shared" si="618"/>
        <v>0</v>
      </c>
      <c r="X4914" s="8"/>
      <c r="Y4914" s="7">
        <f t="shared" si="615"/>
        <v>0</v>
      </c>
      <c r="Z4914" s="7"/>
      <c r="AA4914" s="8">
        <f t="shared" si="617"/>
        <v>0</v>
      </c>
      <c r="AB4914" s="8">
        <f t="shared" si="619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hidden="1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3173</v>
      </c>
      <c r="I4915" s="57" t="s">
        <v>106</v>
      </c>
      <c r="J4915" s="57" t="s">
        <v>3174</v>
      </c>
      <c r="K4915" s="57" t="s">
        <v>32</v>
      </c>
      <c r="L4915" s="66" t="s">
        <v>3227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6"/>
        <v>9968.7000000000007</v>
      </c>
      <c r="W4915" s="8">
        <f t="shared" si="618"/>
        <v>0</v>
      </c>
      <c r="X4915" s="8"/>
      <c r="Y4915" s="7">
        <f t="shared" si="615"/>
        <v>0</v>
      </c>
      <c r="Z4915" s="7"/>
      <c r="AA4915" s="8">
        <f t="shared" si="617"/>
        <v>0</v>
      </c>
      <c r="AB4915" s="8">
        <f t="shared" si="619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hidden="1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3228</v>
      </c>
      <c r="F4916" s="2" t="s">
        <v>3228</v>
      </c>
      <c r="G4916" s="2" t="s">
        <v>3228</v>
      </c>
      <c r="H4916" s="80" t="s">
        <v>3173</v>
      </c>
      <c r="I4916" s="57" t="s">
        <v>106</v>
      </c>
      <c r="J4916" s="57" t="s">
        <v>3174</v>
      </c>
      <c r="K4916" s="57" t="s">
        <v>32</v>
      </c>
      <c r="L4916" s="66" t="s">
        <v>3229</v>
      </c>
      <c r="M4916" s="57"/>
      <c r="N4916" s="2" t="s">
        <v>40</v>
      </c>
      <c r="O4916" s="67" t="s">
        <v>80</v>
      </c>
      <c r="P4916" s="66">
        <v>0</v>
      </c>
      <c r="Q4916" s="133" t="s">
        <v>3230</v>
      </c>
      <c r="R4916" s="58"/>
      <c r="S4916" s="67">
        <v>-2059.96</v>
      </c>
      <c r="T4916" s="8"/>
      <c r="U4916" s="8">
        <v>0</v>
      </c>
      <c r="V4916" s="8">
        <f t="shared" si="616"/>
        <v>-2059.96</v>
      </c>
      <c r="W4916" s="8">
        <f t="shared" si="618"/>
        <v>0</v>
      </c>
      <c r="X4916" s="8"/>
      <c r="Y4916" s="7">
        <f t="shared" si="615"/>
        <v>0</v>
      </c>
      <c r="Z4916" s="7"/>
      <c r="AA4916" s="8">
        <f t="shared" si="617"/>
        <v>0</v>
      </c>
      <c r="AB4916" s="8">
        <f t="shared" si="619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hidden="1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1053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3321</v>
      </c>
      <c r="K4917" s="57" t="s">
        <v>32</v>
      </c>
      <c r="L4917" s="66" t="s">
        <v>3231</v>
      </c>
      <c r="M4917" s="57"/>
      <c r="N4917" s="2" t="s">
        <v>3339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6"/>
        <v>-95764.4</v>
      </c>
      <c r="W4917" s="8">
        <f t="shared" si="618"/>
        <v>95764.4</v>
      </c>
      <c r="X4917" s="8"/>
      <c r="Y4917" s="7">
        <f t="shared" si="615"/>
        <v>0</v>
      </c>
      <c r="Z4917" s="7"/>
      <c r="AA4917" s="8">
        <f t="shared" si="617"/>
        <v>95764.4</v>
      </c>
      <c r="AB4917" s="8">
        <f t="shared" si="619"/>
        <v>0</v>
      </c>
      <c r="AC4917" s="8">
        <v>95764.4</v>
      </c>
      <c r="AD4917" s="3">
        <v>4.4999999999999998E-2</v>
      </c>
      <c r="AE4917" s="58"/>
      <c r="AF4917" s="58" t="s">
        <v>3567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hidden="1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1053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3321</v>
      </c>
      <c r="K4918" s="57" t="s">
        <v>32</v>
      </c>
      <c r="L4918" s="66" t="s">
        <v>3231</v>
      </c>
      <c r="M4918" s="57"/>
      <c r="N4918" s="2" t="s">
        <v>3340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8"/>
        <v>193701.81</v>
      </c>
      <c r="X4918" s="8"/>
      <c r="Y4918" s="7">
        <f t="shared" si="615"/>
        <v>0</v>
      </c>
      <c r="Z4918" s="7"/>
      <c r="AA4918" s="8">
        <f t="shared" si="617"/>
        <v>193701.81</v>
      </c>
      <c r="AB4918" s="8">
        <f t="shared" si="619"/>
        <v>0</v>
      </c>
      <c r="AC4918" s="8">
        <v>193701.81</v>
      </c>
      <c r="AD4918" s="4">
        <v>0</v>
      </c>
      <c r="AE4918" s="58"/>
      <c r="AF4918" s="58" t="s">
        <v>3568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hidden="1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1053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3321</v>
      </c>
      <c r="K4919" s="57" t="s">
        <v>32</v>
      </c>
      <c r="L4919" s="66" t="s">
        <v>3231</v>
      </c>
      <c r="M4919" s="57"/>
      <c r="N4919" s="2" t="s">
        <v>3340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8"/>
        <v>390166.78</v>
      </c>
      <c r="X4919" s="8"/>
      <c r="Y4919" s="7">
        <f t="shared" si="615"/>
        <v>0</v>
      </c>
      <c r="Z4919" s="7"/>
      <c r="AA4919" s="8">
        <f t="shared" si="617"/>
        <v>390166.78</v>
      </c>
      <c r="AB4919" s="8">
        <f t="shared" si="619"/>
        <v>0</v>
      </c>
      <c r="AC4919" s="8">
        <v>390166.78</v>
      </c>
      <c r="AD4919" s="4">
        <v>0</v>
      </c>
      <c r="AE4919" s="58"/>
      <c r="AF4919" s="58" t="s">
        <v>3567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hidden="1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1053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3321</v>
      </c>
      <c r="K4920" s="57" t="s">
        <v>32</v>
      </c>
      <c r="L4920" s="66" t="s">
        <v>3231</v>
      </c>
      <c r="M4920" s="57"/>
      <c r="N4920" s="2" t="s">
        <v>3339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6"/>
        <v>-30300</v>
      </c>
      <c r="W4920" s="8">
        <f t="shared" si="618"/>
        <v>30300</v>
      </c>
      <c r="X4920" s="8"/>
      <c r="Y4920" s="7">
        <f t="shared" si="615"/>
        <v>0</v>
      </c>
      <c r="Z4920" s="7"/>
      <c r="AA4920" s="8">
        <f t="shared" si="617"/>
        <v>30300</v>
      </c>
      <c r="AB4920" s="8">
        <f t="shared" si="619"/>
        <v>0</v>
      </c>
      <c r="AC4920" s="8">
        <v>30300</v>
      </c>
      <c r="AD4920" s="3">
        <v>4.4999999999999998E-2</v>
      </c>
      <c r="AE4920" s="58"/>
      <c r="AF4920" s="58" t="s">
        <v>3568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hidden="1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2850</v>
      </c>
      <c r="F4921" s="58" t="s">
        <v>3569</v>
      </c>
      <c r="G4921" s="57" t="s">
        <v>74</v>
      </c>
      <c r="H4921" s="85" t="s">
        <v>3075</v>
      </c>
      <c r="I4921" s="57" t="s">
        <v>3610</v>
      </c>
      <c r="J4921" s="57" t="s">
        <v>3344</v>
      </c>
      <c r="K4921" s="57" t="s">
        <v>505</v>
      </c>
      <c r="L4921" s="58" t="s">
        <v>2850</v>
      </c>
      <c r="M4921" s="57"/>
      <c r="N4921" s="58" t="s">
        <v>3077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5"/>
        <v>136750</v>
      </c>
      <c r="Z4921" s="7"/>
      <c r="AA4921" s="8">
        <f t="shared" si="617"/>
        <v>360000</v>
      </c>
      <c r="AB4921" s="8">
        <f t="shared" si="619"/>
        <v>0</v>
      </c>
      <c r="AC4921" s="8">
        <v>223250</v>
      </c>
      <c r="AD4921" s="4">
        <v>0</v>
      </c>
      <c r="AE4921" s="58"/>
      <c r="AF4921" s="57" t="s">
        <v>3570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hidden="1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1745</v>
      </c>
      <c r="F4922" s="58" t="s">
        <v>3078</v>
      </c>
      <c r="G4922" s="57" t="s">
        <v>74</v>
      </c>
      <c r="H4922" s="85" t="s">
        <v>3075</v>
      </c>
      <c r="I4922" s="57" t="s">
        <v>3610</v>
      </c>
      <c r="J4922" s="57" t="s">
        <v>3344</v>
      </c>
      <c r="K4922" s="57" t="s">
        <v>505</v>
      </c>
      <c r="L4922" s="58" t="s">
        <v>1745</v>
      </c>
      <c r="M4922" s="57"/>
      <c r="N4922" s="58" t="s">
        <v>3077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5"/>
        <v>46500</v>
      </c>
      <c r="Z4922" s="7"/>
      <c r="AA4922" s="8">
        <f t="shared" si="617"/>
        <v>218000</v>
      </c>
      <c r="AB4922" s="8">
        <f t="shared" si="619"/>
        <v>0</v>
      </c>
      <c r="AC4922" s="8">
        <v>171500</v>
      </c>
      <c r="AD4922" s="4">
        <v>0</v>
      </c>
      <c r="AE4922" s="58"/>
      <c r="AF4922" s="57" t="s">
        <v>3571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hidden="1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1745</v>
      </c>
      <c r="F4923" s="58" t="s">
        <v>3080</v>
      </c>
      <c r="G4923" s="57" t="s">
        <v>74</v>
      </c>
      <c r="H4923" s="85" t="s">
        <v>3075</v>
      </c>
      <c r="I4923" s="57" t="s">
        <v>3610</v>
      </c>
      <c r="J4923" s="57" t="s">
        <v>3344</v>
      </c>
      <c r="K4923" s="57" t="s">
        <v>505</v>
      </c>
      <c r="L4923" s="58" t="s">
        <v>1745</v>
      </c>
      <c r="M4923" s="57"/>
      <c r="N4923" s="58" t="s">
        <v>3077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5"/>
        <v>41000</v>
      </c>
      <c r="Z4923" s="7"/>
      <c r="AA4923" s="8">
        <f t="shared" si="617"/>
        <v>150000</v>
      </c>
      <c r="AB4923" s="8">
        <f t="shared" si="619"/>
        <v>0</v>
      </c>
      <c r="AC4923" s="8">
        <v>109000</v>
      </c>
      <c r="AD4923" s="4">
        <v>0</v>
      </c>
      <c r="AE4923" s="58"/>
      <c r="AF4923" s="57" t="s">
        <v>3572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hidden="1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2850</v>
      </c>
      <c r="F4924" s="58" t="s">
        <v>3081</v>
      </c>
      <c r="G4924" s="57" t="s">
        <v>74</v>
      </c>
      <c r="H4924" s="85" t="s">
        <v>3075</v>
      </c>
      <c r="I4924" s="57" t="s">
        <v>3610</v>
      </c>
      <c r="J4924" s="57" t="s">
        <v>3344</v>
      </c>
      <c r="K4924" s="57" t="s">
        <v>505</v>
      </c>
      <c r="L4924" s="58" t="s">
        <v>2850</v>
      </c>
      <c r="M4924" s="57"/>
      <c r="N4924" s="58" t="s">
        <v>3077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5"/>
        <v>33450</v>
      </c>
      <c r="Z4924" s="7"/>
      <c r="AA4924" s="8">
        <f t="shared" si="617"/>
        <v>94000</v>
      </c>
      <c r="AB4924" s="8">
        <f t="shared" si="619"/>
        <v>0</v>
      </c>
      <c r="AC4924" s="8">
        <v>60550</v>
      </c>
      <c r="AD4924" s="4">
        <v>0</v>
      </c>
      <c r="AE4924" s="58"/>
      <c r="AF4924" s="57" t="s">
        <v>3573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hidden="1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3082</v>
      </c>
      <c r="I4925" s="57" t="s">
        <v>3610</v>
      </c>
      <c r="J4925" s="57" t="s">
        <v>3083</v>
      </c>
      <c r="K4925" s="57" t="s">
        <v>32</v>
      </c>
      <c r="L4925" s="58" t="s">
        <v>1063</v>
      </c>
      <c r="M4925" s="57"/>
      <c r="N4925" s="58" t="s">
        <v>3084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8"/>
        <v>-32451</v>
      </c>
      <c r="X4925" s="8"/>
      <c r="Y4925" s="7">
        <f t="shared" si="615"/>
        <v>0</v>
      </c>
      <c r="Z4925" s="7"/>
      <c r="AA4925" s="8">
        <f t="shared" si="617"/>
        <v>-32451</v>
      </c>
      <c r="AB4925" s="8">
        <f t="shared" si="619"/>
        <v>0</v>
      </c>
      <c r="AC4925" s="8">
        <v>-32451</v>
      </c>
      <c r="AD4925" s="4">
        <v>0</v>
      </c>
      <c r="AE4925" s="58"/>
      <c r="AF4925" s="57" t="s">
        <v>3342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hidden="1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3086</v>
      </c>
      <c r="I4926" s="57" t="s">
        <v>106</v>
      </c>
      <c r="J4926" s="57" t="s">
        <v>3087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6"/>
        <v>-1254030.05</v>
      </c>
      <c r="W4926" s="8">
        <v>1500000</v>
      </c>
      <c r="X4926" s="6">
        <f>W4926*R4926</f>
        <v>75000</v>
      </c>
      <c r="Y4926" s="7">
        <f t="shared" si="615"/>
        <v>0</v>
      </c>
      <c r="Z4926" s="7"/>
      <c r="AA4926" s="8">
        <f t="shared" si="617"/>
        <v>1575000</v>
      </c>
      <c r="AB4926" s="8">
        <f t="shared" si="619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hidden="1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3088</v>
      </c>
      <c r="F4927" s="58" t="s">
        <v>3089</v>
      </c>
      <c r="G4927" s="57" t="s">
        <v>74</v>
      </c>
      <c r="H4927" s="85" t="s">
        <v>3075</v>
      </c>
      <c r="I4927" s="57" t="s">
        <v>3610</v>
      </c>
      <c r="J4927" s="57" t="s">
        <v>3344</v>
      </c>
      <c r="K4927" s="57" t="s">
        <v>505</v>
      </c>
      <c r="L4927" s="58" t="s">
        <v>3088</v>
      </c>
      <c r="M4927" s="57"/>
      <c r="N4927" s="58" t="s">
        <v>57</v>
      </c>
      <c r="O4927" s="58" t="s">
        <v>41</v>
      </c>
      <c r="P4927" s="4">
        <v>0.08</v>
      </c>
      <c r="Q4927" s="117" t="s">
        <v>3574</v>
      </c>
      <c r="R4927" s="58"/>
      <c r="S4927" s="8">
        <v>27695.8</v>
      </c>
      <c r="T4927" s="8">
        <v>0</v>
      </c>
      <c r="U4927" s="8">
        <v>0</v>
      </c>
      <c r="V4927" s="8">
        <f t="shared" si="616"/>
        <v>27695.8</v>
      </c>
      <c r="W4927" s="8">
        <v>6.16</v>
      </c>
      <c r="X4927" s="8"/>
      <c r="Y4927" s="7">
        <f t="shared" si="615"/>
        <v>6.16</v>
      </c>
      <c r="Z4927" s="7"/>
      <c r="AA4927" s="8">
        <f t="shared" si="617"/>
        <v>6.16</v>
      </c>
      <c r="AB4927" s="8">
        <f t="shared" si="619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hidden="1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3090</v>
      </c>
      <c r="F4928" s="58" t="s">
        <v>3091</v>
      </c>
      <c r="G4928" s="57" t="s">
        <v>74</v>
      </c>
      <c r="H4928" s="85" t="s">
        <v>3075</v>
      </c>
      <c r="I4928" s="57" t="s">
        <v>3610</v>
      </c>
      <c r="J4928" s="57" t="s">
        <v>3344</v>
      </c>
      <c r="K4928" s="57" t="s">
        <v>505</v>
      </c>
      <c r="L4928" s="58" t="s">
        <v>3090</v>
      </c>
      <c r="M4928" s="57"/>
      <c r="N4928" s="58" t="s">
        <v>57</v>
      </c>
      <c r="O4928" s="58" t="s">
        <v>41</v>
      </c>
      <c r="P4928" s="4">
        <v>0.08</v>
      </c>
      <c r="Q4928" s="117" t="s">
        <v>3540</v>
      </c>
      <c r="R4928" s="58"/>
      <c r="S4928" s="8">
        <v>0</v>
      </c>
      <c r="T4928" s="8">
        <v>1409203.54</v>
      </c>
      <c r="U4928" s="8">
        <v>2930571.32</v>
      </c>
      <c r="V4928" s="8">
        <f t="shared" si="616"/>
        <v>-1521367.7799999998</v>
      </c>
      <c r="W4928" s="8">
        <f>U4928/(1+P4928+AI4928)-10977.42</f>
        <v>2112624.9857971012</v>
      </c>
      <c r="X4928" s="8"/>
      <c r="Y4928" s="7">
        <f t="shared" si="615"/>
        <v>83767.918104791082</v>
      </c>
      <c r="Z4928" s="7"/>
      <c r="AA4928" s="8">
        <f t="shared" si="617"/>
        <v>2112624.9857971012</v>
      </c>
      <c r="AB4928" s="8">
        <f t="shared" si="619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hidden="1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3093</v>
      </c>
      <c r="I4929" s="57" t="s">
        <v>3610</v>
      </c>
      <c r="J4929" s="57" t="s">
        <v>3348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6"/>
        <v>-158360</v>
      </c>
      <c r="W4929" s="8">
        <f t="shared" ref="W4929:W4936" si="620">U4929/(1+AI4929+P4929)</f>
        <v>500000</v>
      </c>
      <c r="X4929" s="8"/>
      <c r="Y4929" s="7">
        <f t="shared" si="615"/>
        <v>72000</v>
      </c>
      <c r="Z4929" s="7"/>
      <c r="AA4929" s="8">
        <f t="shared" si="617"/>
        <v>500000</v>
      </c>
      <c r="AB4929" s="8">
        <f t="shared" si="619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hidden="1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3095</v>
      </c>
      <c r="I4930" s="57" t="s">
        <v>3610</v>
      </c>
      <c r="J4930" s="57" t="s">
        <v>3347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6"/>
        <v>0</v>
      </c>
      <c r="W4930" s="8">
        <f t="shared" si="620"/>
        <v>20000</v>
      </c>
      <c r="X4930" s="8"/>
      <c r="Y4930" s="7">
        <f t="shared" si="615"/>
        <v>0</v>
      </c>
      <c r="Z4930" s="7"/>
      <c r="AA4930" s="8">
        <f t="shared" si="617"/>
        <v>20000</v>
      </c>
      <c r="AB4930" s="8">
        <f t="shared" si="619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hidden="1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3093</v>
      </c>
      <c r="I4931" s="57" t="s">
        <v>3610</v>
      </c>
      <c r="J4931" s="57" t="s">
        <v>3348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6"/>
        <v>-29960</v>
      </c>
      <c r="W4931" s="8">
        <f t="shared" si="620"/>
        <v>100000</v>
      </c>
      <c r="X4931" s="8"/>
      <c r="Y4931" s="7">
        <f t="shared" ref="Y4931:Y4994" si="621">IF(W4931-AC4931&lt;=0,0,IF(O4931="返现",MAX(W4931-AB4931-AC4931,0),MAX(W4931-AC4931,0)))</f>
        <v>14400</v>
      </c>
      <c r="Z4931" s="7"/>
      <c r="AA4931" s="8">
        <f t="shared" si="617"/>
        <v>100000</v>
      </c>
      <c r="AB4931" s="8">
        <f t="shared" si="619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hidden="1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3097</v>
      </c>
      <c r="F4932" s="58" t="s">
        <v>3098</v>
      </c>
      <c r="G4932" s="58" t="s">
        <v>1921</v>
      </c>
      <c r="H4932" s="85" t="s">
        <v>3099</v>
      </c>
      <c r="I4932" s="57" t="s">
        <v>3610</v>
      </c>
      <c r="J4932" s="57" t="s">
        <v>3349</v>
      </c>
      <c r="K4932" s="57" t="s">
        <v>505</v>
      </c>
      <c r="L4932" s="58" t="s">
        <v>3097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6"/>
        <v>73546.27999999997</v>
      </c>
      <c r="W4932" s="8">
        <f t="shared" si="620"/>
        <v>135035.87931034481</v>
      </c>
      <c r="X4932" s="8"/>
      <c r="Y4932" s="7">
        <f t="shared" si="621"/>
        <v>6874.5538557998079</v>
      </c>
      <c r="Z4932" s="7"/>
      <c r="AA4932" s="8">
        <f t="shared" si="617"/>
        <v>135035.87931034481</v>
      </c>
      <c r="AB4932" s="8">
        <f t="shared" si="619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hidden="1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3090</v>
      </c>
      <c r="F4933" s="58" t="s">
        <v>3091</v>
      </c>
      <c r="G4933" s="57" t="s">
        <v>74</v>
      </c>
      <c r="H4933" s="85" t="s">
        <v>3075</v>
      </c>
      <c r="I4933" s="57" t="s">
        <v>3610</v>
      </c>
      <c r="J4933" s="57" t="s">
        <v>3344</v>
      </c>
      <c r="K4933" s="57" t="s">
        <v>505</v>
      </c>
      <c r="L4933" s="58" t="s">
        <v>3090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6"/>
        <v>-1736095.88</v>
      </c>
      <c r="W4933" s="8">
        <f t="shared" si="620"/>
        <v>0</v>
      </c>
      <c r="X4933" s="8"/>
      <c r="Y4933" s="7">
        <f t="shared" si="621"/>
        <v>0</v>
      </c>
      <c r="Z4933" s="7"/>
      <c r="AA4933" s="8">
        <f t="shared" si="617"/>
        <v>0</v>
      </c>
      <c r="AB4933" s="8">
        <f t="shared" si="619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hidden="1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3101</v>
      </c>
      <c r="F4934" s="2" t="s">
        <v>3101</v>
      </c>
      <c r="G4934" s="2" t="s">
        <v>3101</v>
      </c>
      <c r="H4934" s="80" t="s">
        <v>3093</v>
      </c>
      <c r="I4934" s="57" t="s">
        <v>3610</v>
      </c>
      <c r="J4934" s="57"/>
      <c r="K4934" s="57" t="s">
        <v>32</v>
      </c>
      <c r="L4934" s="4" t="s">
        <v>3101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6"/>
        <v>-3000</v>
      </c>
      <c r="W4934" s="8">
        <f t="shared" si="620"/>
        <v>0</v>
      </c>
      <c r="X4934" s="8"/>
      <c r="Y4934" s="7">
        <f t="shared" si="621"/>
        <v>0</v>
      </c>
      <c r="Z4934" s="7"/>
      <c r="AA4934" s="8">
        <f t="shared" si="617"/>
        <v>0</v>
      </c>
      <c r="AB4934" s="8">
        <f t="shared" si="619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hidden="1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3075</v>
      </c>
      <c r="I4935" s="57" t="s">
        <v>3610</v>
      </c>
      <c r="J4935" s="57" t="s">
        <v>3344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6"/>
        <v>-33817.760000000002</v>
      </c>
      <c r="W4935" s="8">
        <f t="shared" si="620"/>
        <v>20470.342857142856</v>
      </c>
      <c r="X4935" s="8"/>
      <c r="Y4935" s="7">
        <f t="shared" si="621"/>
        <v>1125.8688571428575</v>
      </c>
      <c r="Z4935" s="7"/>
      <c r="AA4935" s="8">
        <f t="shared" si="617"/>
        <v>20470.342857142856</v>
      </c>
      <c r="AB4935" s="8">
        <f t="shared" si="619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hidden="1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3097</v>
      </c>
      <c r="F4936" s="2" t="s">
        <v>3098</v>
      </c>
      <c r="G4936" s="2" t="s">
        <v>1921</v>
      </c>
      <c r="H4936" s="80" t="s">
        <v>3102</v>
      </c>
      <c r="I4936" s="57" t="s">
        <v>3610</v>
      </c>
      <c r="J4936" s="57"/>
      <c r="K4936" s="57"/>
      <c r="L4936" s="4" t="s">
        <v>3097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6"/>
        <v>-551851</v>
      </c>
      <c r="W4936" s="8">
        <f t="shared" si="620"/>
        <v>0</v>
      </c>
      <c r="X4936" s="8"/>
      <c r="Y4936" s="7">
        <f t="shared" si="621"/>
        <v>0</v>
      </c>
      <c r="Z4936" s="7"/>
      <c r="AA4936" s="8">
        <f t="shared" si="617"/>
        <v>0</v>
      </c>
      <c r="AB4936" s="8">
        <f t="shared" si="619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hidden="1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2886</v>
      </c>
      <c r="F4937" s="2" t="s">
        <v>2886</v>
      </c>
      <c r="G4937" s="2" t="s">
        <v>2886</v>
      </c>
      <c r="H4937" s="80" t="s">
        <v>3103</v>
      </c>
      <c r="I4937" s="57" t="s">
        <v>3610</v>
      </c>
      <c r="J4937" s="57"/>
      <c r="K4937" s="57"/>
      <c r="L4937" s="4" t="s">
        <v>2886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6"/>
        <v>-885561.23</v>
      </c>
      <c r="W4937" s="8">
        <f t="shared" ref="W4937:W4962" si="622">IF(O4937="返货",U4937/(1+P4937),IF(O4937="返现",U4937,IF(O4937="折扣",U4937*P4937,IF(O4937="无",U4937))))</f>
        <v>0</v>
      </c>
      <c r="X4937" s="8"/>
      <c r="Y4937" s="7">
        <f t="shared" si="621"/>
        <v>0</v>
      </c>
      <c r="Z4937" s="7"/>
      <c r="AA4937" s="8">
        <f t="shared" si="617"/>
        <v>0</v>
      </c>
      <c r="AB4937" s="8">
        <f t="shared" si="619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hidden="1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3075</v>
      </c>
      <c r="I4938" s="57" t="s">
        <v>3610</v>
      </c>
      <c r="J4938" s="57" t="s">
        <v>3344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6"/>
        <v>13500</v>
      </c>
      <c r="W4938" s="8">
        <f>U4938/(1+AI4938+P4938)</f>
        <v>0</v>
      </c>
      <c r="X4938" s="8"/>
      <c r="Y4938" s="7">
        <f t="shared" si="621"/>
        <v>0</v>
      </c>
      <c r="Z4938" s="7"/>
      <c r="AA4938" s="8">
        <f t="shared" si="617"/>
        <v>0</v>
      </c>
      <c r="AB4938" s="8">
        <f t="shared" si="619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hidden="1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3104</v>
      </c>
      <c r="F4939" s="2" t="s">
        <v>3104</v>
      </c>
      <c r="G4939" s="2" t="s">
        <v>3104</v>
      </c>
      <c r="H4939" s="80" t="s">
        <v>3105</v>
      </c>
      <c r="I4939" s="57" t="s">
        <v>3610</v>
      </c>
      <c r="J4939" s="57" t="s">
        <v>3345</v>
      </c>
      <c r="K4939" s="57" t="s">
        <v>32</v>
      </c>
      <c r="L4939" s="4" t="s">
        <v>3104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6"/>
        <v>-1638.4299999999998</v>
      </c>
      <c r="W4939" s="8">
        <v>1171.3</v>
      </c>
      <c r="X4939" s="8"/>
      <c r="Y4939" s="7">
        <f t="shared" si="621"/>
        <v>195.21666666666692</v>
      </c>
      <c r="Z4939" s="7"/>
      <c r="AA4939" s="8"/>
      <c r="AB4939" s="8">
        <f t="shared" si="619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hidden="1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3106</v>
      </c>
      <c r="G4940" s="2" t="s">
        <v>74</v>
      </c>
      <c r="H4940" s="80" t="s">
        <v>3107</v>
      </c>
      <c r="I4940" s="57" t="s">
        <v>3610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6"/>
        <v>40943.42</v>
      </c>
      <c r="W4940" s="8">
        <f t="shared" si="622"/>
        <v>0</v>
      </c>
      <c r="X4940" s="8"/>
      <c r="Y4940" s="7">
        <f t="shared" si="621"/>
        <v>0</v>
      </c>
      <c r="Z4940" s="7"/>
      <c r="AA4940" s="8">
        <f t="shared" ref="AA4940:AA5003" si="623">W4940+X4940</f>
        <v>0</v>
      </c>
      <c r="AB4940" s="8">
        <f t="shared" si="619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hidden="1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3106</v>
      </c>
      <c r="G4941" s="2" t="s">
        <v>74</v>
      </c>
      <c r="H4941" s="80" t="s">
        <v>3107</v>
      </c>
      <c r="I4941" s="57" t="s">
        <v>3610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6"/>
        <v>14857.4</v>
      </c>
      <c r="W4941" s="8">
        <f t="shared" si="622"/>
        <v>0</v>
      </c>
      <c r="X4941" s="8"/>
      <c r="Y4941" s="7">
        <f t="shared" si="621"/>
        <v>0</v>
      </c>
      <c r="Z4941" s="7"/>
      <c r="AA4941" s="8">
        <f t="shared" si="623"/>
        <v>0</v>
      </c>
      <c r="AB4941" s="8">
        <f t="shared" si="619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hidden="1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3108</v>
      </c>
      <c r="F4942" s="2" t="s">
        <v>3109</v>
      </c>
      <c r="G4942" s="57" t="s">
        <v>74</v>
      </c>
      <c r="H4942" s="80" t="s">
        <v>3110</v>
      </c>
      <c r="I4942" s="57" t="s">
        <v>3610</v>
      </c>
      <c r="J4942" s="57"/>
      <c r="K4942" s="57"/>
      <c r="L4942" s="4" t="s">
        <v>3108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6"/>
        <v>2648920.3199999998</v>
      </c>
      <c r="W4942" s="8">
        <f>U4942/(1+AI4942+P4942)</f>
        <v>0</v>
      </c>
      <c r="X4942" s="8"/>
      <c r="Y4942" s="7">
        <f t="shared" si="621"/>
        <v>0</v>
      </c>
      <c r="Z4942" s="7"/>
      <c r="AA4942" s="8">
        <f t="shared" si="623"/>
        <v>0</v>
      </c>
      <c r="AB4942" s="8">
        <f t="shared" si="619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hidden="1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3111</v>
      </c>
      <c r="F4943" s="2" t="s">
        <v>3111</v>
      </c>
      <c r="G4943" s="2" t="s">
        <v>3111</v>
      </c>
      <c r="H4943" s="80" t="s">
        <v>3105</v>
      </c>
      <c r="I4943" s="57" t="s">
        <v>3610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3112</v>
      </c>
      <c r="R4943" s="58"/>
      <c r="S4943" s="8">
        <v>-35392.47</v>
      </c>
      <c r="T4943" s="8">
        <v>0</v>
      </c>
      <c r="U4943" s="8">
        <v>0</v>
      </c>
      <c r="V4943" s="8">
        <f t="shared" si="616"/>
        <v>-35392.47</v>
      </c>
      <c r="W4943" s="8">
        <f t="shared" si="622"/>
        <v>0</v>
      </c>
      <c r="X4943" s="8"/>
      <c r="Y4943" s="7">
        <f t="shared" si="621"/>
        <v>0</v>
      </c>
      <c r="Z4943" s="7"/>
      <c r="AA4943" s="8">
        <f t="shared" si="623"/>
        <v>0</v>
      </c>
      <c r="AB4943" s="8">
        <f t="shared" si="619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hidden="1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2375</v>
      </c>
      <c r="F4944" s="2" t="s">
        <v>2375</v>
      </c>
      <c r="G4944" s="2" t="s">
        <v>2375</v>
      </c>
      <c r="H4944" s="80" t="s">
        <v>3105</v>
      </c>
      <c r="I4944" s="57" t="s">
        <v>3610</v>
      </c>
      <c r="J4944" s="57"/>
      <c r="K4944" s="57" t="s">
        <v>32</v>
      </c>
      <c r="L4944" s="4" t="s">
        <v>2375</v>
      </c>
      <c r="M4944" s="57"/>
      <c r="N4944" s="2" t="s">
        <v>57</v>
      </c>
      <c r="O4944" s="8" t="s">
        <v>80</v>
      </c>
      <c r="P4944" s="4">
        <v>0</v>
      </c>
      <c r="Q4944" s="129" t="s">
        <v>3113</v>
      </c>
      <c r="R4944" s="58"/>
      <c r="S4944" s="8">
        <v>-5000.01</v>
      </c>
      <c r="T4944" s="8">
        <v>0</v>
      </c>
      <c r="U4944" s="8">
        <v>0</v>
      </c>
      <c r="V4944" s="8">
        <f t="shared" si="616"/>
        <v>-5000.01</v>
      </c>
      <c r="W4944" s="8">
        <f t="shared" si="622"/>
        <v>0</v>
      </c>
      <c r="X4944" s="8"/>
      <c r="Y4944" s="7">
        <f t="shared" si="621"/>
        <v>0</v>
      </c>
      <c r="Z4944" s="7"/>
      <c r="AA4944" s="8">
        <f t="shared" si="623"/>
        <v>0</v>
      </c>
      <c r="AB4944" s="8">
        <f t="shared" si="619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hidden="1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3114</v>
      </c>
      <c r="F4945" s="2" t="s">
        <v>3114</v>
      </c>
      <c r="G4945" s="2" t="s">
        <v>3114</v>
      </c>
      <c r="H4945" s="80" t="s">
        <v>3105</v>
      </c>
      <c r="I4945" s="57" t="s">
        <v>3610</v>
      </c>
      <c r="J4945" s="57"/>
      <c r="K4945" s="57" t="s">
        <v>32</v>
      </c>
      <c r="L4945" s="4" t="s">
        <v>3115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6"/>
        <v>-6406.44</v>
      </c>
      <c r="W4945" s="8">
        <f t="shared" si="622"/>
        <v>0</v>
      </c>
      <c r="X4945" s="8"/>
      <c r="Y4945" s="7">
        <f t="shared" si="621"/>
        <v>0</v>
      </c>
      <c r="Z4945" s="7"/>
      <c r="AA4945" s="8">
        <f t="shared" si="623"/>
        <v>0</v>
      </c>
      <c r="AB4945" s="8">
        <f t="shared" si="619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hidden="1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3116</v>
      </c>
      <c r="F4946" s="2" t="s">
        <v>3116</v>
      </c>
      <c r="G4946" s="2" t="s">
        <v>3116</v>
      </c>
      <c r="H4946" s="80" t="s">
        <v>3105</v>
      </c>
      <c r="I4946" s="57" t="s">
        <v>3610</v>
      </c>
      <c r="J4946" s="57"/>
      <c r="K4946" s="57" t="s">
        <v>32</v>
      </c>
      <c r="L4946" s="4" t="s">
        <v>3117</v>
      </c>
      <c r="M4946" s="57"/>
      <c r="N4946" s="2" t="s">
        <v>57</v>
      </c>
      <c r="O4946" s="8" t="s">
        <v>41</v>
      </c>
      <c r="P4946" s="4">
        <v>0.12</v>
      </c>
      <c r="Q4946" s="129" t="s">
        <v>3118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4">S4946+T4946-U4946</f>
        <v>-630.86</v>
      </c>
      <c r="W4946" s="8">
        <f t="shared" si="622"/>
        <v>0</v>
      </c>
      <c r="X4946" s="8"/>
      <c r="Y4946" s="7">
        <f t="shared" si="621"/>
        <v>0</v>
      </c>
      <c r="Z4946" s="7"/>
      <c r="AA4946" s="8">
        <f t="shared" si="623"/>
        <v>0</v>
      </c>
      <c r="AB4946" s="8">
        <f t="shared" si="619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hidden="1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3119</v>
      </c>
      <c r="F4947" s="2" t="s">
        <v>3119</v>
      </c>
      <c r="G4947" s="2" t="s">
        <v>3119</v>
      </c>
      <c r="H4947" s="80" t="s">
        <v>3075</v>
      </c>
      <c r="I4947" s="57" t="s">
        <v>3610</v>
      </c>
      <c r="J4947" s="57" t="s">
        <v>3344</v>
      </c>
      <c r="K4947" s="57" t="s">
        <v>505</v>
      </c>
      <c r="L4947" s="4" t="s">
        <v>3119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4"/>
        <v>3683.98</v>
      </c>
      <c r="W4947" s="8">
        <f>U4947/(1+AI4947+P4947)</f>
        <v>0</v>
      </c>
      <c r="X4947" s="8"/>
      <c r="Y4947" s="7">
        <f t="shared" si="621"/>
        <v>0</v>
      </c>
      <c r="Z4947" s="7"/>
      <c r="AA4947" s="8">
        <f t="shared" si="623"/>
        <v>0</v>
      </c>
      <c r="AB4947" s="8">
        <f t="shared" si="619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hidden="1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2886</v>
      </c>
      <c r="F4948" s="2" t="s">
        <v>2886</v>
      </c>
      <c r="G4948" s="2" t="s">
        <v>2886</v>
      </c>
      <c r="H4948" s="80" t="s">
        <v>3120</v>
      </c>
      <c r="I4948" s="57" t="s">
        <v>3610</v>
      </c>
      <c r="J4948" s="57"/>
      <c r="K4948" s="57"/>
      <c r="L4948" s="4" t="s">
        <v>2886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4"/>
        <v>-195.3</v>
      </c>
      <c r="W4948" s="8">
        <f t="shared" si="622"/>
        <v>0</v>
      </c>
      <c r="X4948" s="8"/>
      <c r="Y4948" s="7">
        <f t="shared" si="621"/>
        <v>0</v>
      </c>
      <c r="Z4948" s="7"/>
      <c r="AA4948" s="8">
        <f t="shared" si="623"/>
        <v>0</v>
      </c>
      <c r="AB4948" s="8">
        <f t="shared" si="619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hidden="1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2886</v>
      </c>
      <c r="F4949" s="2" t="s">
        <v>2886</v>
      </c>
      <c r="G4949" s="2" t="s">
        <v>2886</v>
      </c>
      <c r="H4949" s="80" t="s">
        <v>3120</v>
      </c>
      <c r="I4949" s="57" t="s">
        <v>3610</v>
      </c>
      <c r="J4949" s="57"/>
      <c r="K4949" s="57"/>
      <c r="L4949" s="4" t="s">
        <v>2886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4"/>
        <v>4532.58</v>
      </c>
      <c r="W4949" s="8">
        <f t="shared" si="622"/>
        <v>0</v>
      </c>
      <c r="X4949" s="8"/>
      <c r="Y4949" s="7">
        <f t="shared" si="621"/>
        <v>0</v>
      </c>
      <c r="Z4949" s="7"/>
      <c r="AA4949" s="8">
        <f t="shared" si="623"/>
        <v>0</v>
      </c>
      <c r="AB4949" s="8">
        <f t="shared" si="619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hidden="1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2339</v>
      </c>
      <c r="F4950" s="2" t="s">
        <v>2339</v>
      </c>
      <c r="G4950" s="2" t="s">
        <v>2339</v>
      </c>
      <c r="H4950" s="80" t="s">
        <v>3110</v>
      </c>
      <c r="I4950" s="57" t="s">
        <v>3610</v>
      </c>
      <c r="J4950" s="57"/>
      <c r="K4950" s="57"/>
      <c r="L4950" s="4" t="s">
        <v>2339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4"/>
        <v>-37523.379999999997</v>
      </c>
      <c r="W4950" s="8">
        <f>U4950/(1+AI4950+P4950)</f>
        <v>0</v>
      </c>
      <c r="X4950" s="8"/>
      <c r="Y4950" s="7">
        <f t="shared" si="621"/>
        <v>0</v>
      </c>
      <c r="Z4950" s="7"/>
      <c r="AA4950" s="8">
        <f t="shared" si="623"/>
        <v>0</v>
      </c>
      <c r="AB4950" s="8">
        <f t="shared" si="619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hidden="1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3121</v>
      </c>
      <c r="I4951" s="57" t="s">
        <v>3610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4"/>
        <v>4.5999999999999099</v>
      </c>
      <c r="W4951" s="8">
        <f t="shared" si="622"/>
        <v>0</v>
      </c>
      <c r="X4951" s="8"/>
      <c r="Y4951" s="7">
        <f t="shared" si="621"/>
        <v>0</v>
      </c>
      <c r="Z4951" s="7"/>
      <c r="AA4951" s="8">
        <f t="shared" si="623"/>
        <v>0</v>
      </c>
      <c r="AB4951" s="8">
        <f t="shared" si="619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hidden="1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3122</v>
      </c>
      <c r="I4952" s="57" t="s">
        <v>3610</v>
      </c>
      <c r="J4952" s="57"/>
      <c r="K4952" s="57"/>
      <c r="L4952" s="4" t="s">
        <v>3123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4"/>
        <v>2</v>
      </c>
      <c r="W4952" s="8">
        <f t="shared" si="622"/>
        <v>0</v>
      </c>
      <c r="X4952" s="8"/>
      <c r="Y4952" s="7">
        <f t="shared" si="621"/>
        <v>0</v>
      </c>
      <c r="Z4952" s="7"/>
      <c r="AA4952" s="8">
        <f t="shared" si="623"/>
        <v>0</v>
      </c>
      <c r="AB4952" s="8">
        <f t="shared" si="619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hidden="1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3110</v>
      </c>
      <c r="I4953" s="57" t="s">
        <v>3610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4"/>
        <v>2931.72</v>
      </c>
      <c r="W4953" s="8">
        <f>U4953/(1+AI4953+P4953)</f>
        <v>0</v>
      </c>
      <c r="X4953" s="8"/>
      <c r="Y4953" s="7">
        <f t="shared" si="621"/>
        <v>0</v>
      </c>
      <c r="Z4953" s="7"/>
      <c r="AA4953" s="8">
        <f t="shared" si="623"/>
        <v>0</v>
      </c>
      <c r="AB4953" s="8">
        <f t="shared" si="619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hidden="1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3110</v>
      </c>
      <c r="I4954" s="57" t="s">
        <v>3610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4"/>
        <v>1629.48</v>
      </c>
      <c r="W4954" s="8">
        <f>U4954/(1+AI4954+P4954)</f>
        <v>0</v>
      </c>
      <c r="X4954" s="8"/>
      <c r="Y4954" s="7">
        <f t="shared" si="621"/>
        <v>0</v>
      </c>
      <c r="Z4954" s="7"/>
      <c r="AA4954" s="8">
        <f t="shared" si="623"/>
        <v>0</v>
      </c>
      <c r="AB4954" s="8">
        <f t="shared" si="619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hidden="1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3102</v>
      </c>
      <c r="I4955" s="57" t="s">
        <v>3610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4"/>
        <v>14688</v>
      </c>
      <c r="W4955" s="8">
        <f>U4955/(1+AI4955+P4955)</f>
        <v>0</v>
      </c>
      <c r="X4955" s="8"/>
      <c r="Y4955" s="7">
        <f t="shared" si="621"/>
        <v>0</v>
      </c>
      <c r="Z4955" s="7"/>
      <c r="AA4955" s="8">
        <f t="shared" si="623"/>
        <v>0</v>
      </c>
      <c r="AB4955" s="8">
        <f t="shared" si="619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hidden="1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3099</v>
      </c>
      <c r="I4956" s="57" t="s">
        <v>3610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4"/>
        <v>-1382.2</v>
      </c>
      <c r="W4956" s="8">
        <f>U4956/(1+AI4956+P4956)</f>
        <v>0</v>
      </c>
      <c r="X4956" s="8"/>
      <c r="Y4956" s="7">
        <f t="shared" si="621"/>
        <v>0</v>
      </c>
      <c r="Z4956" s="7"/>
      <c r="AA4956" s="8">
        <f t="shared" si="623"/>
        <v>0</v>
      </c>
      <c r="AB4956" s="8">
        <f t="shared" si="619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hidden="1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3121</v>
      </c>
      <c r="I4957" s="57" t="s">
        <v>3610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4"/>
        <v>15770</v>
      </c>
      <c r="W4957" s="8">
        <f t="shared" si="622"/>
        <v>0</v>
      </c>
      <c r="X4957" s="8"/>
      <c r="Y4957" s="7">
        <f t="shared" si="621"/>
        <v>0</v>
      </c>
      <c r="Z4957" s="7"/>
      <c r="AA4957" s="8">
        <f t="shared" si="623"/>
        <v>0</v>
      </c>
      <c r="AB4957" s="8">
        <f t="shared" si="619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hidden="1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1837</v>
      </c>
      <c r="F4958" s="2" t="s">
        <v>1837</v>
      </c>
      <c r="G4958" s="2" t="s">
        <v>1837</v>
      </c>
      <c r="H4958" s="80" t="s">
        <v>3121</v>
      </c>
      <c r="I4958" s="57" t="s">
        <v>3610</v>
      </c>
      <c r="J4958" s="57"/>
      <c r="K4958" s="57"/>
      <c r="L4958" s="4" t="s">
        <v>1837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4"/>
        <v>2692</v>
      </c>
      <c r="W4958" s="8">
        <f t="shared" si="622"/>
        <v>0</v>
      </c>
      <c r="X4958" s="8"/>
      <c r="Y4958" s="7">
        <f t="shared" si="621"/>
        <v>0</v>
      </c>
      <c r="Z4958" s="7"/>
      <c r="AA4958" s="8">
        <f t="shared" si="623"/>
        <v>0</v>
      </c>
      <c r="AB4958" s="8">
        <f t="shared" si="619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hidden="1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3124</v>
      </c>
      <c r="I4959" s="57" t="s">
        <v>3610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4"/>
        <v>18870.099999999999</v>
      </c>
      <c r="W4959" s="8">
        <f t="shared" si="622"/>
        <v>0</v>
      </c>
      <c r="X4959" s="8"/>
      <c r="Y4959" s="7">
        <f t="shared" si="621"/>
        <v>0</v>
      </c>
      <c r="Z4959" s="7"/>
      <c r="AA4959" s="8">
        <f t="shared" si="623"/>
        <v>0</v>
      </c>
      <c r="AB4959" s="8">
        <f t="shared" si="619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hidden="1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3127</v>
      </c>
      <c r="F4960" s="2" t="s">
        <v>3127</v>
      </c>
      <c r="G4960" s="2" t="s">
        <v>3127</v>
      </c>
      <c r="H4960" s="80" t="s">
        <v>2837</v>
      </c>
      <c r="I4960" s="57" t="s">
        <v>2838</v>
      </c>
      <c r="J4960" s="57" t="s">
        <v>2839</v>
      </c>
      <c r="K4960" s="57" t="s">
        <v>32</v>
      </c>
      <c r="L4960" s="2" t="s">
        <v>3127</v>
      </c>
      <c r="M4960" s="57"/>
      <c r="N4960" s="2" t="s">
        <v>3077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2"/>
        <v>143000</v>
      </c>
      <c r="X4960" s="8"/>
      <c r="Y4960" s="7">
        <f t="shared" si="621"/>
        <v>0</v>
      </c>
      <c r="Z4960" s="7"/>
      <c r="AA4960" s="8">
        <f t="shared" si="623"/>
        <v>143000</v>
      </c>
      <c r="AB4960" s="8">
        <f t="shared" si="619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hidden="1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2837</v>
      </c>
      <c r="I4961" s="57" t="s">
        <v>2838</v>
      </c>
      <c r="J4961" s="57" t="s">
        <v>2839</v>
      </c>
      <c r="K4961" s="57" t="s">
        <v>32</v>
      </c>
      <c r="L4961" s="2" t="s">
        <v>317</v>
      </c>
      <c r="M4961" s="57"/>
      <c r="N4961" s="2" t="s">
        <v>3077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2"/>
        <v>615800</v>
      </c>
      <c r="X4961" s="8"/>
      <c r="Y4961" s="7">
        <f t="shared" si="621"/>
        <v>0</v>
      </c>
      <c r="Z4961" s="7"/>
      <c r="AA4961" s="8">
        <f t="shared" si="623"/>
        <v>615800</v>
      </c>
      <c r="AB4961" s="8">
        <f t="shared" si="619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hidden="1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2837</v>
      </c>
      <c r="I4962" s="57" t="s">
        <v>2838</v>
      </c>
      <c r="J4962" s="57" t="s">
        <v>2839</v>
      </c>
      <c r="K4962" s="57" t="s">
        <v>32</v>
      </c>
      <c r="L4962" s="2" t="s">
        <v>805</v>
      </c>
      <c r="M4962" s="57"/>
      <c r="N4962" s="2" t="s">
        <v>3077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2"/>
        <v>747000</v>
      </c>
      <c r="X4962" s="8"/>
      <c r="Y4962" s="7">
        <f t="shared" si="621"/>
        <v>0</v>
      </c>
      <c r="Z4962" s="7"/>
      <c r="AA4962" s="8">
        <f t="shared" si="623"/>
        <v>747000</v>
      </c>
      <c r="AB4962" s="8">
        <f t="shared" si="619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hidden="1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2837</v>
      </c>
      <c r="I4963" s="57" t="s">
        <v>2838</v>
      </c>
      <c r="J4963" s="57" t="s">
        <v>2839</v>
      </c>
      <c r="K4963" s="57" t="s">
        <v>32</v>
      </c>
      <c r="L4963" s="2" t="s">
        <v>713</v>
      </c>
      <c r="M4963" s="57"/>
      <c r="N4963" s="2" t="s">
        <v>3077</v>
      </c>
      <c r="O4963" s="2" t="s">
        <v>80</v>
      </c>
      <c r="P4963" s="4">
        <v>0</v>
      </c>
      <c r="Q4963" s="117"/>
      <c r="R4963" s="58" t="s">
        <v>3575</v>
      </c>
      <c r="S4963" s="8">
        <v>0</v>
      </c>
      <c r="T4963" s="8">
        <v>0</v>
      </c>
      <c r="U4963" s="8">
        <v>0</v>
      </c>
      <c r="V4963" s="8">
        <f t="shared" si="624"/>
        <v>0</v>
      </c>
      <c r="W4963" s="8">
        <v>-360000</v>
      </c>
      <c r="X4963" s="8"/>
      <c r="Y4963" s="7">
        <f t="shared" si="621"/>
        <v>0</v>
      </c>
      <c r="Z4963" s="7"/>
      <c r="AA4963" s="8">
        <f t="shared" si="623"/>
        <v>-360000</v>
      </c>
      <c r="AB4963" s="8">
        <f t="shared" si="619"/>
        <v>360000</v>
      </c>
      <c r="AC4963" s="8">
        <v>-206000</v>
      </c>
      <c r="AD4963" s="4">
        <v>0.05</v>
      </c>
      <c r="AE4963" s="58"/>
      <c r="AF4963" s="57" t="s">
        <v>3576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hidden="1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3129</v>
      </c>
      <c r="G4964" s="2" t="s">
        <v>542</v>
      </c>
      <c r="H4964" s="80" t="s">
        <v>2837</v>
      </c>
      <c r="I4964" s="57" t="s">
        <v>2838</v>
      </c>
      <c r="J4964" s="57" t="s">
        <v>2839</v>
      </c>
      <c r="K4964" s="57" t="s">
        <v>32</v>
      </c>
      <c r="L4964" s="2" t="s">
        <v>542</v>
      </c>
      <c r="M4964" s="57"/>
      <c r="N4964" s="2" t="s">
        <v>3077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4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1"/>
        <v>0</v>
      </c>
      <c r="Z4964" s="7"/>
      <c r="AA4964" s="8">
        <f t="shared" si="623"/>
        <v>168400</v>
      </c>
      <c r="AB4964" s="8">
        <f t="shared" si="619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hidden="1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3131</v>
      </c>
      <c r="F4965" s="2" t="s">
        <v>3131</v>
      </c>
      <c r="G4965" s="2" t="s">
        <v>3131</v>
      </c>
      <c r="H4965" s="80" t="s">
        <v>2837</v>
      </c>
      <c r="I4965" s="57" t="s">
        <v>2838</v>
      </c>
      <c r="J4965" s="57" t="s">
        <v>2839</v>
      </c>
      <c r="K4965" s="57" t="s">
        <v>32</v>
      </c>
      <c r="L4965" s="2" t="s">
        <v>3131</v>
      </c>
      <c r="M4965" s="57"/>
      <c r="N4965" s="2" t="s">
        <v>3077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4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1"/>
        <v>0</v>
      </c>
      <c r="Z4965" s="7"/>
      <c r="AA4965" s="8">
        <f t="shared" si="623"/>
        <v>47400</v>
      </c>
      <c r="AB4965" s="8">
        <f t="shared" si="619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hidden="1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2837</v>
      </c>
      <c r="I4966" s="57" t="s">
        <v>2838</v>
      </c>
      <c r="J4966" s="57" t="s">
        <v>2839</v>
      </c>
      <c r="K4966" s="57" t="s">
        <v>32</v>
      </c>
      <c r="L4966" s="2" t="s">
        <v>1142</v>
      </c>
      <c r="M4966" s="57"/>
      <c r="N4966" s="2" t="s">
        <v>3235</v>
      </c>
      <c r="O4966" s="2" t="s">
        <v>80</v>
      </c>
      <c r="P4966" s="4">
        <v>0</v>
      </c>
      <c r="Q4966" s="117"/>
      <c r="R4966" s="58" t="s">
        <v>3577</v>
      </c>
      <c r="S4966" s="8">
        <v>0</v>
      </c>
      <c r="T4966" s="8">
        <v>544024.48</v>
      </c>
      <c r="U4966" s="8">
        <v>544024.48</v>
      </c>
      <c r="V4966" s="8">
        <f t="shared" si="624"/>
        <v>0</v>
      </c>
      <c r="W4966" s="8">
        <v>0</v>
      </c>
      <c r="X4966" s="8"/>
      <c r="Y4966" s="7">
        <f t="shared" si="621"/>
        <v>0</v>
      </c>
      <c r="Z4966" s="7"/>
      <c r="AA4966" s="8">
        <f t="shared" si="623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hidden="1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2837</v>
      </c>
      <c r="I4967" s="57" t="s">
        <v>2838</v>
      </c>
      <c r="J4967" s="57" t="s">
        <v>2839</v>
      </c>
      <c r="K4967" s="57" t="s">
        <v>32</v>
      </c>
      <c r="L4967" s="2" t="s">
        <v>1142</v>
      </c>
      <c r="M4967" s="57"/>
      <c r="N4967" s="2" t="s">
        <v>3077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1"/>
        <v>0</v>
      </c>
      <c r="Z4967" s="7"/>
      <c r="AA4967" s="8">
        <f t="shared" si="623"/>
        <v>325500</v>
      </c>
      <c r="AB4967" s="8">
        <f t="shared" si="619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hidden="1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1886</v>
      </c>
      <c r="F4968" s="2" t="s">
        <v>1887</v>
      </c>
      <c r="G4968" s="2" t="s">
        <v>1886</v>
      </c>
      <c r="H4968" s="80" t="s">
        <v>2837</v>
      </c>
      <c r="I4968" s="57" t="s">
        <v>2838</v>
      </c>
      <c r="J4968" s="57" t="s">
        <v>2839</v>
      </c>
      <c r="K4968" s="57" t="s">
        <v>32</v>
      </c>
      <c r="L4968" s="2" t="s">
        <v>1886</v>
      </c>
      <c r="M4968" s="57"/>
      <c r="N4968" s="2" t="s">
        <v>3077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5">IF(O4968="返货",U4968/(1+P4968),IF(O4968="返现",U4968,IF(O4968="折扣",U4968*P4968,IF(O4968="无",U4968))))</f>
        <v>579840</v>
      </c>
      <c r="X4968" s="8"/>
      <c r="Y4968" s="7">
        <f t="shared" si="621"/>
        <v>0</v>
      </c>
      <c r="Z4968" s="7"/>
      <c r="AA4968" s="8">
        <f t="shared" si="623"/>
        <v>579840</v>
      </c>
      <c r="AB4968" s="8">
        <f t="shared" si="619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hidden="1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2863</v>
      </c>
      <c r="F4969" s="2" t="s">
        <v>2863</v>
      </c>
      <c r="G4969" s="2" t="s">
        <v>2863</v>
      </c>
      <c r="H4969" s="80" t="s">
        <v>2837</v>
      </c>
      <c r="I4969" s="57" t="s">
        <v>2838</v>
      </c>
      <c r="J4969" s="57" t="s">
        <v>2839</v>
      </c>
      <c r="K4969" s="57" t="s">
        <v>32</v>
      </c>
      <c r="L4969" s="2" t="s">
        <v>2863</v>
      </c>
      <c r="M4969" s="57"/>
      <c r="N4969" s="2" t="s">
        <v>3077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5"/>
        <v>280000</v>
      </c>
      <c r="X4969" s="8"/>
      <c r="Y4969" s="7">
        <f t="shared" si="621"/>
        <v>187200</v>
      </c>
      <c r="Z4969" s="7"/>
      <c r="AA4969" s="8">
        <f t="shared" si="623"/>
        <v>280000</v>
      </c>
      <c r="AB4969" s="8">
        <f t="shared" si="619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hidden="1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3084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5"/>
        <v>0</v>
      </c>
      <c r="X4970" s="8"/>
      <c r="Y4970" s="7">
        <f t="shared" si="621"/>
        <v>0</v>
      </c>
      <c r="Z4970" s="7"/>
      <c r="AA4970" s="8">
        <f t="shared" si="623"/>
        <v>0</v>
      </c>
      <c r="AB4970" s="8">
        <f t="shared" si="619"/>
        <v>0</v>
      </c>
      <c r="AC4970" s="8">
        <f>U4970</f>
        <v>0</v>
      </c>
      <c r="AD4970" s="4">
        <v>5.2999999999999999E-2</v>
      </c>
      <c r="AE4970" s="58"/>
      <c r="AF4970" s="57" t="s">
        <v>3232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hidden="1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2318</v>
      </c>
      <c r="I4971" s="57" t="s">
        <v>106</v>
      </c>
      <c r="J4971" s="57" t="s">
        <v>3355</v>
      </c>
      <c r="K4971" s="57" t="s">
        <v>32</v>
      </c>
      <c r="L4971" s="58" t="s">
        <v>3234</v>
      </c>
      <c r="M4971" s="57"/>
      <c r="N4971" s="58" t="s">
        <v>3235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5"/>
        <v>2177525.71</v>
      </c>
      <c r="X4971" s="8"/>
      <c r="Y4971" s="7">
        <f t="shared" si="621"/>
        <v>189350.06000000006</v>
      </c>
      <c r="Z4971" s="7"/>
      <c r="AA4971" s="8">
        <f t="shared" si="623"/>
        <v>2177525.71</v>
      </c>
      <c r="AB4971" s="8">
        <f t="shared" si="619"/>
        <v>0</v>
      </c>
      <c r="AC4971" s="8">
        <v>1988175.65</v>
      </c>
      <c r="AD4971" s="4">
        <v>0.15</v>
      </c>
      <c r="AE4971" s="58"/>
      <c r="AF4971" s="57" t="s">
        <v>3578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hidden="1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3084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5"/>
        <v>0</v>
      </c>
      <c r="X4972" s="8"/>
      <c r="Y4972" s="7">
        <f t="shared" si="621"/>
        <v>0</v>
      </c>
      <c r="Z4972" s="7"/>
      <c r="AA4972" s="8">
        <f t="shared" si="623"/>
        <v>0</v>
      </c>
      <c r="AB4972" s="8">
        <f t="shared" si="619"/>
        <v>0</v>
      </c>
      <c r="AC4972" s="8">
        <f t="shared" ref="AC4972:AC4977" si="626">U4972</f>
        <v>0</v>
      </c>
      <c r="AD4972" s="4">
        <v>5.2999999999999999E-2</v>
      </c>
      <c r="AE4972" s="58"/>
      <c r="AF4972" s="57" t="s">
        <v>3579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hidden="1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3084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5"/>
        <v>100000</v>
      </c>
      <c r="X4973" s="8"/>
      <c r="Y4973" s="7">
        <f t="shared" si="621"/>
        <v>0</v>
      </c>
      <c r="Z4973" s="7"/>
      <c r="AA4973" s="8">
        <f t="shared" si="623"/>
        <v>100000</v>
      </c>
      <c r="AB4973" s="8">
        <f t="shared" si="619"/>
        <v>0</v>
      </c>
      <c r="AC4973" s="8">
        <f t="shared" si="626"/>
        <v>100000</v>
      </c>
      <c r="AD4973" s="4">
        <v>5.2999999999999999E-2</v>
      </c>
      <c r="AE4973" s="58"/>
      <c r="AF4973" s="57" t="s">
        <v>3578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hidden="1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3580</v>
      </c>
      <c r="M4974" s="57"/>
      <c r="N4974" s="58" t="s">
        <v>3084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5"/>
        <v>0</v>
      </c>
      <c r="X4974" s="8"/>
      <c r="Y4974" s="7">
        <f t="shared" si="621"/>
        <v>0</v>
      </c>
      <c r="Z4974" s="7"/>
      <c r="AA4974" s="8">
        <f t="shared" si="623"/>
        <v>0</v>
      </c>
      <c r="AB4974" s="8">
        <f t="shared" si="619"/>
        <v>0</v>
      </c>
      <c r="AC4974" s="8">
        <f t="shared" si="626"/>
        <v>0</v>
      </c>
      <c r="AD4974" s="4">
        <v>5.2999999999999999E-2</v>
      </c>
      <c r="AE4974" s="58"/>
      <c r="AF4974" s="57" t="s">
        <v>3250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hidden="1" customHeight="1">
      <c r="A4975" s="1">
        <v>43862</v>
      </c>
      <c r="B4975" s="58" t="s">
        <v>32</v>
      </c>
      <c r="C4975" s="58" t="s">
        <v>188</v>
      </c>
      <c r="D4975" s="58" t="s">
        <v>3581</v>
      </c>
      <c r="E4975" s="58" t="s">
        <v>3582</v>
      </c>
      <c r="F4975" s="58" t="s">
        <v>3582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3583</v>
      </c>
      <c r="M4975" s="57"/>
      <c r="N4975" s="58" t="s">
        <v>3084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5"/>
        <v>0</v>
      </c>
      <c r="X4975" s="8"/>
      <c r="Y4975" s="7">
        <f t="shared" si="621"/>
        <v>0</v>
      </c>
      <c r="Z4975" s="7"/>
      <c r="AA4975" s="8">
        <f t="shared" si="623"/>
        <v>0</v>
      </c>
      <c r="AB4975" s="8">
        <f t="shared" si="619"/>
        <v>0</v>
      </c>
      <c r="AC4975" s="8">
        <f t="shared" si="626"/>
        <v>0</v>
      </c>
      <c r="AD4975" s="4">
        <v>5.2999999999999999E-2</v>
      </c>
      <c r="AE4975" s="58"/>
      <c r="AF4975" s="57" t="s">
        <v>3250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hidden="1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3584</v>
      </c>
      <c r="F4976" s="58" t="s">
        <v>3585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3586</v>
      </c>
      <c r="M4976" s="57"/>
      <c r="N4976" s="58" t="s">
        <v>3084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5"/>
        <v>35702.1</v>
      </c>
      <c r="X4976" s="8"/>
      <c r="Y4976" s="7">
        <f t="shared" si="621"/>
        <v>0</v>
      </c>
      <c r="Z4976" s="7"/>
      <c r="AA4976" s="8">
        <f t="shared" si="623"/>
        <v>35702.1</v>
      </c>
      <c r="AB4976" s="8">
        <f t="shared" ref="AB4976:AB4977" si="627">U4976-W4976</f>
        <v>0</v>
      </c>
      <c r="AC4976" s="8">
        <f t="shared" si="626"/>
        <v>35702.1</v>
      </c>
      <c r="AD4976" s="4">
        <v>5.2999999999999999E-2</v>
      </c>
      <c r="AE4976" s="58"/>
      <c r="AF4976" s="57" t="s">
        <v>3250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hidden="1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3584</v>
      </c>
      <c r="F4977" s="58" t="s">
        <v>3584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3084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5"/>
        <v>0</v>
      </c>
      <c r="X4977" s="8"/>
      <c r="Y4977" s="7">
        <f t="shared" si="621"/>
        <v>0</v>
      </c>
      <c r="Z4977" s="7"/>
      <c r="AA4977" s="8">
        <f t="shared" si="623"/>
        <v>0</v>
      </c>
      <c r="AB4977" s="8">
        <f t="shared" si="627"/>
        <v>0</v>
      </c>
      <c r="AC4977" s="8">
        <f t="shared" si="626"/>
        <v>0</v>
      </c>
      <c r="AD4977" s="4">
        <v>5.2999999999999999E-2</v>
      </c>
      <c r="AE4977" s="58"/>
      <c r="AF4977" s="57" t="s">
        <v>3250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hidden="1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3084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5"/>
        <v>0</v>
      </c>
      <c r="X4978" s="8"/>
      <c r="Y4978" s="7">
        <f t="shared" si="621"/>
        <v>0</v>
      </c>
      <c r="Z4978" s="7"/>
      <c r="AA4978" s="8">
        <f t="shared" si="623"/>
        <v>0</v>
      </c>
      <c r="AB4978" s="8">
        <v>0</v>
      </c>
      <c r="AC4978" s="8">
        <v>0</v>
      </c>
      <c r="AD4978" s="4">
        <v>0.17</v>
      </c>
      <c r="AE4978" s="58"/>
      <c r="AF4978" s="57" t="s">
        <v>3587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hidden="1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3588</v>
      </c>
      <c r="F4979" s="58" t="s">
        <v>3588</v>
      </c>
      <c r="G4979" s="58" t="s">
        <v>3588</v>
      </c>
      <c r="H4979" s="85" t="s">
        <v>2950</v>
      </c>
      <c r="I4979" s="57" t="s">
        <v>2951</v>
      </c>
      <c r="J4979" s="57" t="s">
        <v>2952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3502</v>
      </c>
      <c r="S4979" s="8"/>
      <c r="T4979" s="8"/>
      <c r="U4979" s="8"/>
      <c r="V4979" s="8"/>
      <c r="W4979" s="8">
        <v>31006.36</v>
      </c>
      <c r="X4979" s="8"/>
      <c r="Y4979" s="7">
        <f t="shared" si="621"/>
        <v>31006.36</v>
      </c>
      <c r="Z4979" s="7"/>
      <c r="AA4979" s="8">
        <f t="shared" si="623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hidden="1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3589</v>
      </c>
      <c r="F4980" s="58" t="s">
        <v>3590</v>
      </c>
      <c r="G4980" s="58" t="s">
        <v>1675</v>
      </c>
      <c r="H4980" s="85" t="s">
        <v>2837</v>
      </c>
      <c r="I4980" s="57" t="s">
        <v>2838</v>
      </c>
      <c r="J4980" s="57" t="s">
        <v>2839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3508</v>
      </c>
      <c r="S4980" s="69"/>
      <c r="T4980" s="69"/>
      <c r="U4980" s="69"/>
      <c r="V4980" s="69"/>
      <c r="W4980" s="233"/>
      <c r="X4980" s="8">
        <v>52781.66</v>
      </c>
      <c r="Y4980" s="7">
        <f t="shared" si="621"/>
        <v>0</v>
      </c>
      <c r="Z4980" s="7"/>
      <c r="AA4980" s="8">
        <f t="shared" si="623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hidden="1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3591</v>
      </c>
      <c r="F4981" s="58" t="s">
        <v>3592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3508</v>
      </c>
      <c r="S4981" s="69"/>
      <c r="T4981" s="69"/>
      <c r="U4981" s="69"/>
      <c r="V4981" s="69"/>
      <c r="W4981" s="233"/>
      <c r="X4981" s="8">
        <v>436760.7</v>
      </c>
      <c r="Y4981" s="7">
        <f t="shared" si="621"/>
        <v>0</v>
      </c>
      <c r="Z4981" s="7"/>
      <c r="AA4981" s="8">
        <f t="shared" si="623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hidden="1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3508</v>
      </c>
      <c r="S4982" s="69"/>
      <c r="T4982" s="69"/>
      <c r="U4982" s="69"/>
      <c r="V4982" s="69"/>
      <c r="W4982" s="233"/>
      <c r="X4982" s="8">
        <v>81521.48</v>
      </c>
      <c r="Y4982" s="7">
        <f t="shared" si="621"/>
        <v>0</v>
      </c>
      <c r="Z4982" s="7"/>
      <c r="AA4982" s="8">
        <f t="shared" si="623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hidden="1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3508</v>
      </c>
      <c r="S4983" s="69"/>
      <c r="T4983" s="69"/>
      <c r="U4983" s="69"/>
      <c r="V4983" s="69"/>
      <c r="W4983" s="233"/>
      <c r="X4983" s="8">
        <v>11672.24</v>
      </c>
      <c r="Y4983" s="7">
        <f t="shared" si="621"/>
        <v>0</v>
      </c>
      <c r="Z4983" s="7"/>
      <c r="AA4983" s="8">
        <f t="shared" si="623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hidden="1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3508</v>
      </c>
      <c r="S4984" s="69"/>
      <c r="T4984" s="69"/>
      <c r="U4984" s="69"/>
      <c r="V4984" s="69"/>
      <c r="W4984" s="233"/>
      <c r="X4984" s="8">
        <v>1025.58</v>
      </c>
      <c r="Y4984" s="7">
        <f t="shared" si="621"/>
        <v>0</v>
      </c>
      <c r="Z4984" s="7"/>
      <c r="AA4984" s="8">
        <f t="shared" si="623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hidden="1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3593</v>
      </c>
      <c r="F4985" s="58" t="s">
        <v>3594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3508</v>
      </c>
      <c r="S4985" s="69"/>
      <c r="T4985" s="69"/>
      <c r="U4985" s="69"/>
      <c r="V4985" s="69"/>
      <c r="W4985" s="233"/>
      <c r="X4985" s="8">
        <v>6143.7</v>
      </c>
      <c r="Y4985" s="7">
        <f t="shared" si="621"/>
        <v>0</v>
      </c>
      <c r="Z4985" s="7"/>
      <c r="AA4985" s="8">
        <f t="shared" si="623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hidden="1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3595</v>
      </c>
      <c r="F4986" s="58" t="s">
        <v>3596</v>
      </c>
      <c r="G4986" s="58" t="s">
        <v>485</v>
      </c>
      <c r="H4986" s="85" t="s">
        <v>3173</v>
      </c>
      <c r="I4986" s="57" t="s">
        <v>106</v>
      </c>
      <c r="J4986" s="57" t="s">
        <v>3174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3508</v>
      </c>
      <c r="S4986" s="69"/>
      <c r="T4986" s="69"/>
      <c r="U4986" s="69"/>
      <c r="V4986" s="69"/>
      <c r="W4986" s="233"/>
      <c r="X4986" s="8">
        <v>663.12</v>
      </c>
      <c r="Y4986" s="7">
        <f t="shared" si="621"/>
        <v>0</v>
      </c>
      <c r="Z4986" s="7"/>
      <c r="AA4986" s="8">
        <f t="shared" si="623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hidden="1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3597</v>
      </c>
      <c r="F4987" s="58" t="s">
        <v>3597</v>
      </c>
      <c r="G4987" s="58" t="s">
        <v>1142</v>
      </c>
      <c r="H4987" s="85" t="s">
        <v>3137</v>
      </c>
      <c r="I4987" s="57" t="s">
        <v>1994</v>
      </c>
      <c r="J4987" s="57" t="s">
        <v>3335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3508</v>
      </c>
      <c r="S4987" s="69"/>
      <c r="T4987" s="69"/>
      <c r="U4987" s="69"/>
      <c r="V4987" s="69"/>
      <c r="W4987" s="233"/>
      <c r="X4987" s="8">
        <v>15130.99</v>
      </c>
      <c r="Y4987" s="7">
        <f t="shared" si="621"/>
        <v>0</v>
      </c>
      <c r="Z4987" s="7"/>
      <c r="AA4987" s="8">
        <f t="shared" si="623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hidden="1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3598</v>
      </c>
      <c r="F4988" s="58" t="s">
        <v>3599</v>
      </c>
      <c r="G4988" s="58" t="s">
        <v>312</v>
      </c>
      <c r="H4988" s="85" t="s">
        <v>3600</v>
      </c>
      <c r="I4988" s="57" t="s">
        <v>37</v>
      </c>
      <c r="J4988" s="58" t="s">
        <v>3321</v>
      </c>
      <c r="K4988" s="57" t="s">
        <v>32</v>
      </c>
      <c r="L4988" s="58"/>
      <c r="M4988" s="57"/>
      <c r="N4988" s="58" t="s">
        <v>3361</v>
      </c>
      <c r="O4988" s="58" t="s">
        <v>80</v>
      </c>
      <c r="P4988" s="4">
        <v>0</v>
      </c>
      <c r="Q4988" s="134"/>
      <c r="R4988" s="58" t="s">
        <v>3508</v>
      </c>
      <c r="S4988" s="69"/>
      <c r="T4988" s="69"/>
      <c r="U4988" s="69"/>
      <c r="V4988" s="69"/>
      <c r="W4988" s="233"/>
      <c r="X4988" s="8">
        <v>2375.98</v>
      </c>
      <c r="Y4988" s="7">
        <f t="shared" si="621"/>
        <v>0</v>
      </c>
      <c r="Z4988" s="7"/>
      <c r="AA4988" s="8">
        <f t="shared" si="623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hidden="1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3601</v>
      </c>
      <c r="F4989" s="58" t="s">
        <v>3601</v>
      </c>
      <c r="G4989" s="58" t="s">
        <v>365</v>
      </c>
      <c r="H4989" s="85" t="s">
        <v>3600</v>
      </c>
      <c r="I4989" s="57" t="s">
        <v>37</v>
      </c>
      <c r="J4989" s="58" t="s">
        <v>3321</v>
      </c>
      <c r="K4989" s="57" t="s">
        <v>32</v>
      </c>
      <c r="L4989" s="58"/>
      <c r="M4989" s="57"/>
      <c r="N4989" s="58" t="s">
        <v>3363</v>
      </c>
      <c r="O4989" s="58" t="s">
        <v>80</v>
      </c>
      <c r="P4989" s="4">
        <v>0</v>
      </c>
      <c r="Q4989" s="134"/>
      <c r="R4989" s="58" t="s">
        <v>3508</v>
      </c>
      <c r="S4989" s="69"/>
      <c r="T4989" s="69"/>
      <c r="U4989" s="69"/>
      <c r="V4989" s="69"/>
      <c r="W4989" s="233"/>
      <c r="X4989" s="8">
        <v>1114.27</v>
      </c>
      <c r="Y4989" s="7">
        <f t="shared" si="621"/>
        <v>0</v>
      </c>
      <c r="Z4989" s="7"/>
      <c r="AA4989" s="8">
        <f t="shared" si="623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hidden="1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3598</v>
      </c>
      <c r="F4990" s="58" t="s">
        <v>3602</v>
      </c>
      <c r="G4990" s="58" t="s">
        <v>312</v>
      </c>
      <c r="H4990" s="85" t="s">
        <v>3600</v>
      </c>
      <c r="I4990" s="57" t="s">
        <v>37</v>
      </c>
      <c r="J4990" s="58" t="s">
        <v>3321</v>
      </c>
      <c r="K4990" s="57" t="s">
        <v>32</v>
      </c>
      <c r="L4990" s="58"/>
      <c r="M4990" s="57"/>
      <c r="N4990" s="58" t="s">
        <v>3361</v>
      </c>
      <c r="O4990" s="58" t="s">
        <v>80</v>
      </c>
      <c r="P4990" s="4">
        <v>0</v>
      </c>
      <c r="Q4990" s="134"/>
      <c r="R4990" s="58" t="s">
        <v>3508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1"/>
        <v>0</v>
      </c>
      <c r="Z4990" s="7"/>
      <c r="AA4990" s="8">
        <f t="shared" si="623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hidden="1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3603</v>
      </c>
      <c r="F4991" s="58" t="s">
        <v>3603</v>
      </c>
      <c r="G4991" s="58" t="s">
        <v>3615</v>
      </c>
      <c r="H4991" s="85" t="s">
        <v>3331</v>
      </c>
      <c r="I4991" s="57" t="s">
        <v>1994</v>
      </c>
      <c r="J4991" s="57" t="s">
        <v>1995</v>
      </c>
      <c r="K4991" s="57" t="s">
        <v>32</v>
      </c>
      <c r="L4991" s="58"/>
      <c r="M4991" s="57"/>
      <c r="N4991" s="58" t="s">
        <v>3363</v>
      </c>
      <c r="O4991" s="58" t="s">
        <v>80</v>
      </c>
      <c r="P4991" s="4">
        <v>0</v>
      </c>
      <c r="Q4991" s="134"/>
      <c r="R4991" s="58" t="s">
        <v>3508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1"/>
        <v>0</v>
      </c>
      <c r="Z4991" s="7"/>
      <c r="AA4991" s="8">
        <f t="shared" si="623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hidden="1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3602</v>
      </c>
      <c r="G4992" s="58" t="s">
        <v>312</v>
      </c>
      <c r="H4992" s="85" t="s">
        <v>3331</v>
      </c>
      <c r="I4992" s="57" t="s">
        <v>1994</v>
      </c>
      <c r="J4992" s="57" t="s">
        <v>1995</v>
      </c>
      <c r="K4992" s="57" t="s">
        <v>32</v>
      </c>
      <c r="L4992" s="58"/>
      <c r="M4992" s="57"/>
      <c r="N4992" s="58" t="s">
        <v>3363</v>
      </c>
      <c r="O4992" s="58" t="s">
        <v>80</v>
      </c>
      <c r="P4992" s="4">
        <v>0</v>
      </c>
      <c r="Q4992" s="134"/>
      <c r="R4992" s="58" t="s">
        <v>3508</v>
      </c>
      <c r="S4992" s="69"/>
      <c r="T4992" s="69"/>
      <c r="U4992" s="69"/>
      <c r="V4992" s="69"/>
      <c r="W4992" s="233"/>
      <c r="X4992" s="8">
        <v>22810.04</v>
      </c>
      <c r="Y4992" s="7">
        <f t="shared" si="621"/>
        <v>0</v>
      </c>
      <c r="Z4992" s="7"/>
      <c r="AA4992" s="8">
        <f t="shared" si="623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hidden="1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3604</v>
      </c>
      <c r="G4993" s="58" t="s">
        <v>312</v>
      </c>
      <c r="H4993" s="85" t="s">
        <v>3331</v>
      </c>
      <c r="I4993" s="57" t="s">
        <v>1994</v>
      </c>
      <c r="J4993" s="57" t="s">
        <v>1995</v>
      </c>
      <c r="K4993" s="57" t="s">
        <v>32</v>
      </c>
      <c r="L4993" s="58"/>
      <c r="M4993" s="57"/>
      <c r="N4993" s="58" t="s">
        <v>3361</v>
      </c>
      <c r="O4993" s="58" t="s">
        <v>80</v>
      </c>
      <c r="P4993" s="4">
        <v>0</v>
      </c>
      <c r="Q4993" s="134"/>
      <c r="R4993" s="58" t="s">
        <v>3508</v>
      </c>
      <c r="S4993" s="69"/>
      <c r="T4993" s="69"/>
      <c r="U4993" s="69"/>
      <c r="V4993" s="69"/>
      <c r="W4993" s="233"/>
      <c r="X4993" s="8">
        <v>1775.6</v>
      </c>
      <c r="Y4993" s="7">
        <f t="shared" si="621"/>
        <v>0</v>
      </c>
      <c r="Z4993" s="7"/>
      <c r="AA4993" s="8">
        <f t="shared" si="623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hidden="1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3602</v>
      </c>
      <c r="G4994" s="58" t="s">
        <v>312</v>
      </c>
      <c r="H4994" s="85" t="s">
        <v>3331</v>
      </c>
      <c r="I4994" s="57" t="s">
        <v>1994</v>
      </c>
      <c r="J4994" s="57" t="s">
        <v>1995</v>
      </c>
      <c r="K4994" s="57" t="s">
        <v>32</v>
      </c>
      <c r="L4994" s="58"/>
      <c r="M4994" s="57"/>
      <c r="N4994" s="58" t="s">
        <v>3361</v>
      </c>
      <c r="O4994" s="58" t="s">
        <v>80</v>
      </c>
      <c r="P4994" s="4">
        <v>0</v>
      </c>
      <c r="Q4994" s="134"/>
      <c r="R4994" s="58" t="s">
        <v>3508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1"/>
        <v>0</v>
      </c>
      <c r="Z4994" s="7"/>
      <c r="AA4994" s="8">
        <f t="shared" si="623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hidden="1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3588</v>
      </c>
      <c r="F4995" s="57" t="s">
        <v>3588</v>
      </c>
      <c r="G4995" s="57" t="s">
        <v>3588</v>
      </c>
      <c r="H4995" s="85" t="s">
        <v>3605</v>
      </c>
      <c r="I4995" s="57" t="s">
        <v>2951</v>
      </c>
      <c r="J4995" s="57" t="s">
        <v>2952</v>
      </c>
      <c r="K4995" s="57" t="s">
        <v>32</v>
      </c>
      <c r="L4995" s="69"/>
      <c r="M4995" s="57"/>
      <c r="N4995" s="58" t="s">
        <v>3361</v>
      </c>
      <c r="O4995" s="58" t="s">
        <v>80</v>
      </c>
      <c r="P4995" s="4">
        <v>0</v>
      </c>
      <c r="Q4995" s="134"/>
      <c r="R4995" s="58" t="s">
        <v>3502</v>
      </c>
      <c r="S4995" s="69"/>
      <c r="T4995" s="69"/>
      <c r="U4995" s="69"/>
      <c r="V4995" s="69"/>
      <c r="W4995" s="8"/>
      <c r="X4995" s="8"/>
      <c r="Y4995" s="7">
        <f t="shared" ref="Y4995:Y5058" si="628">IF(W4995-AC4995&lt;=0,0,IF(O4995="返现",MAX(W4995-AB4995-AC4995,0),MAX(W4995-AC4995,0)))</f>
        <v>0</v>
      </c>
      <c r="Z4995" s="7"/>
      <c r="AA4995" s="8">
        <f t="shared" si="623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hidden="1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3255</v>
      </c>
      <c r="I4996" s="57" t="s">
        <v>106</v>
      </c>
      <c r="J4996" s="57" t="s">
        <v>3359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8"/>
        <v>0</v>
      </c>
      <c r="Z4996" s="7"/>
      <c r="AA4996" s="8">
        <f t="shared" si="623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3606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hidden="1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3255</v>
      </c>
      <c r="I4997" s="57" t="s">
        <v>106</v>
      </c>
      <c r="J4997" s="57" t="s">
        <v>3359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29">W4997</f>
        <v>79364.215686274503</v>
      </c>
      <c r="V4997" s="74"/>
      <c r="W4997" s="74">
        <v>79364.215686274503</v>
      </c>
      <c r="X4997" s="74"/>
      <c r="Y4997" s="7">
        <f t="shared" si="628"/>
        <v>0</v>
      </c>
      <c r="Z4997" s="7"/>
      <c r="AA4997" s="8">
        <f t="shared" si="623"/>
        <v>79364.215686274503</v>
      </c>
      <c r="AB4997" s="74"/>
      <c r="AC4997" s="74">
        <f t="shared" ref="AC4997:AC5025" si="630">W4997</f>
        <v>79364.215686274503</v>
      </c>
      <c r="AD4997" s="76">
        <v>0</v>
      </c>
      <c r="AE4997" s="71"/>
      <c r="AF4997" s="57" t="s">
        <v>3606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hidden="1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3255</v>
      </c>
      <c r="I4998" s="57" t="s">
        <v>106</v>
      </c>
      <c r="J4998" s="57" t="s">
        <v>3359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29"/>
        <v>101728.45</v>
      </c>
      <c r="V4998" s="74"/>
      <c r="W4998" s="74">
        <v>101728.45</v>
      </c>
      <c r="X4998" s="74"/>
      <c r="Y4998" s="7">
        <f t="shared" si="628"/>
        <v>0</v>
      </c>
      <c r="Z4998" s="7"/>
      <c r="AA4998" s="8">
        <f t="shared" si="623"/>
        <v>101728.45</v>
      </c>
      <c r="AB4998" s="74"/>
      <c r="AC4998" s="74">
        <f t="shared" si="630"/>
        <v>101728.45</v>
      </c>
      <c r="AD4998" s="76">
        <v>0</v>
      </c>
      <c r="AE4998" s="71"/>
      <c r="AF4998" s="57" t="s">
        <v>3606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hidden="1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3255</v>
      </c>
      <c r="I4999" s="57" t="s">
        <v>106</v>
      </c>
      <c r="J4999" s="57" t="s">
        <v>3359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29"/>
        <v>28259.4</v>
      </c>
      <c r="V4999" s="74"/>
      <c r="W4999" s="74">
        <v>28259.4</v>
      </c>
      <c r="X4999" s="74"/>
      <c r="Y4999" s="7">
        <f t="shared" si="628"/>
        <v>0</v>
      </c>
      <c r="Z4999" s="7"/>
      <c r="AA4999" s="8">
        <f t="shared" si="623"/>
        <v>28259.4</v>
      </c>
      <c r="AB4999" s="74"/>
      <c r="AC4999" s="74">
        <f t="shared" si="630"/>
        <v>28259.4</v>
      </c>
      <c r="AD4999" s="76">
        <v>0</v>
      </c>
      <c r="AE4999" s="71"/>
      <c r="AF4999" s="57" t="s">
        <v>3606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hidden="1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3255</v>
      </c>
      <c r="I5000" s="57" t="s">
        <v>106</v>
      </c>
      <c r="J5000" s="57" t="s">
        <v>3359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29"/>
        <v>28316.07</v>
      </c>
      <c r="V5000" s="74"/>
      <c r="W5000" s="74">
        <v>28316.07</v>
      </c>
      <c r="X5000" s="74"/>
      <c r="Y5000" s="7">
        <f t="shared" si="628"/>
        <v>0</v>
      </c>
      <c r="Z5000" s="7"/>
      <c r="AA5000" s="8">
        <f t="shared" si="623"/>
        <v>28316.07</v>
      </c>
      <c r="AB5000" s="74"/>
      <c r="AC5000" s="74">
        <f t="shared" si="630"/>
        <v>28316.07</v>
      </c>
      <c r="AD5000" s="76">
        <v>0</v>
      </c>
      <c r="AE5000" s="71"/>
      <c r="AF5000" s="57" t="s">
        <v>3606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hidden="1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3255</v>
      </c>
      <c r="I5001" s="57" t="s">
        <v>106</v>
      </c>
      <c r="J5001" s="57" t="s">
        <v>3359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29"/>
        <v>427781.8</v>
      </c>
      <c r="V5001" s="74"/>
      <c r="W5001" s="74">
        <v>427781.8</v>
      </c>
      <c r="X5001" s="74"/>
      <c r="Y5001" s="7">
        <f t="shared" si="628"/>
        <v>0</v>
      </c>
      <c r="Z5001" s="7"/>
      <c r="AA5001" s="8">
        <f t="shared" si="623"/>
        <v>427781.8</v>
      </c>
      <c r="AB5001" s="74"/>
      <c r="AC5001" s="74">
        <f t="shared" si="630"/>
        <v>427781.8</v>
      </c>
      <c r="AD5001" s="76">
        <v>0</v>
      </c>
      <c r="AE5001" s="71"/>
      <c r="AF5001" s="57" t="s">
        <v>3606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hidden="1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3255</v>
      </c>
      <c r="I5002" s="57" t="s">
        <v>106</v>
      </c>
      <c r="J5002" s="57" t="s">
        <v>3359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29"/>
        <v>41984.85</v>
      </c>
      <c r="V5002" s="74"/>
      <c r="W5002" s="74">
        <v>41984.85</v>
      </c>
      <c r="X5002" s="74"/>
      <c r="Y5002" s="7">
        <f t="shared" si="628"/>
        <v>0</v>
      </c>
      <c r="Z5002" s="7"/>
      <c r="AA5002" s="8">
        <f t="shared" si="623"/>
        <v>41984.85</v>
      </c>
      <c r="AB5002" s="74"/>
      <c r="AC5002" s="74">
        <f t="shared" si="630"/>
        <v>41984.85</v>
      </c>
      <c r="AD5002" s="76">
        <v>0</v>
      </c>
      <c r="AE5002" s="71"/>
      <c r="AF5002" s="57" t="s">
        <v>3606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hidden="1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3255</v>
      </c>
      <c r="I5003" s="57" t="s">
        <v>106</v>
      </c>
      <c r="J5003" s="57" t="s">
        <v>3359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f t="shared" si="629"/>
        <v>65016.4</v>
      </c>
      <c r="V5003" s="74"/>
      <c r="W5003" s="74">
        <v>65016.4</v>
      </c>
      <c r="X5003" s="74"/>
      <c r="Y5003" s="7">
        <f t="shared" si="628"/>
        <v>0</v>
      </c>
      <c r="Z5003" s="7"/>
      <c r="AA5003" s="8">
        <f t="shared" si="623"/>
        <v>65016.4</v>
      </c>
      <c r="AB5003" s="74"/>
      <c r="AC5003" s="74">
        <f t="shared" si="630"/>
        <v>65016.4</v>
      </c>
      <c r="AD5003" s="76">
        <v>0</v>
      </c>
      <c r="AE5003" s="71"/>
      <c r="AF5003" s="57" t="s">
        <v>3606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hidden="1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3255</v>
      </c>
      <c r="I5004" s="57" t="s">
        <v>106</v>
      </c>
      <c r="J5004" s="57" t="s">
        <v>3359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f t="shared" si="629"/>
        <v>40147.4</v>
      </c>
      <c r="V5004" s="74"/>
      <c r="W5004" s="74">
        <v>40147.4</v>
      </c>
      <c r="X5004" s="74"/>
      <c r="Y5004" s="7">
        <f t="shared" si="628"/>
        <v>0</v>
      </c>
      <c r="Z5004" s="7"/>
      <c r="AA5004" s="8">
        <f t="shared" ref="AA5004:AA5050" si="631">W5004+X5004</f>
        <v>40147.4</v>
      </c>
      <c r="AB5004" s="74"/>
      <c r="AC5004" s="74">
        <f t="shared" si="630"/>
        <v>40147.4</v>
      </c>
      <c r="AD5004" s="76">
        <v>0</v>
      </c>
      <c r="AE5004" s="71"/>
      <c r="AF5004" s="57" t="s">
        <v>3606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hidden="1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3255</v>
      </c>
      <c r="I5005" s="57" t="s">
        <v>106</v>
      </c>
      <c r="J5005" s="57" t="s">
        <v>3359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29"/>
        <v>153644</v>
      </c>
      <c r="V5005" s="74"/>
      <c r="W5005" s="74">
        <v>153644</v>
      </c>
      <c r="X5005" s="74"/>
      <c r="Y5005" s="7">
        <f t="shared" si="628"/>
        <v>0</v>
      </c>
      <c r="Z5005" s="7"/>
      <c r="AA5005" s="8">
        <f t="shared" si="631"/>
        <v>153644</v>
      </c>
      <c r="AB5005" s="74"/>
      <c r="AC5005" s="74">
        <f t="shared" si="630"/>
        <v>153644</v>
      </c>
      <c r="AD5005" s="76">
        <v>0</v>
      </c>
      <c r="AE5005" s="71"/>
      <c r="AF5005" s="57" t="s">
        <v>3606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hidden="1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3255</v>
      </c>
      <c r="I5006" s="57" t="s">
        <v>106</v>
      </c>
      <c r="J5006" s="57" t="s">
        <v>3359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29"/>
        <v>23601.862745098038</v>
      </c>
      <c r="V5006" s="74"/>
      <c r="W5006" s="74">
        <v>23601.862745098038</v>
      </c>
      <c r="X5006" s="74"/>
      <c r="Y5006" s="7">
        <f t="shared" si="628"/>
        <v>0</v>
      </c>
      <c r="Z5006" s="7"/>
      <c r="AA5006" s="8">
        <f t="shared" si="631"/>
        <v>23601.862745098038</v>
      </c>
      <c r="AB5006" s="74"/>
      <c r="AC5006" s="74">
        <f t="shared" si="630"/>
        <v>23601.862745098038</v>
      </c>
      <c r="AD5006" s="76">
        <v>0</v>
      </c>
      <c r="AE5006" s="71"/>
      <c r="AF5006" s="57" t="s">
        <v>3606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hidden="1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3255</v>
      </c>
      <c r="I5007" s="57" t="s">
        <v>106</v>
      </c>
      <c r="J5007" s="57" t="s">
        <v>3359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3540</v>
      </c>
      <c r="S5007" s="74"/>
      <c r="T5007" s="74"/>
      <c r="U5007" s="74">
        <f t="shared" si="629"/>
        <v>47120.539999999994</v>
      </c>
      <c r="V5007" s="74"/>
      <c r="W5007" s="74">
        <v>47120.539999999994</v>
      </c>
      <c r="X5007" s="74"/>
      <c r="Y5007" s="7">
        <f t="shared" si="628"/>
        <v>0</v>
      </c>
      <c r="Z5007" s="7"/>
      <c r="AA5007" s="8">
        <f t="shared" si="631"/>
        <v>47120.539999999994</v>
      </c>
      <c r="AB5007" s="74"/>
      <c r="AC5007" s="74">
        <f t="shared" si="630"/>
        <v>47120.539999999994</v>
      </c>
      <c r="AD5007" s="76">
        <v>0</v>
      </c>
      <c r="AE5007" s="71"/>
      <c r="AF5007" s="57" t="s">
        <v>3606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hidden="1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3255</v>
      </c>
      <c r="I5008" s="57" t="s">
        <v>106</v>
      </c>
      <c r="J5008" s="57" t="s">
        <v>3359</v>
      </c>
      <c r="K5008" s="57" t="s">
        <v>32</v>
      </c>
      <c r="L5008" s="71" t="s">
        <v>1825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29"/>
        <v>551514.56862745096</v>
      </c>
      <c r="V5008" s="74"/>
      <c r="W5008" s="74">
        <v>551514.56862745096</v>
      </c>
      <c r="X5008" s="74"/>
      <c r="Y5008" s="7">
        <f t="shared" si="628"/>
        <v>0</v>
      </c>
      <c r="Z5008" s="7"/>
      <c r="AA5008" s="8">
        <f t="shared" si="631"/>
        <v>551514.56862745096</v>
      </c>
      <c r="AB5008" s="74"/>
      <c r="AC5008" s="74">
        <f t="shared" si="630"/>
        <v>551514.56862745096</v>
      </c>
      <c r="AD5008" s="76">
        <v>0</v>
      </c>
      <c r="AE5008" s="71"/>
      <c r="AF5008" s="57" t="s">
        <v>3606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hidden="1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3255</v>
      </c>
      <c r="I5009" s="57" t="s">
        <v>106</v>
      </c>
      <c r="J5009" s="57" t="s">
        <v>3359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29"/>
        <v>421925</v>
      </c>
      <c r="V5009" s="74"/>
      <c r="W5009" s="74">
        <v>421925</v>
      </c>
      <c r="X5009" s="74"/>
      <c r="Y5009" s="7">
        <f t="shared" si="628"/>
        <v>0</v>
      </c>
      <c r="Z5009" s="7"/>
      <c r="AA5009" s="8">
        <f t="shared" si="631"/>
        <v>421925</v>
      </c>
      <c r="AB5009" s="74"/>
      <c r="AC5009" s="74">
        <f t="shared" si="630"/>
        <v>421925</v>
      </c>
      <c r="AD5009" s="76">
        <v>0</v>
      </c>
      <c r="AE5009" s="71"/>
      <c r="AF5009" s="57" t="s">
        <v>3606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hidden="1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3255</v>
      </c>
      <c r="I5010" s="57" t="s">
        <v>106</v>
      </c>
      <c r="J5010" s="57" t="s">
        <v>3359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29"/>
        <v>83359.600000000006</v>
      </c>
      <c r="V5010" s="74"/>
      <c r="W5010" s="74">
        <v>83359.600000000006</v>
      </c>
      <c r="X5010" s="74"/>
      <c r="Y5010" s="7">
        <f t="shared" si="628"/>
        <v>0</v>
      </c>
      <c r="Z5010" s="7"/>
      <c r="AA5010" s="8">
        <f t="shared" si="631"/>
        <v>83359.600000000006</v>
      </c>
      <c r="AB5010" s="74"/>
      <c r="AC5010" s="74">
        <f t="shared" si="630"/>
        <v>83359.600000000006</v>
      </c>
      <c r="AD5010" s="76">
        <v>0</v>
      </c>
      <c r="AE5010" s="71"/>
      <c r="AF5010" s="57" t="s">
        <v>3606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hidden="1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3255</v>
      </c>
      <c r="I5011" s="57" t="s">
        <v>106</v>
      </c>
      <c r="J5011" s="57" t="s">
        <v>3359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29"/>
        <v>159269.5</v>
      </c>
      <c r="V5011" s="74"/>
      <c r="W5011" s="74">
        <v>159269.5</v>
      </c>
      <c r="X5011" s="74"/>
      <c r="Y5011" s="7">
        <f t="shared" si="628"/>
        <v>0</v>
      </c>
      <c r="Z5011" s="7"/>
      <c r="AA5011" s="8">
        <f t="shared" si="631"/>
        <v>159269.5</v>
      </c>
      <c r="AB5011" s="74"/>
      <c r="AC5011" s="74">
        <f t="shared" si="630"/>
        <v>159269.5</v>
      </c>
      <c r="AD5011" s="76">
        <v>0</v>
      </c>
      <c r="AE5011" s="71"/>
      <c r="AF5011" s="57" t="s">
        <v>3606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hidden="1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3255</v>
      </c>
      <c r="I5012" s="57" t="s">
        <v>106</v>
      </c>
      <c r="J5012" s="57" t="s">
        <v>3359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29"/>
        <v>32873.619047619046</v>
      </c>
      <c r="V5012" s="74"/>
      <c r="W5012" s="74">
        <v>32873.619047619046</v>
      </c>
      <c r="X5012" s="74"/>
      <c r="Y5012" s="7">
        <f t="shared" si="628"/>
        <v>0</v>
      </c>
      <c r="Z5012" s="7"/>
      <c r="AA5012" s="8">
        <f t="shared" si="631"/>
        <v>32873.619047619046</v>
      </c>
      <c r="AB5012" s="74"/>
      <c r="AC5012" s="74">
        <f t="shared" si="630"/>
        <v>32873.619047619046</v>
      </c>
      <c r="AD5012" s="76">
        <v>0</v>
      </c>
      <c r="AE5012" s="71"/>
      <c r="AF5012" s="57" t="s">
        <v>3606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hidden="1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3255</v>
      </c>
      <c r="I5013" s="57" t="s">
        <v>106</v>
      </c>
      <c r="J5013" s="57" t="s">
        <v>3359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29"/>
        <v>52935</v>
      </c>
      <c r="V5013" s="74"/>
      <c r="W5013" s="74">
        <v>52935</v>
      </c>
      <c r="X5013" s="74"/>
      <c r="Y5013" s="7">
        <f t="shared" si="628"/>
        <v>0</v>
      </c>
      <c r="Z5013" s="7"/>
      <c r="AA5013" s="8">
        <f t="shared" si="631"/>
        <v>52935</v>
      </c>
      <c r="AB5013" s="74"/>
      <c r="AC5013" s="74">
        <f t="shared" si="630"/>
        <v>52935</v>
      </c>
      <c r="AD5013" s="76">
        <v>0</v>
      </c>
      <c r="AE5013" s="71"/>
      <c r="AF5013" s="57" t="s">
        <v>3606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hidden="1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3255</v>
      </c>
      <c r="I5014" s="57" t="s">
        <v>106</v>
      </c>
      <c r="J5014" s="57" t="s">
        <v>3359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29"/>
        <v>25464.7</v>
      </c>
      <c r="V5014" s="74"/>
      <c r="W5014" s="74">
        <v>25464.7</v>
      </c>
      <c r="X5014" s="74"/>
      <c r="Y5014" s="7">
        <f t="shared" si="628"/>
        <v>0</v>
      </c>
      <c r="Z5014" s="7"/>
      <c r="AA5014" s="8">
        <f t="shared" si="631"/>
        <v>25464.7</v>
      </c>
      <c r="AB5014" s="74"/>
      <c r="AC5014" s="74">
        <f t="shared" si="630"/>
        <v>25464.7</v>
      </c>
      <c r="AD5014" s="76">
        <v>0</v>
      </c>
      <c r="AE5014" s="71"/>
      <c r="AF5014" s="57" t="s">
        <v>3606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hidden="1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3255</v>
      </c>
      <c r="I5015" s="57" t="s">
        <v>106</v>
      </c>
      <c r="J5015" s="57" t="s">
        <v>3359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29"/>
        <v>2239.35</v>
      </c>
      <c r="V5015" s="74"/>
      <c r="W5015" s="74">
        <v>2239.35</v>
      </c>
      <c r="X5015" s="74"/>
      <c r="Y5015" s="7">
        <f t="shared" si="628"/>
        <v>0</v>
      </c>
      <c r="Z5015" s="7"/>
      <c r="AA5015" s="8">
        <f t="shared" si="631"/>
        <v>2239.35</v>
      </c>
      <c r="AB5015" s="74"/>
      <c r="AC5015" s="74">
        <f t="shared" si="630"/>
        <v>2239.35</v>
      </c>
      <c r="AD5015" s="76">
        <v>0</v>
      </c>
      <c r="AE5015" s="71"/>
      <c r="AF5015" s="57" t="s">
        <v>3606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hidden="1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3255</v>
      </c>
      <c r="I5016" s="57" t="s">
        <v>106</v>
      </c>
      <c r="J5016" s="57" t="s">
        <v>3359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f t="shared" si="629"/>
        <v>18106.5</v>
      </c>
      <c r="V5016" s="74"/>
      <c r="W5016" s="74">
        <v>18106.5</v>
      </c>
      <c r="X5016" s="74"/>
      <c r="Y5016" s="7">
        <f t="shared" si="628"/>
        <v>0</v>
      </c>
      <c r="Z5016" s="7"/>
      <c r="AA5016" s="8">
        <f t="shared" si="631"/>
        <v>18106.5</v>
      </c>
      <c r="AB5016" s="74"/>
      <c r="AC5016" s="74">
        <f t="shared" si="630"/>
        <v>18106.5</v>
      </c>
      <c r="AD5016" s="76">
        <v>0</v>
      </c>
      <c r="AE5016" s="71"/>
      <c r="AF5016" s="57" t="s">
        <v>3606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hidden="1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3255</v>
      </c>
      <c r="I5017" s="57" t="s">
        <v>106</v>
      </c>
      <c r="J5017" s="57" t="s">
        <v>3359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29"/>
        <v>2568.6999999999998</v>
      </c>
      <c r="V5017" s="74"/>
      <c r="W5017" s="74">
        <v>2568.6999999999998</v>
      </c>
      <c r="X5017" s="74"/>
      <c r="Y5017" s="7">
        <f t="shared" si="628"/>
        <v>0</v>
      </c>
      <c r="Z5017" s="7"/>
      <c r="AA5017" s="8">
        <f t="shared" si="631"/>
        <v>2568.6999999999998</v>
      </c>
      <c r="AB5017" s="74"/>
      <c r="AC5017" s="74">
        <f t="shared" si="630"/>
        <v>2568.6999999999998</v>
      </c>
      <c r="AD5017" s="76">
        <v>0</v>
      </c>
      <c r="AE5017" s="71"/>
      <c r="AF5017" s="57" t="s">
        <v>3606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hidden="1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3255</v>
      </c>
      <c r="I5018" s="57" t="s">
        <v>106</v>
      </c>
      <c r="J5018" s="57" t="s">
        <v>3359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29"/>
        <v>18253</v>
      </c>
      <c r="V5018" s="74"/>
      <c r="W5018" s="74">
        <v>18253</v>
      </c>
      <c r="X5018" s="74"/>
      <c r="Y5018" s="7">
        <f t="shared" si="628"/>
        <v>0</v>
      </c>
      <c r="Z5018" s="7"/>
      <c r="AA5018" s="8">
        <f t="shared" si="631"/>
        <v>18253</v>
      </c>
      <c r="AB5018" s="74"/>
      <c r="AC5018" s="74">
        <f t="shared" si="630"/>
        <v>18253</v>
      </c>
      <c r="AD5018" s="76">
        <v>0</v>
      </c>
      <c r="AE5018" s="71"/>
      <c r="AF5018" s="57" t="s">
        <v>3606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hidden="1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3255</v>
      </c>
      <c r="I5019" s="57" t="s">
        <v>106</v>
      </c>
      <c r="J5019" s="57" t="s">
        <v>3359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29"/>
        <v>40667.1</v>
      </c>
      <c r="V5019" s="74"/>
      <c r="W5019" s="74">
        <v>40667.1</v>
      </c>
      <c r="X5019" s="74"/>
      <c r="Y5019" s="7">
        <f t="shared" si="628"/>
        <v>0</v>
      </c>
      <c r="Z5019" s="7"/>
      <c r="AA5019" s="8">
        <f t="shared" si="631"/>
        <v>40667.1</v>
      </c>
      <c r="AB5019" s="74"/>
      <c r="AC5019" s="74">
        <f t="shared" si="630"/>
        <v>40667.1</v>
      </c>
      <c r="AD5019" s="76">
        <v>0</v>
      </c>
      <c r="AE5019" s="71"/>
      <c r="AF5019" s="57" t="s">
        <v>3606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hidden="1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2850</v>
      </c>
      <c r="F5020" s="71" t="s">
        <v>3607</v>
      </c>
      <c r="G5020" s="71" t="s">
        <v>2850</v>
      </c>
      <c r="H5020" s="88" t="s">
        <v>3257</v>
      </c>
      <c r="I5020" s="57" t="s">
        <v>106</v>
      </c>
      <c r="J5020" s="57" t="s">
        <v>3362</v>
      </c>
      <c r="K5020" s="57" t="s">
        <v>32</v>
      </c>
      <c r="L5020" s="71" t="s">
        <v>2850</v>
      </c>
      <c r="M5020" s="71"/>
      <c r="N5020" s="71" t="s">
        <v>3077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29"/>
        <v>360000</v>
      </c>
      <c r="V5020" s="74"/>
      <c r="W5020" s="74">
        <v>360000</v>
      </c>
      <c r="X5020" s="74"/>
      <c r="Y5020" s="7">
        <f t="shared" si="628"/>
        <v>0</v>
      </c>
      <c r="Z5020" s="7"/>
      <c r="AA5020" s="8">
        <f t="shared" si="631"/>
        <v>360000</v>
      </c>
      <c r="AB5020" s="74"/>
      <c r="AC5020" s="74">
        <f t="shared" si="630"/>
        <v>360000</v>
      </c>
      <c r="AD5020" s="76">
        <v>0</v>
      </c>
      <c r="AE5020" s="71"/>
      <c r="AF5020" s="57" t="s">
        <v>3606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hidden="1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1745</v>
      </c>
      <c r="F5021" s="71" t="s">
        <v>3258</v>
      </c>
      <c r="G5021" s="71" t="s">
        <v>1745</v>
      </c>
      <c r="H5021" s="88" t="s">
        <v>3257</v>
      </c>
      <c r="I5021" s="57" t="s">
        <v>106</v>
      </c>
      <c r="J5021" s="57" t="s">
        <v>3362</v>
      </c>
      <c r="K5021" s="57" t="s">
        <v>32</v>
      </c>
      <c r="L5021" s="71" t="s">
        <v>1745</v>
      </c>
      <c r="M5021" s="71"/>
      <c r="N5021" s="71" t="s">
        <v>3077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29"/>
        <v>218000</v>
      </c>
      <c r="V5021" s="74"/>
      <c r="W5021" s="74">
        <v>218000</v>
      </c>
      <c r="X5021" s="74"/>
      <c r="Y5021" s="7">
        <f t="shared" si="628"/>
        <v>0</v>
      </c>
      <c r="Z5021" s="7"/>
      <c r="AA5021" s="8">
        <f t="shared" si="631"/>
        <v>218000</v>
      </c>
      <c r="AB5021" s="74"/>
      <c r="AC5021" s="74">
        <f t="shared" si="630"/>
        <v>218000</v>
      </c>
      <c r="AD5021" s="76">
        <v>0</v>
      </c>
      <c r="AE5021" s="71"/>
      <c r="AF5021" s="57" t="s">
        <v>3606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hidden="1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1745</v>
      </c>
      <c r="F5022" s="71" t="s">
        <v>3259</v>
      </c>
      <c r="G5022" s="71" t="s">
        <v>1745</v>
      </c>
      <c r="H5022" s="88" t="s">
        <v>3257</v>
      </c>
      <c r="I5022" s="57" t="s">
        <v>106</v>
      </c>
      <c r="J5022" s="57" t="s">
        <v>3362</v>
      </c>
      <c r="K5022" s="57" t="s">
        <v>32</v>
      </c>
      <c r="L5022" s="71" t="s">
        <v>1745</v>
      </c>
      <c r="M5022" s="71"/>
      <c r="N5022" s="71" t="s">
        <v>3077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29"/>
        <v>150000</v>
      </c>
      <c r="V5022" s="74"/>
      <c r="W5022" s="74">
        <v>150000</v>
      </c>
      <c r="X5022" s="74"/>
      <c r="Y5022" s="7">
        <f t="shared" si="628"/>
        <v>0</v>
      </c>
      <c r="Z5022" s="7"/>
      <c r="AA5022" s="8">
        <f t="shared" si="631"/>
        <v>150000</v>
      </c>
      <c r="AB5022" s="74"/>
      <c r="AC5022" s="74">
        <f t="shared" si="630"/>
        <v>150000</v>
      </c>
      <c r="AD5022" s="76">
        <v>0</v>
      </c>
      <c r="AE5022" s="71"/>
      <c r="AF5022" s="57" t="s">
        <v>3606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hidden="1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2850</v>
      </c>
      <c r="F5023" s="71" t="s">
        <v>3260</v>
      </c>
      <c r="G5023" s="71" t="s">
        <v>2850</v>
      </c>
      <c r="H5023" s="88" t="s">
        <v>3257</v>
      </c>
      <c r="I5023" s="57" t="s">
        <v>106</v>
      </c>
      <c r="J5023" s="57" t="s">
        <v>3362</v>
      </c>
      <c r="K5023" s="57" t="s">
        <v>32</v>
      </c>
      <c r="L5023" s="71" t="s">
        <v>2850</v>
      </c>
      <c r="M5023" s="71"/>
      <c r="N5023" s="71" t="s">
        <v>3077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29"/>
        <v>94000</v>
      </c>
      <c r="V5023" s="74"/>
      <c r="W5023" s="74">
        <v>94000</v>
      </c>
      <c r="X5023" s="74"/>
      <c r="Y5023" s="7">
        <f t="shared" si="628"/>
        <v>0</v>
      </c>
      <c r="Z5023" s="7"/>
      <c r="AA5023" s="8">
        <f t="shared" si="631"/>
        <v>94000</v>
      </c>
      <c r="AB5023" s="74"/>
      <c r="AC5023" s="74">
        <f t="shared" si="630"/>
        <v>94000</v>
      </c>
      <c r="AD5023" s="76">
        <v>0</v>
      </c>
      <c r="AE5023" s="71"/>
      <c r="AF5023" s="57" t="s">
        <v>3606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hidden="1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3088</v>
      </c>
      <c r="F5024" s="71" t="s">
        <v>3088</v>
      </c>
      <c r="G5024" s="71" t="s">
        <v>3088</v>
      </c>
      <c r="H5024" s="88" t="s">
        <v>3257</v>
      </c>
      <c r="I5024" s="57" t="s">
        <v>106</v>
      </c>
      <c r="J5024" s="57" t="s">
        <v>3362</v>
      </c>
      <c r="K5024" s="57" t="s">
        <v>32</v>
      </c>
      <c r="L5024" s="71" t="s">
        <v>3088</v>
      </c>
      <c r="M5024" s="71"/>
      <c r="N5024" s="71" t="s">
        <v>57</v>
      </c>
      <c r="O5024" s="71" t="s">
        <v>80</v>
      </c>
      <c r="P5024" s="72">
        <v>0</v>
      </c>
      <c r="Q5024" s="135" t="s">
        <v>3574</v>
      </c>
      <c r="R5024" s="71"/>
      <c r="S5024" s="74"/>
      <c r="T5024" s="74"/>
      <c r="U5024" s="74">
        <f t="shared" si="629"/>
        <v>6.16</v>
      </c>
      <c r="V5024" s="74"/>
      <c r="W5024" s="74">
        <v>6.16</v>
      </c>
      <c r="X5024" s="74"/>
      <c r="Y5024" s="7">
        <f t="shared" si="628"/>
        <v>0</v>
      </c>
      <c r="Z5024" s="7"/>
      <c r="AA5024" s="8">
        <f t="shared" si="631"/>
        <v>6.16</v>
      </c>
      <c r="AB5024" s="74"/>
      <c r="AC5024" s="74">
        <f t="shared" si="630"/>
        <v>6.16</v>
      </c>
      <c r="AD5024" s="76">
        <v>0</v>
      </c>
      <c r="AE5024" s="71"/>
      <c r="AF5024" s="57" t="s">
        <v>3606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hidden="1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3090</v>
      </c>
      <c r="F5025" s="71" t="s">
        <v>3261</v>
      </c>
      <c r="G5025" s="71" t="s">
        <v>1745</v>
      </c>
      <c r="H5025" s="88" t="s">
        <v>3257</v>
      </c>
      <c r="I5025" s="57" t="s">
        <v>106</v>
      </c>
      <c r="J5025" s="57" t="s">
        <v>3362</v>
      </c>
      <c r="K5025" s="57" t="s">
        <v>32</v>
      </c>
      <c r="L5025" s="71" t="s">
        <v>3090</v>
      </c>
      <c r="M5025" s="71"/>
      <c r="N5025" s="71" t="s">
        <v>57</v>
      </c>
      <c r="O5025" s="71" t="s">
        <v>80</v>
      </c>
      <c r="P5025" s="72">
        <v>0</v>
      </c>
      <c r="Q5025" s="135" t="s">
        <v>3540</v>
      </c>
      <c r="R5025" s="71"/>
      <c r="S5025" s="74"/>
      <c r="T5025" s="74"/>
      <c r="U5025" s="74">
        <f t="shared" si="629"/>
        <v>2112624.9857971012</v>
      </c>
      <c r="V5025" s="74"/>
      <c r="W5025" s="74">
        <v>2112624.9857971012</v>
      </c>
      <c r="X5025" s="74"/>
      <c r="Y5025" s="7">
        <f t="shared" si="628"/>
        <v>0</v>
      </c>
      <c r="Z5025" s="7"/>
      <c r="AA5025" s="8">
        <f t="shared" si="631"/>
        <v>2112624.9857971012</v>
      </c>
      <c r="AB5025" s="74"/>
      <c r="AC5025" s="74">
        <f t="shared" si="630"/>
        <v>2112624.9857971012</v>
      </c>
      <c r="AD5025" s="76">
        <v>0</v>
      </c>
      <c r="AE5025" s="71"/>
      <c r="AF5025" s="57" t="s">
        <v>3606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hidden="1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3608</v>
      </c>
      <c r="G5026" s="77" t="s">
        <v>738</v>
      </c>
      <c r="H5026" s="89" t="s">
        <v>3132</v>
      </c>
      <c r="I5026" s="57" t="s">
        <v>106</v>
      </c>
      <c r="J5026" s="57" t="s">
        <v>3133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8"/>
        <v>0</v>
      </c>
      <c r="Z5026" s="7"/>
      <c r="AA5026" s="8">
        <f t="shared" si="631"/>
        <v>7458.79</v>
      </c>
      <c r="AB5026" s="74">
        <f t="shared" ref="AB5026:AB5032" si="632">U5026-W5026</f>
        <v>0</v>
      </c>
      <c r="AC5026" s="74">
        <f>W5026</f>
        <v>7458.79</v>
      </c>
      <c r="AD5026" s="76">
        <v>0</v>
      </c>
      <c r="AE5026" s="71"/>
      <c r="AF5026" s="57" t="s">
        <v>3606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hidden="1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1704</v>
      </c>
      <c r="F5027" s="2" t="s">
        <v>1704</v>
      </c>
      <c r="G5027" s="2" t="s">
        <v>1704</v>
      </c>
      <c r="H5027" s="80" t="s">
        <v>1993</v>
      </c>
      <c r="I5027" s="2" t="s">
        <v>1994</v>
      </c>
      <c r="J5027" s="2" t="s">
        <v>1995</v>
      </c>
      <c r="K5027" s="2" t="s">
        <v>32</v>
      </c>
      <c r="L5027" s="2" t="s">
        <v>1705</v>
      </c>
      <c r="M5027" s="18"/>
      <c r="N5027" s="2" t="s">
        <v>3630</v>
      </c>
      <c r="O5027" s="2" t="s">
        <v>41</v>
      </c>
      <c r="P5027" s="18">
        <v>0</v>
      </c>
      <c r="Q5027" s="121" t="s">
        <v>2164</v>
      </c>
      <c r="S5027" s="8">
        <v>43782.84</v>
      </c>
      <c r="U5027" s="6">
        <v>0</v>
      </c>
      <c r="V5027" s="6">
        <f t="shared" ref="V5027:V5029" si="633">S5027+T5027-U5027</f>
        <v>43782.84</v>
      </c>
      <c r="W5027" s="8">
        <f t="shared" ref="W5027:W5032" si="634">IF(O5027="返货",U5027/(1+P5027),IF(O5027="返现",U5027,IF(O5027="折扣",U5027*P5027,IF(O5027="无",U5027))))</f>
        <v>0</v>
      </c>
      <c r="Y5027" s="7">
        <f t="shared" si="628"/>
        <v>0</v>
      </c>
      <c r="Z5027" s="7"/>
      <c r="AA5027" s="8">
        <f t="shared" si="631"/>
        <v>0</v>
      </c>
      <c r="AB5027" s="6">
        <f t="shared" si="632"/>
        <v>0</v>
      </c>
      <c r="AC5027" s="6">
        <f t="shared" ref="AC5027:AC5028" si="635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hidden="1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1704</v>
      </c>
      <c r="F5028" s="2" t="s">
        <v>1704</v>
      </c>
      <c r="G5028" s="2" t="s">
        <v>1704</v>
      </c>
      <c r="H5028" s="80" t="s">
        <v>1993</v>
      </c>
      <c r="I5028" s="57" t="s">
        <v>1994</v>
      </c>
      <c r="J5028" s="57" t="s">
        <v>1995</v>
      </c>
      <c r="K5028" s="57" t="s">
        <v>32</v>
      </c>
      <c r="L5028" s="2" t="s">
        <v>1705</v>
      </c>
      <c r="M5028" s="57"/>
      <c r="N5028" s="2" t="s">
        <v>3630</v>
      </c>
      <c r="O5028" s="2" t="s">
        <v>41</v>
      </c>
      <c r="P5028" s="18">
        <v>0</v>
      </c>
      <c r="Q5028" s="121" t="s">
        <v>2164</v>
      </c>
      <c r="S5028" s="8">
        <v>43782.84</v>
      </c>
      <c r="U5028" s="6">
        <v>0</v>
      </c>
      <c r="V5028" s="6">
        <f t="shared" si="633"/>
        <v>43782.84</v>
      </c>
      <c r="W5028" s="8">
        <f t="shared" si="634"/>
        <v>0</v>
      </c>
      <c r="Y5028" s="7">
        <f t="shared" si="628"/>
        <v>0</v>
      </c>
      <c r="Z5028" s="7"/>
      <c r="AA5028" s="8">
        <f t="shared" si="631"/>
        <v>0</v>
      </c>
      <c r="AB5028" s="6">
        <f t="shared" si="632"/>
        <v>0</v>
      </c>
      <c r="AC5028" s="6">
        <f t="shared" si="635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hidden="1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4521</v>
      </c>
      <c r="G5029" s="77" t="s">
        <v>1525</v>
      </c>
      <c r="H5029" s="77" t="s">
        <v>60</v>
      </c>
      <c r="I5029" s="77" t="s">
        <v>61</v>
      </c>
      <c r="J5029" s="2" t="s">
        <v>5062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4480</v>
      </c>
      <c r="T5029" s="74">
        <v>8580956.0199999996</v>
      </c>
      <c r="U5029" s="75">
        <v>6364233.7800000003</v>
      </c>
      <c r="V5029" s="74">
        <f t="shared" si="633"/>
        <v>2216722.2399999993</v>
      </c>
      <c r="W5029" s="74">
        <f t="shared" si="634"/>
        <v>6239444.8823529417</v>
      </c>
      <c r="X5029" s="273"/>
      <c r="Y5029" s="7">
        <f t="shared" si="628"/>
        <v>6227444.8823529417</v>
      </c>
      <c r="Z5029" s="270">
        <f>P5029</f>
        <v>0.02</v>
      </c>
      <c r="AA5029" s="8">
        <f t="shared" si="631"/>
        <v>6239444.8823529417</v>
      </c>
      <c r="AB5029" s="75">
        <f t="shared" si="632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hidden="1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1579</v>
      </c>
      <c r="F5030" s="57" t="s">
        <v>1580</v>
      </c>
      <c r="G5030" s="57" t="s">
        <v>1525</v>
      </c>
      <c r="H5030" s="84" t="s">
        <v>60</v>
      </c>
      <c r="I5030" s="57" t="s">
        <v>61</v>
      </c>
      <c r="J5030" s="2" t="s">
        <v>5062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4480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6">S5030+T5030-U5030</f>
        <v>0</v>
      </c>
      <c r="W5030" s="8">
        <f t="shared" si="634"/>
        <v>5991662.0999999996</v>
      </c>
      <c r="X5030" s="6"/>
      <c r="Y5030" s="7">
        <f t="shared" si="628"/>
        <v>0</v>
      </c>
      <c r="Z5030" s="7"/>
      <c r="AA5030" s="8"/>
      <c r="AB5030" s="7">
        <f t="shared" si="632"/>
        <v>0</v>
      </c>
      <c r="AC5030" s="6">
        <f t="shared" ref="AC5030:AC5032" si="637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hidden="1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58" t="s">
        <v>1585</v>
      </c>
      <c r="F5031" s="57" t="s">
        <v>1586</v>
      </c>
      <c r="G5031" s="57" t="s">
        <v>1525</v>
      </c>
      <c r="H5031" s="84" t="s">
        <v>60</v>
      </c>
      <c r="I5031" s="57" t="s">
        <v>61</v>
      </c>
      <c r="J5031" s="2" t="s">
        <v>5062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4480</v>
      </c>
      <c r="S5031" s="6">
        <v>276260.26</v>
      </c>
      <c r="T5031" s="6">
        <v>0</v>
      </c>
      <c r="U5031" s="6">
        <v>276260.26</v>
      </c>
      <c r="V5031" s="6">
        <f t="shared" si="636"/>
        <v>0</v>
      </c>
      <c r="W5031" s="8">
        <f t="shared" si="634"/>
        <v>276260.26</v>
      </c>
      <c r="X5031" s="6"/>
      <c r="Y5031" s="7">
        <f t="shared" si="628"/>
        <v>0</v>
      </c>
      <c r="Z5031" s="7"/>
      <c r="AA5031" s="8"/>
      <c r="AB5031" s="7">
        <f t="shared" si="632"/>
        <v>0</v>
      </c>
      <c r="AC5031" s="6">
        <f t="shared" si="637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hidden="1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58" t="s">
        <v>1587</v>
      </c>
      <c r="F5032" s="57" t="s">
        <v>1588</v>
      </c>
      <c r="G5032" s="57" t="s">
        <v>1525</v>
      </c>
      <c r="H5032" s="84" t="s">
        <v>60</v>
      </c>
      <c r="I5032" s="57" t="s">
        <v>61</v>
      </c>
      <c r="J5032" s="2" t="s">
        <v>5062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4480</v>
      </c>
      <c r="S5032" s="6">
        <v>322634.03000000003</v>
      </c>
      <c r="T5032" s="6">
        <v>0</v>
      </c>
      <c r="U5032" s="6">
        <v>322634.03000000003</v>
      </c>
      <c r="V5032" s="6">
        <f t="shared" si="636"/>
        <v>0</v>
      </c>
      <c r="W5032" s="8">
        <f t="shared" si="634"/>
        <v>322634.03000000003</v>
      </c>
      <c r="X5032" s="6"/>
      <c r="Y5032" s="7">
        <f t="shared" si="628"/>
        <v>0</v>
      </c>
      <c r="Z5032" s="7"/>
      <c r="AA5032" s="8"/>
      <c r="AB5032" s="7">
        <f t="shared" si="632"/>
        <v>0</v>
      </c>
      <c r="AC5032" s="6">
        <f t="shared" si="637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hidden="1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1785</v>
      </c>
      <c r="F5033" s="2" t="s">
        <v>1785</v>
      </c>
      <c r="G5033" s="2" t="s">
        <v>1785</v>
      </c>
      <c r="H5033" s="80" t="s">
        <v>1993</v>
      </c>
      <c r="I5033" s="57" t="s">
        <v>3634</v>
      </c>
      <c r="J5033" s="57"/>
      <c r="K5033" s="57" t="s">
        <v>32</v>
      </c>
      <c r="L5033" s="66" t="s">
        <v>3635</v>
      </c>
      <c r="M5033" s="57"/>
      <c r="N5033" s="2" t="s">
        <v>40</v>
      </c>
      <c r="O5033" s="67" t="s">
        <v>80</v>
      </c>
      <c r="P5033" s="66">
        <v>0</v>
      </c>
      <c r="Q5033" s="133" t="s">
        <v>3636</v>
      </c>
      <c r="R5033" s="58"/>
      <c r="S5033" s="67">
        <v>1.1000000000000001</v>
      </c>
      <c r="T5033" s="8"/>
      <c r="U5033" s="8"/>
      <c r="V5033" s="8">
        <f t="shared" si="636"/>
        <v>1.1000000000000001</v>
      </c>
      <c r="W5033" s="8"/>
      <c r="X5033" s="8"/>
      <c r="Y5033" s="7">
        <f t="shared" si="628"/>
        <v>0</v>
      </c>
      <c r="Z5033" s="7"/>
      <c r="AA5033" s="8">
        <f t="shared" si="631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hidden="1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1785</v>
      </c>
      <c r="F5034" s="2" t="s">
        <v>1785</v>
      </c>
      <c r="G5034" s="2" t="s">
        <v>1785</v>
      </c>
      <c r="H5034" s="80" t="s">
        <v>1993</v>
      </c>
      <c r="I5034" s="57" t="s">
        <v>3634</v>
      </c>
      <c r="J5034" s="57"/>
      <c r="K5034" s="57" t="s">
        <v>32</v>
      </c>
      <c r="L5034" s="66" t="s">
        <v>3635</v>
      </c>
      <c r="M5034" s="57"/>
      <c r="N5034" s="2" t="s">
        <v>40</v>
      </c>
      <c r="O5034" s="67" t="s">
        <v>80</v>
      </c>
      <c r="P5034" s="66">
        <v>0</v>
      </c>
      <c r="Q5034" s="133" t="s">
        <v>4472</v>
      </c>
      <c r="R5034" s="58"/>
      <c r="S5034" s="67">
        <v>1.1000000000000001</v>
      </c>
      <c r="T5034" s="8"/>
      <c r="U5034" s="8"/>
      <c r="V5034" s="8">
        <f t="shared" si="636"/>
        <v>1.1000000000000001</v>
      </c>
      <c r="W5034" s="8"/>
      <c r="X5034" s="8"/>
      <c r="Y5034" s="7">
        <f t="shared" si="628"/>
        <v>0</v>
      </c>
      <c r="Z5034" s="7"/>
      <c r="AA5034" s="8">
        <f t="shared" si="631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hidden="1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3637</v>
      </c>
      <c r="F5035" s="94" t="s">
        <v>3638</v>
      </c>
      <c r="G5035" s="94" t="s">
        <v>3638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6"/>
        <v>-51017.42</v>
      </c>
      <c r="W5035" s="8">
        <f t="shared" ref="W5035:W5083" si="638">IF(O5035="返货",U5035/(1+P5035),IF(O5035="返现",U5035,IF(O5035="折扣",U5035*P5035,IF(O5035="无",U5035))))</f>
        <v>51017.42</v>
      </c>
      <c r="X5035" s="6"/>
      <c r="Y5035" s="7">
        <f t="shared" si="628"/>
        <v>0</v>
      </c>
      <c r="Z5035" s="7"/>
      <c r="AA5035" s="8">
        <f t="shared" si="631"/>
        <v>51017.42</v>
      </c>
      <c r="AB5035" s="6">
        <f t="shared" ref="AB5035:AB5042" si="639">U5035-W5035</f>
        <v>0</v>
      </c>
      <c r="AC5035" s="6">
        <f t="shared" ref="AC5035:AC5036" si="640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hidden="1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6"/>
        <v>90566.78</v>
      </c>
      <c r="W5036" s="8">
        <f t="shared" si="638"/>
        <v>0</v>
      </c>
      <c r="X5036" s="6"/>
      <c r="Y5036" s="7">
        <f t="shared" si="628"/>
        <v>0</v>
      </c>
      <c r="Z5036" s="7"/>
      <c r="AA5036" s="8">
        <f t="shared" si="631"/>
        <v>0</v>
      </c>
      <c r="AB5036" s="6">
        <f t="shared" si="639"/>
        <v>0</v>
      </c>
      <c r="AC5036" s="6">
        <f t="shared" si="640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hidden="1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3364</v>
      </c>
      <c r="F5037" s="58" t="s">
        <v>3364</v>
      </c>
      <c r="G5037" s="58" t="s">
        <v>3364</v>
      </c>
      <c r="H5037" s="58" t="s">
        <v>36</v>
      </c>
      <c r="I5037" s="58" t="s">
        <v>3708</v>
      </c>
      <c r="J5037" s="58" t="s">
        <v>3321</v>
      </c>
      <c r="K5037" s="58" t="s">
        <v>32</v>
      </c>
      <c r="L5037" s="58" t="s">
        <v>3365</v>
      </c>
      <c r="M5037" s="58"/>
      <c r="N5037" s="58" t="s">
        <v>57</v>
      </c>
      <c r="O5037" s="58" t="s">
        <v>80</v>
      </c>
      <c r="P5037" s="4">
        <v>0</v>
      </c>
      <c r="Q5037" s="117" t="s">
        <v>3709</v>
      </c>
      <c r="R5037" s="58" t="s">
        <v>3710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8"/>
        <v>0</v>
      </c>
      <c r="X5037" s="8"/>
      <c r="Y5037" s="7">
        <f t="shared" si="628"/>
        <v>0</v>
      </c>
      <c r="Z5037" s="7"/>
      <c r="AA5037" s="8">
        <f t="shared" si="631"/>
        <v>0</v>
      </c>
      <c r="AB5037" s="7">
        <f t="shared" si="639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3262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hidden="1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3711</v>
      </c>
      <c r="F5038" s="58" t="s">
        <v>3711</v>
      </c>
      <c r="G5038" s="58" t="s">
        <v>3711</v>
      </c>
      <c r="H5038" s="58" t="s">
        <v>36</v>
      </c>
      <c r="I5038" s="58" t="s">
        <v>3708</v>
      </c>
      <c r="J5038" s="58" t="s">
        <v>3321</v>
      </c>
      <c r="K5038" s="58" t="s">
        <v>32</v>
      </c>
      <c r="L5038" s="58" t="s">
        <v>3365</v>
      </c>
      <c r="M5038" s="58"/>
      <c r="N5038" s="58" t="s">
        <v>57</v>
      </c>
      <c r="O5038" s="58" t="s">
        <v>80</v>
      </c>
      <c r="P5038" s="4">
        <v>0</v>
      </c>
      <c r="Q5038" s="117" t="s">
        <v>3709</v>
      </c>
      <c r="R5038" s="58" t="s">
        <v>3712</v>
      </c>
      <c r="S5038" s="7">
        <v>0</v>
      </c>
      <c r="T5038" s="7">
        <v>100000</v>
      </c>
      <c r="U5038" s="7">
        <v>48630.91</v>
      </c>
      <c r="V5038" s="7">
        <f t="shared" ref="V5038:V5101" si="641">S5038+T5038-U5038</f>
        <v>51369.09</v>
      </c>
      <c r="W5038" s="8">
        <f t="shared" si="638"/>
        <v>48630.91</v>
      </c>
      <c r="X5038" s="8"/>
      <c r="Y5038" s="7">
        <f t="shared" si="628"/>
        <v>0</v>
      </c>
      <c r="Z5038" s="7"/>
      <c r="AA5038" s="8">
        <f t="shared" si="631"/>
        <v>48630.91</v>
      </c>
      <c r="AB5038" s="7">
        <f t="shared" si="639"/>
        <v>0</v>
      </c>
      <c r="AC5038" s="7">
        <f t="shared" ref="AC5038:AC5101" si="642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3262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hidden="1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3708</v>
      </c>
      <c r="J5039" s="58" t="s">
        <v>3321</v>
      </c>
      <c r="K5039" s="58" t="s">
        <v>32</v>
      </c>
      <c r="L5039" s="58" t="s">
        <v>3713</v>
      </c>
      <c r="M5039" s="58"/>
      <c r="N5039" s="58" t="s">
        <v>57</v>
      </c>
      <c r="O5039" s="58" t="s">
        <v>41</v>
      </c>
      <c r="P5039" s="4">
        <v>0.1</v>
      </c>
      <c r="Q5039" s="117" t="s">
        <v>3714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8"/>
        <v>0</v>
      </c>
      <c r="X5039" s="8"/>
      <c r="Y5039" s="7">
        <f t="shared" si="628"/>
        <v>0</v>
      </c>
      <c r="Z5039" s="7"/>
      <c r="AA5039" s="8">
        <f t="shared" si="631"/>
        <v>0</v>
      </c>
      <c r="AB5039" s="7">
        <f t="shared" si="639"/>
        <v>0</v>
      </c>
      <c r="AC5039" s="7">
        <f t="shared" si="642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3262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hidden="1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3708</v>
      </c>
      <c r="J5040" s="58" t="s">
        <v>3321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1"/>
        <v>0</v>
      </c>
      <c r="W5040" s="8">
        <f t="shared" si="638"/>
        <v>0</v>
      </c>
      <c r="X5040" s="8"/>
      <c r="Y5040" s="7">
        <f t="shared" si="628"/>
        <v>0</v>
      </c>
      <c r="Z5040" s="7"/>
      <c r="AA5040" s="8">
        <f t="shared" si="631"/>
        <v>0</v>
      </c>
      <c r="AB5040" s="7">
        <f t="shared" si="639"/>
        <v>0</v>
      </c>
      <c r="AC5040" s="7">
        <f t="shared" si="642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3262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hidden="1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3708</v>
      </c>
      <c r="J5041" s="58" t="s">
        <v>3321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3715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1"/>
        <v>92984.07</v>
      </c>
      <c r="W5041" s="8">
        <f t="shared" si="638"/>
        <v>404352.36999999988</v>
      </c>
      <c r="X5041" s="8"/>
      <c r="Y5041" s="7">
        <f t="shared" si="628"/>
        <v>0</v>
      </c>
      <c r="Z5041" s="7"/>
      <c r="AA5041" s="8">
        <f t="shared" si="631"/>
        <v>404352.36999999988</v>
      </c>
      <c r="AB5041" s="7">
        <f t="shared" si="639"/>
        <v>0</v>
      </c>
      <c r="AC5041" s="7">
        <f t="shared" si="642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3262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hidden="1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3708</v>
      </c>
      <c r="J5042" s="58" t="s">
        <v>3321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1"/>
        <v>49456.390000000021</v>
      </c>
      <c r="W5042" s="8">
        <f t="shared" si="638"/>
        <v>12947.710000000001</v>
      </c>
      <c r="X5042" s="8"/>
      <c r="Y5042" s="7">
        <f t="shared" si="628"/>
        <v>0</v>
      </c>
      <c r="Z5042" s="7"/>
      <c r="AA5042" s="8">
        <f t="shared" si="631"/>
        <v>12947.710000000001</v>
      </c>
      <c r="AB5042" s="7">
        <f t="shared" si="639"/>
        <v>0</v>
      </c>
      <c r="AC5042" s="7">
        <f t="shared" si="642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3262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hidden="1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3708</v>
      </c>
      <c r="J5043" s="58" t="s">
        <v>3321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1"/>
        <v>697.17000000000007</v>
      </c>
      <c r="W5043" s="8">
        <f t="shared" si="638"/>
        <v>6286.5</v>
      </c>
      <c r="X5043" s="8"/>
      <c r="Y5043" s="7">
        <f t="shared" si="628"/>
        <v>0</v>
      </c>
      <c r="Z5043" s="7"/>
      <c r="AA5043" s="8">
        <f t="shared" si="631"/>
        <v>6286.5</v>
      </c>
      <c r="AB5043" s="95">
        <f>W5043*P5043</f>
        <v>125.73</v>
      </c>
      <c r="AC5043" s="7">
        <f t="shared" si="642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3262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hidden="1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3708</v>
      </c>
      <c r="J5044" s="58" t="s">
        <v>3321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1"/>
        <v>5132.25</v>
      </c>
      <c r="W5044" s="8">
        <f t="shared" si="638"/>
        <v>0</v>
      </c>
      <c r="X5044" s="8"/>
      <c r="Y5044" s="7">
        <f t="shared" si="628"/>
        <v>0</v>
      </c>
      <c r="Z5044" s="7"/>
      <c r="AA5044" s="8">
        <f t="shared" si="631"/>
        <v>0</v>
      </c>
      <c r="AB5044" s="95">
        <f>W5044*P5044</f>
        <v>0</v>
      </c>
      <c r="AC5044" s="7">
        <f t="shared" si="642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3262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hidden="1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3716</v>
      </c>
      <c r="F5045" s="58" t="s">
        <v>3717</v>
      </c>
      <c r="G5045" s="58" t="s">
        <v>3716</v>
      </c>
      <c r="H5045" s="58" t="s">
        <v>36</v>
      </c>
      <c r="I5045" s="58" t="s">
        <v>3708</v>
      </c>
      <c r="J5045" s="58" t="s">
        <v>3321</v>
      </c>
      <c r="K5045" s="58" t="s">
        <v>32</v>
      </c>
      <c r="L5045" s="58" t="s">
        <v>3718</v>
      </c>
      <c r="M5045" s="58"/>
      <c r="N5045" s="58" t="s">
        <v>40</v>
      </c>
      <c r="O5045" s="58" t="s">
        <v>80</v>
      </c>
      <c r="P5045" s="4">
        <v>0</v>
      </c>
      <c r="Q5045" s="117" t="s">
        <v>3719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1"/>
        <v>13831.400000000001</v>
      </c>
      <c r="W5045" s="8">
        <f t="shared" si="638"/>
        <v>6168.5999999999995</v>
      </c>
      <c r="X5045" s="8"/>
      <c r="Y5045" s="7">
        <f t="shared" si="628"/>
        <v>0</v>
      </c>
      <c r="Z5045" s="7"/>
      <c r="AA5045" s="8">
        <f t="shared" si="631"/>
        <v>6168.5999999999995</v>
      </c>
      <c r="AB5045" s="7">
        <f t="shared" ref="AB5045:AB5108" si="643">U5045-W5045</f>
        <v>0</v>
      </c>
      <c r="AC5045" s="7">
        <f t="shared" si="642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3262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hidden="1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3720</v>
      </c>
      <c r="F5046" s="58" t="s">
        <v>3720</v>
      </c>
      <c r="G5046" s="58" t="s">
        <v>3720</v>
      </c>
      <c r="H5046" s="58" t="s">
        <v>36</v>
      </c>
      <c r="I5046" s="58" t="s">
        <v>3708</v>
      </c>
      <c r="J5046" s="58" t="s">
        <v>3321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3721</v>
      </c>
      <c r="S5046" s="7">
        <v>0</v>
      </c>
      <c r="T5046" s="7">
        <v>135000</v>
      </c>
      <c r="U5046" s="7">
        <v>124362.21999999991</v>
      </c>
      <c r="V5046" s="7">
        <f t="shared" si="641"/>
        <v>10637.780000000086</v>
      </c>
      <c r="W5046" s="8">
        <f t="shared" si="638"/>
        <v>121923.74509803913</v>
      </c>
      <c r="X5046" s="8"/>
      <c r="Y5046" s="7">
        <f t="shared" si="628"/>
        <v>0</v>
      </c>
      <c r="Z5046" s="7"/>
      <c r="AA5046" s="8">
        <f t="shared" si="631"/>
        <v>121923.74509803913</v>
      </c>
      <c r="AB5046" s="7">
        <f t="shared" si="643"/>
        <v>2438.4749019607843</v>
      </c>
      <c r="AC5046" s="7">
        <f t="shared" si="642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3262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hidden="1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3720</v>
      </c>
      <c r="F5047" s="58" t="s">
        <v>3720</v>
      </c>
      <c r="G5047" s="58" t="s">
        <v>3720</v>
      </c>
      <c r="H5047" s="58" t="s">
        <v>36</v>
      </c>
      <c r="I5047" s="58" t="s">
        <v>3708</v>
      </c>
      <c r="J5047" s="58" t="s">
        <v>3321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3721</v>
      </c>
      <c r="S5047" s="7">
        <v>0</v>
      </c>
      <c r="T5047" s="7">
        <v>30000</v>
      </c>
      <c r="U5047" s="7">
        <v>19385.61</v>
      </c>
      <c r="V5047" s="7">
        <f t="shared" si="641"/>
        <v>10614.39</v>
      </c>
      <c r="W5047" s="8">
        <f t="shared" si="638"/>
        <v>19005.5</v>
      </c>
      <c r="X5047" s="8"/>
      <c r="Y5047" s="7">
        <f t="shared" si="628"/>
        <v>0</v>
      </c>
      <c r="Z5047" s="7"/>
      <c r="AA5047" s="8">
        <f t="shared" si="631"/>
        <v>19005.5</v>
      </c>
      <c r="AB5047" s="7">
        <f t="shared" si="643"/>
        <v>380.11000000000058</v>
      </c>
      <c r="AC5047" s="7">
        <f t="shared" si="642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3262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hidden="1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3720</v>
      </c>
      <c r="F5048" s="58" t="s">
        <v>3722</v>
      </c>
      <c r="G5048" s="58" t="s">
        <v>3720</v>
      </c>
      <c r="H5048" s="58" t="s">
        <v>36</v>
      </c>
      <c r="I5048" s="58" t="s">
        <v>3708</v>
      </c>
      <c r="J5048" s="58" t="s">
        <v>3321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3723</v>
      </c>
      <c r="S5048" s="7">
        <v>0</v>
      </c>
      <c r="T5048" s="7">
        <v>70000</v>
      </c>
      <c r="U5048" s="7">
        <v>61702.070000000102</v>
      </c>
      <c r="V5048" s="7">
        <f t="shared" si="641"/>
        <v>8297.9299999998984</v>
      </c>
      <c r="W5048" s="8">
        <f t="shared" si="638"/>
        <v>61702.070000000102</v>
      </c>
      <c r="X5048" s="8"/>
      <c r="Y5048" s="7">
        <f t="shared" si="628"/>
        <v>0</v>
      </c>
      <c r="Z5048" s="7"/>
      <c r="AA5048" s="8">
        <f t="shared" si="631"/>
        <v>61702.070000000102</v>
      </c>
      <c r="AB5048" s="7">
        <f t="shared" si="643"/>
        <v>0</v>
      </c>
      <c r="AC5048" s="7">
        <f t="shared" si="642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3262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hidden="1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3708</v>
      </c>
      <c r="J5049" s="58" t="s">
        <v>3321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3724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1"/>
        <v>94064.809999999823</v>
      </c>
      <c r="W5049" s="8">
        <f t="shared" si="638"/>
        <v>455702.52000000025</v>
      </c>
      <c r="X5049" s="8"/>
      <c r="Y5049" s="7">
        <f t="shared" si="628"/>
        <v>0</v>
      </c>
      <c r="Z5049" s="7"/>
      <c r="AA5049" s="8">
        <f t="shared" si="631"/>
        <v>455702.52000000025</v>
      </c>
      <c r="AB5049" s="7">
        <f t="shared" si="643"/>
        <v>0</v>
      </c>
      <c r="AC5049" s="7">
        <f t="shared" si="642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3262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hidden="1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3725</v>
      </c>
      <c r="F5050" s="58" t="s">
        <v>3725</v>
      </c>
      <c r="G5050" s="58" t="s">
        <v>3725</v>
      </c>
      <c r="H5050" s="58" t="s">
        <v>36</v>
      </c>
      <c r="I5050" s="58" t="s">
        <v>3708</v>
      </c>
      <c r="J5050" s="58" t="s">
        <v>3321</v>
      </c>
      <c r="K5050" s="58" t="s">
        <v>32</v>
      </c>
      <c r="L5050" s="58" t="s">
        <v>3726</v>
      </c>
      <c r="M5050" s="58"/>
      <c r="N5050" s="58" t="s">
        <v>57</v>
      </c>
      <c r="O5050" s="58" t="s">
        <v>41</v>
      </c>
      <c r="P5050" s="4">
        <v>0.04</v>
      </c>
      <c r="Q5050" s="117" t="s">
        <v>3727</v>
      </c>
      <c r="R5050" s="58"/>
      <c r="S5050" s="7">
        <v>0</v>
      </c>
      <c r="T5050" s="7">
        <v>52000</v>
      </c>
      <c r="U5050" s="7">
        <v>0</v>
      </c>
      <c r="V5050" s="7">
        <f t="shared" si="641"/>
        <v>52000</v>
      </c>
      <c r="W5050" s="8">
        <f t="shared" si="638"/>
        <v>0</v>
      </c>
      <c r="X5050" s="8"/>
      <c r="Y5050" s="7">
        <f t="shared" si="628"/>
        <v>0</v>
      </c>
      <c r="Z5050" s="7"/>
      <c r="AA5050" s="8">
        <f t="shared" si="631"/>
        <v>0</v>
      </c>
      <c r="AB5050" s="7">
        <f t="shared" si="643"/>
        <v>0</v>
      </c>
      <c r="AC5050" s="7">
        <f t="shared" si="642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3262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hidden="1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3708</v>
      </c>
      <c r="J5051" s="58" t="s">
        <v>3321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1"/>
        <v>20612.15999999996</v>
      </c>
      <c r="W5051" s="8">
        <f t="shared" si="638"/>
        <v>92443.142857142884</v>
      </c>
      <c r="X5051" s="8"/>
      <c r="Y5051" s="7">
        <f t="shared" si="628"/>
        <v>0</v>
      </c>
      <c r="Z5051" s="7"/>
      <c r="AA5051" s="7"/>
      <c r="AB5051" s="7">
        <f t="shared" si="643"/>
        <v>4622.1571428571478</v>
      </c>
      <c r="AC5051" s="7">
        <f t="shared" si="642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3262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hidden="1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3708</v>
      </c>
      <c r="J5052" s="58" t="s">
        <v>3321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3728</v>
      </c>
      <c r="R5052" s="58"/>
      <c r="S5052" s="7">
        <v>39870</v>
      </c>
      <c r="T5052" s="7">
        <v>140000</v>
      </c>
      <c r="U5052" s="7">
        <v>155300</v>
      </c>
      <c r="V5052" s="7">
        <f t="shared" si="641"/>
        <v>24570</v>
      </c>
      <c r="W5052" s="8">
        <f t="shared" si="638"/>
        <v>150776.6990291262</v>
      </c>
      <c r="X5052" s="8"/>
      <c r="Y5052" s="7">
        <f t="shared" si="628"/>
        <v>0</v>
      </c>
      <c r="Z5052" s="7"/>
      <c r="AA5052" s="7"/>
      <c r="AB5052" s="7">
        <f t="shared" si="643"/>
        <v>4523.3009708737954</v>
      </c>
      <c r="AC5052" s="7">
        <f t="shared" si="642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3262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hidden="1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3729</v>
      </c>
      <c r="F5053" s="58" t="s">
        <v>3729</v>
      </c>
      <c r="G5053" s="58" t="s">
        <v>3729</v>
      </c>
      <c r="H5053" s="58" t="s">
        <v>36</v>
      </c>
      <c r="I5053" s="58" t="s">
        <v>3708</v>
      </c>
      <c r="J5053" s="58" t="s">
        <v>3321</v>
      </c>
      <c r="K5053" s="58" t="s">
        <v>32</v>
      </c>
      <c r="L5053" s="58" t="s">
        <v>3730</v>
      </c>
      <c r="M5053" s="58"/>
      <c r="N5053" s="58" t="s">
        <v>40</v>
      </c>
      <c r="O5053" s="58" t="s">
        <v>80</v>
      </c>
      <c r="P5053" s="4">
        <v>0</v>
      </c>
      <c r="Q5053" s="117" t="s">
        <v>3731</v>
      </c>
      <c r="R5053" s="58" t="s">
        <v>3732</v>
      </c>
      <c r="S5053" s="7">
        <v>0</v>
      </c>
      <c r="T5053" s="7">
        <v>510</v>
      </c>
      <c r="U5053" s="7">
        <v>510</v>
      </c>
      <c r="V5053" s="7">
        <f t="shared" si="641"/>
        <v>0</v>
      </c>
      <c r="W5053" s="8">
        <v>0</v>
      </c>
      <c r="X5053" s="8"/>
      <c r="Y5053" s="7">
        <f t="shared" si="628"/>
        <v>0</v>
      </c>
      <c r="Z5053" s="7"/>
      <c r="AA5053" s="8">
        <f t="shared" ref="AA5053:AA5067" si="644">W5053+X5053</f>
        <v>0</v>
      </c>
      <c r="AB5053" s="7">
        <f t="shared" si="643"/>
        <v>510</v>
      </c>
      <c r="AC5053" s="7">
        <f t="shared" si="642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3262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hidden="1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2094</v>
      </c>
      <c r="F5054" s="58" t="s">
        <v>2094</v>
      </c>
      <c r="G5054" s="58" t="s">
        <v>2094</v>
      </c>
      <c r="H5054" s="58" t="s">
        <v>36</v>
      </c>
      <c r="I5054" s="58" t="s">
        <v>3708</v>
      </c>
      <c r="J5054" s="58" t="s">
        <v>3321</v>
      </c>
      <c r="K5054" s="58" t="s">
        <v>32</v>
      </c>
      <c r="L5054" s="58" t="s">
        <v>3369</v>
      </c>
      <c r="M5054" s="58"/>
      <c r="N5054" s="58" t="s">
        <v>57</v>
      </c>
      <c r="O5054" s="58" t="s">
        <v>41</v>
      </c>
      <c r="P5054" s="4">
        <v>0.04</v>
      </c>
      <c r="Q5054" s="117" t="s">
        <v>3733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1"/>
        <v>40680.220000000016</v>
      </c>
      <c r="W5054" s="8">
        <f t="shared" si="638"/>
        <v>75008.221153846142</v>
      </c>
      <c r="X5054" s="8"/>
      <c r="Y5054" s="7">
        <f t="shared" si="628"/>
        <v>0</v>
      </c>
      <c r="Z5054" s="7"/>
      <c r="AA5054" s="8">
        <f t="shared" si="644"/>
        <v>75008.221153846142</v>
      </c>
      <c r="AB5054" s="7">
        <f t="shared" si="643"/>
        <v>3000.3288461538468</v>
      </c>
      <c r="AC5054" s="7">
        <f t="shared" si="642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3262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hidden="1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3708</v>
      </c>
      <c r="J5055" s="58" t="s">
        <v>3321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1"/>
        <v>13447.699999999999</v>
      </c>
      <c r="W5055" s="8">
        <f t="shared" si="638"/>
        <v>15242.254901960785</v>
      </c>
      <c r="X5055" s="8"/>
      <c r="Y5055" s="7">
        <f t="shared" si="628"/>
        <v>0</v>
      </c>
      <c r="Z5055" s="7"/>
      <c r="AA5055" s="8">
        <f t="shared" si="644"/>
        <v>15242.254901960785</v>
      </c>
      <c r="AB5055" s="7">
        <f t="shared" si="643"/>
        <v>304.84509803921537</v>
      </c>
      <c r="AC5055" s="7">
        <f t="shared" si="642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3262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hidden="1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3708</v>
      </c>
      <c r="J5056" s="58" t="s">
        <v>3321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3734</v>
      </c>
      <c r="S5056" s="7">
        <v>0</v>
      </c>
      <c r="T5056" s="7">
        <v>40000</v>
      </c>
      <c r="U5056" s="7">
        <v>12872.3</v>
      </c>
      <c r="V5056" s="7">
        <f t="shared" si="641"/>
        <v>27127.7</v>
      </c>
      <c r="W5056" s="8">
        <f t="shared" si="638"/>
        <v>12872.3</v>
      </c>
      <c r="X5056" s="8"/>
      <c r="Y5056" s="7">
        <f t="shared" si="628"/>
        <v>0</v>
      </c>
      <c r="Z5056" s="7"/>
      <c r="AA5056" s="8">
        <f t="shared" si="644"/>
        <v>12872.3</v>
      </c>
      <c r="AB5056" s="7">
        <f t="shared" si="643"/>
        <v>0</v>
      </c>
      <c r="AC5056" s="7">
        <f t="shared" si="642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3262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hidden="1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3708</v>
      </c>
      <c r="J5057" s="58" t="s">
        <v>3321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3735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1"/>
        <v>52850.670000000042</v>
      </c>
      <c r="W5057" s="8">
        <f t="shared" si="638"/>
        <v>128183.42999999996</v>
      </c>
      <c r="X5057" s="8"/>
      <c r="Y5057" s="7">
        <f t="shared" si="628"/>
        <v>0</v>
      </c>
      <c r="Z5057" s="7"/>
      <c r="AA5057" s="8">
        <f t="shared" si="644"/>
        <v>128183.42999999996</v>
      </c>
      <c r="AB5057" s="7">
        <f t="shared" si="643"/>
        <v>0</v>
      </c>
      <c r="AC5057" s="7">
        <f t="shared" si="642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3262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hidden="1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3708</v>
      </c>
      <c r="J5058" s="58" t="s">
        <v>3321</v>
      </c>
      <c r="K5058" s="58" t="s">
        <v>32</v>
      </c>
      <c r="L5058" s="58" t="s">
        <v>3736</v>
      </c>
      <c r="M5058" s="58"/>
      <c r="N5058" s="58" t="s">
        <v>40</v>
      </c>
      <c r="O5058" s="58" t="s">
        <v>80</v>
      </c>
      <c r="P5058" s="4">
        <v>0</v>
      </c>
      <c r="Q5058" s="117" t="s">
        <v>3737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1"/>
        <v>7413.4800000000005</v>
      </c>
      <c r="W5058" s="8">
        <f t="shared" si="638"/>
        <v>2586.5199999999995</v>
      </c>
      <c r="X5058" s="8"/>
      <c r="Y5058" s="7">
        <f t="shared" si="628"/>
        <v>0</v>
      </c>
      <c r="Z5058" s="7"/>
      <c r="AA5058" s="8">
        <f t="shared" si="644"/>
        <v>2586.5199999999995</v>
      </c>
      <c r="AB5058" s="7">
        <f t="shared" si="643"/>
        <v>0</v>
      </c>
      <c r="AC5058" s="7">
        <f t="shared" si="642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3262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hidden="1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3708</v>
      </c>
      <c r="J5059" s="58" t="s">
        <v>3321</v>
      </c>
      <c r="K5059" s="58" t="s">
        <v>32</v>
      </c>
      <c r="L5059" s="58" t="s">
        <v>3738</v>
      </c>
      <c r="M5059" s="58"/>
      <c r="N5059" s="58" t="s">
        <v>40</v>
      </c>
      <c r="O5059" s="58" t="s">
        <v>41</v>
      </c>
      <c r="P5059" s="4">
        <v>0.02</v>
      </c>
      <c r="Q5059" s="117" t="s">
        <v>3739</v>
      </c>
      <c r="R5059" s="58" t="s">
        <v>3740</v>
      </c>
      <c r="S5059" s="7">
        <v>0</v>
      </c>
      <c r="T5059" s="7">
        <v>520</v>
      </c>
      <c r="U5059" s="7">
        <v>520</v>
      </c>
      <c r="V5059" s="7">
        <f t="shared" si="641"/>
        <v>0</v>
      </c>
      <c r="W5059" s="8">
        <v>0</v>
      </c>
      <c r="X5059" s="8"/>
      <c r="Y5059" s="7">
        <f t="shared" ref="Y5059:Y5122" si="645">IF(W5059-AC5059&lt;=0,0,IF(O5059="返现",MAX(W5059-AB5059-AC5059,0),MAX(W5059-AC5059,0)))</f>
        <v>0</v>
      </c>
      <c r="Z5059" s="7"/>
      <c r="AA5059" s="8">
        <f t="shared" si="644"/>
        <v>0</v>
      </c>
      <c r="AB5059" s="7">
        <f t="shared" si="643"/>
        <v>520</v>
      </c>
      <c r="AC5059" s="7">
        <f t="shared" si="642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3262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hidden="1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3708</v>
      </c>
      <c r="J5060" s="58" t="s">
        <v>3321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1"/>
        <v>288062.63999999966</v>
      </c>
      <c r="W5060" s="8">
        <f t="shared" si="638"/>
        <v>3377815.6500000013</v>
      </c>
      <c r="X5060" s="8"/>
      <c r="Y5060" s="7">
        <f t="shared" si="645"/>
        <v>0</v>
      </c>
      <c r="Z5060" s="7"/>
      <c r="AA5060" s="8">
        <f t="shared" si="644"/>
        <v>3377815.6500000013</v>
      </c>
      <c r="AB5060" s="7">
        <f t="shared" si="643"/>
        <v>0</v>
      </c>
      <c r="AC5060" s="7">
        <f t="shared" si="642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3262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hidden="1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3708</v>
      </c>
      <c r="J5061" s="58" t="s">
        <v>3321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1"/>
        <v>200000</v>
      </c>
      <c r="W5061" s="8">
        <f t="shared" si="638"/>
        <v>0</v>
      </c>
      <c r="X5061" s="8"/>
      <c r="Y5061" s="7">
        <f t="shared" si="645"/>
        <v>0</v>
      </c>
      <c r="Z5061" s="7"/>
      <c r="AA5061" s="8">
        <f t="shared" si="644"/>
        <v>0</v>
      </c>
      <c r="AB5061" s="7">
        <f t="shared" si="643"/>
        <v>0</v>
      </c>
      <c r="AC5061" s="7">
        <f t="shared" si="642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3262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hidden="1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3708</v>
      </c>
      <c r="J5062" s="58" t="s">
        <v>3321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3741</v>
      </c>
      <c r="R5062" s="58" t="s">
        <v>3742</v>
      </c>
      <c r="S5062" s="7">
        <v>0</v>
      </c>
      <c r="T5062" s="7">
        <v>27291.55</v>
      </c>
      <c r="U5062" s="7">
        <v>0</v>
      </c>
      <c r="V5062" s="7">
        <f t="shared" si="641"/>
        <v>27291.55</v>
      </c>
      <c r="W5062" s="8">
        <f t="shared" si="638"/>
        <v>0</v>
      </c>
      <c r="X5062" s="8"/>
      <c r="Y5062" s="7">
        <f t="shared" si="645"/>
        <v>0</v>
      </c>
      <c r="Z5062" s="7"/>
      <c r="AA5062" s="8">
        <f t="shared" si="644"/>
        <v>0</v>
      </c>
      <c r="AB5062" s="7">
        <f t="shared" si="643"/>
        <v>0</v>
      </c>
      <c r="AC5062" s="7">
        <f t="shared" si="642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3262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hidden="1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3708</v>
      </c>
      <c r="J5063" s="58" t="s">
        <v>3321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3741</v>
      </c>
      <c r="R5063" s="58" t="s">
        <v>3743</v>
      </c>
      <c r="S5063" s="7">
        <v>132832.54999999999</v>
      </c>
      <c r="T5063" s="7">
        <v>1400000</v>
      </c>
      <c r="U5063" s="7">
        <v>1530423.0000000002</v>
      </c>
      <c r="V5063" s="7">
        <f t="shared" si="641"/>
        <v>2409.5499999998137</v>
      </c>
      <c r="W5063" s="8">
        <f t="shared" si="638"/>
        <v>1530423.0000000002</v>
      </c>
      <c r="X5063" s="8"/>
      <c r="Y5063" s="7">
        <f t="shared" si="645"/>
        <v>0</v>
      </c>
      <c r="Z5063" s="7"/>
      <c r="AA5063" s="8">
        <f t="shared" si="644"/>
        <v>1530423.0000000002</v>
      </c>
      <c r="AB5063" s="7">
        <f t="shared" si="643"/>
        <v>0</v>
      </c>
      <c r="AC5063" s="7">
        <f t="shared" si="642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3262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hidden="1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3744</v>
      </c>
      <c r="F5064" s="58" t="s">
        <v>3745</v>
      </c>
      <c r="G5064" s="58" t="s">
        <v>3744</v>
      </c>
      <c r="H5064" s="58" t="s">
        <v>36</v>
      </c>
      <c r="I5064" s="58" t="s">
        <v>3708</v>
      </c>
      <c r="J5064" s="58" t="s">
        <v>3321</v>
      </c>
      <c r="K5064" s="58" t="s">
        <v>32</v>
      </c>
      <c r="L5064" s="58" t="s">
        <v>3746</v>
      </c>
      <c r="M5064" s="58"/>
      <c r="N5064" s="58" t="s">
        <v>40</v>
      </c>
      <c r="O5064" s="58" t="s">
        <v>80</v>
      </c>
      <c r="P5064" s="4">
        <v>0</v>
      </c>
      <c r="Q5064" s="117" t="s">
        <v>3747</v>
      </c>
      <c r="R5064" s="58"/>
      <c r="S5064" s="7">
        <v>0</v>
      </c>
      <c r="T5064" s="7">
        <v>10000</v>
      </c>
      <c r="U5064" s="7">
        <v>817</v>
      </c>
      <c r="V5064" s="7">
        <f t="shared" si="641"/>
        <v>9183</v>
      </c>
      <c r="W5064" s="8">
        <f t="shared" si="638"/>
        <v>817</v>
      </c>
      <c r="X5064" s="8"/>
      <c r="Y5064" s="7">
        <f t="shared" si="645"/>
        <v>0</v>
      </c>
      <c r="Z5064" s="7"/>
      <c r="AA5064" s="8">
        <f t="shared" si="644"/>
        <v>817</v>
      </c>
      <c r="AB5064" s="7">
        <f t="shared" si="643"/>
        <v>0</v>
      </c>
      <c r="AC5064" s="7">
        <f t="shared" si="642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3262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hidden="1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3708</v>
      </c>
      <c r="J5065" s="58" t="s">
        <v>3321</v>
      </c>
      <c r="K5065" s="58" t="s">
        <v>32</v>
      </c>
      <c r="L5065" s="58" t="s">
        <v>3748</v>
      </c>
      <c r="M5065" s="58"/>
      <c r="N5065" s="58" t="s">
        <v>40</v>
      </c>
      <c r="O5065" s="58" t="s">
        <v>80</v>
      </c>
      <c r="P5065" s="4">
        <v>0</v>
      </c>
      <c r="Q5065" s="117" t="s">
        <v>3749</v>
      </c>
      <c r="R5065" s="58" t="s">
        <v>3750</v>
      </c>
      <c r="S5065" s="7">
        <v>0</v>
      </c>
      <c r="T5065" s="7">
        <v>550</v>
      </c>
      <c r="U5065" s="7">
        <v>550</v>
      </c>
      <c r="V5065" s="7">
        <f t="shared" si="641"/>
        <v>0</v>
      </c>
      <c r="W5065" s="8">
        <v>0</v>
      </c>
      <c r="X5065" s="8"/>
      <c r="Y5065" s="7">
        <f t="shared" si="645"/>
        <v>0</v>
      </c>
      <c r="Z5065" s="7"/>
      <c r="AA5065" s="8">
        <f t="shared" si="644"/>
        <v>0</v>
      </c>
      <c r="AB5065" s="7">
        <f t="shared" si="643"/>
        <v>550</v>
      </c>
      <c r="AC5065" s="7">
        <f t="shared" si="642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3262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hidden="1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3751</v>
      </c>
      <c r="F5066" s="58" t="s">
        <v>3751</v>
      </c>
      <c r="G5066" s="58" t="s">
        <v>3751</v>
      </c>
      <c r="H5066" s="58" t="s">
        <v>36</v>
      </c>
      <c r="I5066" s="58" t="s">
        <v>3708</v>
      </c>
      <c r="J5066" s="58" t="s">
        <v>3321</v>
      </c>
      <c r="K5066" s="58" t="s">
        <v>32</v>
      </c>
      <c r="L5066" s="58" t="s">
        <v>3752</v>
      </c>
      <c r="M5066" s="58"/>
      <c r="N5066" s="58" t="s">
        <v>40</v>
      </c>
      <c r="O5066" s="58" t="s">
        <v>41</v>
      </c>
      <c r="P5066" s="4">
        <v>0.06</v>
      </c>
      <c r="Q5066" s="117" t="s">
        <v>3753</v>
      </c>
      <c r="R5066" s="58" t="s">
        <v>3750</v>
      </c>
      <c r="S5066" s="7">
        <v>0</v>
      </c>
      <c r="T5066" s="7">
        <v>540</v>
      </c>
      <c r="U5066" s="7">
        <v>540</v>
      </c>
      <c r="V5066" s="7">
        <f t="shared" si="641"/>
        <v>0</v>
      </c>
      <c r="W5066" s="8">
        <v>0</v>
      </c>
      <c r="X5066" s="8"/>
      <c r="Y5066" s="7">
        <f t="shared" si="645"/>
        <v>0</v>
      </c>
      <c r="Z5066" s="7"/>
      <c r="AA5066" s="8">
        <f t="shared" si="644"/>
        <v>0</v>
      </c>
      <c r="AB5066" s="7">
        <f t="shared" si="643"/>
        <v>540</v>
      </c>
      <c r="AC5066" s="7">
        <f t="shared" si="642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3262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hidden="1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3754</v>
      </c>
      <c r="F5067" s="58" t="s">
        <v>3754</v>
      </c>
      <c r="G5067" s="58" t="s">
        <v>3754</v>
      </c>
      <c r="H5067" s="58" t="s">
        <v>36</v>
      </c>
      <c r="I5067" s="58" t="s">
        <v>3708</v>
      </c>
      <c r="J5067" s="58" t="s">
        <v>3321</v>
      </c>
      <c r="K5067" s="58" t="s">
        <v>32</v>
      </c>
      <c r="L5067" s="58" t="s">
        <v>3755</v>
      </c>
      <c r="M5067" s="58"/>
      <c r="N5067" s="58" t="s">
        <v>40</v>
      </c>
      <c r="O5067" s="58" t="s">
        <v>80</v>
      </c>
      <c r="P5067" s="4">
        <v>0</v>
      </c>
      <c r="Q5067" s="117" t="s">
        <v>3756</v>
      </c>
      <c r="R5067" s="58" t="s">
        <v>3740</v>
      </c>
      <c r="S5067" s="7">
        <v>0</v>
      </c>
      <c r="T5067" s="7">
        <v>530</v>
      </c>
      <c r="U5067" s="7">
        <v>530</v>
      </c>
      <c r="V5067" s="7">
        <f t="shared" si="641"/>
        <v>0</v>
      </c>
      <c r="W5067" s="8">
        <v>0</v>
      </c>
      <c r="X5067" s="8"/>
      <c r="Y5067" s="7">
        <f t="shared" si="645"/>
        <v>0</v>
      </c>
      <c r="Z5067" s="7"/>
      <c r="AA5067" s="8">
        <f t="shared" si="644"/>
        <v>0</v>
      </c>
      <c r="AB5067" s="7">
        <f t="shared" si="643"/>
        <v>530</v>
      </c>
      <c r="AC5067" s="7">
        <f t="shared" si="642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3262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hidden="1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3708</v>
      </c>
      <c r="J5068" s="58" t="s">
        <v>3321</v>
      </c>
      <c r="K5068" s="58" t="s">
        <v>32</v>
      </c>
      <c r="L5068" s="58" t="s">
        <v>3757</v>
      </c>
      <c r="M5068" s="58"/>
      <c r="N5068" s="58" t="s">
        <v>57</v>
      </c>
      <c r="O5068" s="58" t="s">
        <v>41</v>
      </c>
      <c r="P5068" s="4">
        <v>0.08</v>
      </c>
      <c r="Q5068" s="117" t="s">
        <v>3758</v>
      </c>
      <c r="R5068" s="58" t="s">
        <v>3740</v>
      </c>
      <c r="S5068" s="7">
        <v>0</v>
      </c>
      <c r="T5068" s="7">
        <v>500</v>
      </c>
      <c r="U5068" s="7">
        <v>500</v>
      </c>
      <c r="V5068" s="7">
        <f t="shared" si="641"/>
        <v>0</v>
      </c>
      <c r="W5068" s="8">
        <v>0</v>
      </c>
      <c r="X5068" s="8"/>
      <c r="Y5068" s="7">
        <f t="shared" si="645"/>
        <v>0</v>
      </c>
      <c r="Z5068" s="7"/>
      <c r="AA5068" s="7"/>
      <c r="AB5068" s="7">
        <f t="shared" si="643"/>
        <v>500</v>
      </c>
      <c r="AC5068" s="7">
        <f t="shared" si="642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3262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hidden="1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3708</v>
      </c>
      <c r="J5069" s="58" t="s">
        <v>3321</v>
      </c>
      <c r="K5069" s="58" t="s">
        <v>32</v>
      </c>
      <c r="L5069" s="58" t="s">
        <v>3759</v>
      </c>
      <c r="M5069" s="58"/>
      <c r="N5069" s="58" t="s">
        <v>57</v>
      </c>
      <c r="O5069" s="58" t="s">
        <v>41</v>
      </c>
      <c r="P5069" s="4">
        <v>0.08</v>
      </c>
      <c r="Q5069" s="117" t="s">
        <v>3760</v>
      </c>
      <c r="R5069" s="58" t="s">
        <v>3740</v>
      </c>
      <c r="S5069" s="7">
        <v>0</v>
      </c>
      <c r="T5069" s="7">
        <v>500</v>
      </c>
      <c r="U5069" s="7">
        <v>500</v>
      </c>
      <c r="V5069" s="7">
        <f t="shared" si="641"/>
        <v>0</v>
      </c>
      <c r="W5069" s="8">
        <v>0</v>
      </c>
      <c r="X5069" s="8"/>
      <c r="Y5069" s="7">
        <f t="shared" si="645"/>
        <v>0</v>
      </c>
      <c r="Z5069" s="7"/>
      <c r="AA5069" s="7"/>
      <c r="AB5069" s="7">
        <f t="shared" si="643"/>
        <v>500</v>
      </c>
      <c r="AC5069" s="7">
        <f t="shared" si="642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3262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hidden="1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3708</v>
      </c>
      <c r="J5070" s="58" t="s">
        <v>3321</v>
      </c>
      <c r="K5070" s="58" t="s">
        <v>32</v>
      </c>
      <c r="L5070" s="58" t="s">
        <v>3761</v>
      </c>
      <c r="M5070" s="58"/>
      <c r="N5070" s="58" t="s">
        <v>57</v>
      </c>
      <c r="O5070" s="58" t="s">
        <v>41</v>
      </c>
      <c r="P5070" s="4">
        <v>0.08</v>
      </c>
      <c r="Q5070" s="117" t="s">
        <v>3762</v>
      </c>
      <c r="R5070" s="58" t="s">
        <v>3763</v>
      </c>
      <c r="S5070" s="7">
        <v>0</v>
      </c>
      <c r="T5070" s="7">
        <v>500</v>
      </c>
      <c r="U5070" s="7">
        <v>500</v>
      </c>
      <c r="V5070" s="7">
        <f t="shared" si="641"/>
        <v>0</v>
      </c>
      <c r="W5070" s="8">
        <v>0</v>
      </c>
      <c r="X5070" s="8"/>
      <c r="Y5070" s="7">
        <f t="shared" si="645"/>
        <v>0</v>
      </c>
      <c r="Z5070" s="7"/>
      <c r="AA5070" s="7"/>
      <c r="AB5070" s="7">
        <f t="shared" si="643"/>
        <v>500</v>
      </c>
      <c r="AC5070" s="7">
        <f t="shared" si="642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3262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hidden="1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3708</v>
      </c>
      <c r="J5071" s="58" t="s">
        <v>3321</v>
      </c>
      <c r="K5071" s="58" t="s">
        <v>32</v>
      </c>
      <c r="L5071" s="58" t="s">
        <v>3764</v>
      </c>
      <c r="M5071" s="58"/>
      <c r="N5071" s="58" t="s">
        <v>57</v>
      </c>
      <c r="O5071" s="58" t="s">
        <v>41</v>
      </c>
      <c r="P5071" s="4">
        <v>0.08</v>
      </c>
      <c r="Q5071" s="117" t="s">
        <v>3765</v>
      </c>
      <c r="R5071" s="58" t="s">
        <v>3740</v>
      </c>
      <c r="S5071" s="7">
        <v>0</v>
      </c>
      <c r="T5071" s="7">
        <v>0</v>
      </c>
      <c r="U5071" s="7">
        <v>0</v>
      </c>
      <c r="V5071" s="7">
        <f t="shared" si="641"/>
        <v>0</v>
      </c>
      <c r="W5071" s="8">
        <f t="shared" si="638"/>
        <v>0</v>
      </c>
      <c r="X5071" s="8"/>
      <c r="Y5071" s="7">
        <f t="shared" si="645"/>
        <v>0</v>
      </c>
      <c r="Z5071" s="7"/>
      <c r="AA5071" s="7"/>
      <c r="AB5071" s="7">
        <f t="shared" si="643"/>
        <v>0</v>
      </c>
      <c r="AC5071" s="7">
        <f t="shared" si="642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3262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hidden="1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3708</v>
      </c>
      <c r="J5072" s="58" t="s">
        <v>3321</v>
      </c>
      <c r="K5072" s="58" t="s">
        <v>32</v>
      </c>
      <c r="L5072" s="58" t="s">
        <v>3766</v>
      </c>
      <c r="M5072" s="58"/>
      <c r="N5072" s="58" t="s">
        <v>57</v>
      </c>
      <c r="O5072" s="58" t="s">
        <v>41</v>
      </c>
      <c r="P5072" s="4">
        <v>0.08</v>
      </c>
      <c r="Q5072" s="117" t="s">
        <v>3767</v>
      </c>
      <c r="R5072" s="58" t="s">
        <v>3763</v>
      </c>
      <c r="S5072" s="7">
        <v>0</v>
      </c>
      <c r="T5072" s="7">
        <v>0</v>
      </c>
      <c r="U5072" s="7">
        <v>0</v>
      </c>
      <c r="V5072" s="7">
        <f t="shared" si="641"/>
        <v>0</v>
      </c>
      <c r="W5072" s="8">
        <f t="shared" si="638"/>
        <v>0</v>
      </c>
      <c r="X5072" s="8"/>
      <c r="Y5072" s="7">
        <f t="shared" si="645"/>
        <v>0</v>
      </c>
      <c r="Z5072" s="7"/>
      <c r="AA5072" s="7"/>
      <c r="AB5072" s="7">
        <f t="shared" si="643"/>
        <v>0</v>
      </c>
      <c r="AC5072" s="7">
        <f t="shared" si="642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3262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hidden="1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3708</v>
      </c>
      <c r="J5073" s="58" t="s">
        <v>3321</v>
      </c>
      <c r="K5073" s="58" t="s">
        <v>32</v>
      </c>
      <c r="L5073" s="58" t="s">
        <v>3768</v>
      </c>
      <c r="M5073" s="58"/>
      <c r="N5073" s="58" t="s">
        <v>57</v>
      </c>
      <c r="O5073" s="58" t="s">
        <v>41</v>
      </c>
      <c r="P5073" s="4">
        <v>0.08</v>
      </c>
      <c r="Q5073" s="117" t="s">
        <v>3769</v>
      </c>
      <c r="R5073" s="58" t="s">
        <v>3732</v>
      </c>
      <c r="S5073" s="7">
        <v>0</v>
      </c>
      <c r="T5073" s="7">
        <v>0</v>
      </c>
      <c r="U5073" s="7">
        <v>0</v>
      </c>
      <c r="V5073" s="7">
        <f t="shared" si="641"/>
        <v>0</v>
      </c>
      <c r="W5073" s="8">
        <f t="shared" si="638"/>
        <v>0</v>
      </c>
      <c r="X5073" s="8"/>
      <c r="Y5073" s="7">
        <f t="shared" si="645"/>
        <v>0</v>
      </c>
      <c r="Z5073" s="7"/>
      <c r="AA5073" s="7"/>
      <c r="AB5073" s="7">
        <f t="shared" si="643"/>
        <v>0</v>
      </c>
      <c r="AC5073" s="7">
        <f t="shared" si="642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3262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hidden="1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3708</v>
      </c>
      <c r="J5074" s="58" t="s">
        <v>3321</v>
      </c>
      <c r="K5074" s="58" t="s">
        <v>32</v>
      </c>
      <c r="L5074" s="58" t="s">
        <v>3770</v>
      </c>
      <c r="M5074" s="58"/>
      <c r="N5074" s="58" t="s">
        <v>57</v>
      </c>
      <c r="O5074" s="58" t="s">
        <v>41</v>
      </c>
      <c r="P5074" s="4">
        <v>0.08</v>
      </c>
      <c r="Q5074" s="117" t="s">
        <v>3771</v>
      </c>
      <c r="R5074" s="58" t="s">
        <v>3763</v>
      </c>
      <c r="S5074" s="7">
        <v>0</v>
      </c>
      <c r="T5074" s="7">
        <v>0</v>
      </c>
      <c r="U5074" s="7">
        <v>0</v>
      </c>
      <c r="V5074" s="7">
        <f t="shared" si="641"/>
        <v>0</v>
      </c>
      <c r="W5074" s="8">
        <f t="shared" si="638"/>
        <v>0</v>
      </c>
      <c r="X5074" s="8"/>
      <c r="Y5074" s="7">
        <f t="shared" si="645"/>
        <v>0</v>
      </c>
      <c r="Z5074" s="7"/>
      <c r="AA5074" s="7"/>
      <c r="AB5074" s="7">
        <f t="shared" si="643"/>
        <v>0</v>
      </c>
      <c r="AC5074" s="7">
        <f t="shared" si="642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3262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hidden="1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3708</v>
      </c>
      <c r="J5075" s="58" t="s">
        <v>3321</v>
      </c>
      <c r="K5075" s="58" t="s">
        <v>32</v>
      </c>
      <c r="L5075" s="58" t="s">
        <v>3772</v>
      </c>
      <c r="M5075" s="58"/>
      <c r="N5075" s="58" t="s">
        <v>57</v>
      </c>
      <c r="O5075" s="58" t="s">
        <v>41</v>
      </c>
      <c r="P5075" s="4">
        <v>0.08</v>
      </c>
      <c r="Q5075" s="117" t="s">
        <v>3773</v>
      </c>
      <c r="R5075" s="58" t="s">
        <v>3740</v>
      </c>
      <c r="S5075" s="7">
        <v>0</v>
      </c>
      <c r="T5075" s="7">
        <v>0</v>
      </c>
      <c r="U5075" s="7">
        <v>0</v>
      </c>
      <c r="V5075" s="7">
        <f t="shared" si="641"/>
        <v>0</v>
      </c>
      <c r="W5075" s="8">
        <f t="shared" si="638"/>
        <v>0</v>
      </c>
      <c r="X5075" s="8"/>
      <c r="Y5075" s="7">
        <f t="shared" si="645"/>
        <v>0</v>
      </c>
      <c r="Z5075" s="7"/>
      <c r="AA5075" s="7"/>
      <c r="AB5075" s="7">
        <f t="shared" si="643"/>
        <v>0</v>
      </c>
      <c r="AC5075" s="7">
        <f t="shared" si="642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3262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hidden="1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3774</v>
      </c>
      <c r="F5076" s="58" t="s">
        <v>3774</v>
      </c>
      <c r="G5076" s="58" t="s">
        <v>3774</v>
      </c>
      <c r="H5076" s="58" t="s">
        <v>36</v>
      </c>
      <c r="I5076" s="58" t="s">
        <v>3708</v>
      </c>
      <c r="J5076" s="58" t="s">
        <v>3321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3721</v>
      </c>
      <c r="S5076" s="7">
        <v>0</v>
      </c>
      <c r="T5076" s="7">
        <v>120600</v>
      </c>
      <c r="U5076" s="7">
        <v>91130.57</v>
      </c>
      <c r="V5076" s="7">
        <f t="shared" si="641"/>
        <v>29469.429999999993</v>
      </c>
      <c r="W5076" s="8">
        <f t="shared" si="638"/>
        <v>87625.548076923078</v>
      </c>
      <c r="X5076" s="8"/>
      <c r="Y5076" s="7">
        <f t="shared" si="645"/>
        <v>0</v>
      </c>
      <c r="Z5076" s="7"/>
      <c r="AA5076" s="8">
        <f t="shared" ref="AA5076:AA5096" si="646">W5076+X5076</f>
        <v>87625.548076923078</v>
      </c>
      <c r="AB5076" s="7">
        <f t="shared" si="643"/>
        <v>3505.0219230769289</v>
      </c>
      <c r="AC5076" s="7">
        <f t="shared" si="642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3262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hidden="1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3774</v>
      </c>
      <c r="F5077" s="58" t="s">
        <v>3774</v>
      </c>
      <c r="G5077" s="58" t="s">
        <v>3774</v>
      </c>
      <c r="H5077" s="58" t="s">
        <v>36</v>
      </c>
      <c r="I5077" s="58" t="s">
        <v>3708</v>
      </c>
      <c r="J5077" s="58" t="s">
        <v>3321</v>
      </c>
      <c r="K5077" s="58" t="s">
        <v>32</v>
      </c>
      <c r="L5077" s="58" t="s">
        <v>3775</v>
      </c>
      <c r="M5077" s="58"/>
      <c r="N5077" s="58" t="s">
        <v>40</v>
      </c>
      <c r="O5077" s="58" t="s">
        <v>41</v>
      </c>
      <c r="P5077" s="4">
        <v>0.04</v>
      </c>
      <c r="Q5077" s="117" t="s">
        <v>3776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1"/>
        <v>201044.99999999997</v>
      </c>
      <c r="W5077" s="8">
        <f t="shared" si="638"/>
        <v>173899.0384615385</v>
      </c>
      <c r="X5077" s="8"/>
      <c r="Y5077" s="7">
        <f t="shared" si="645"/>
        <v>0</v>
      </c>
      <c r="Z5077" s="7"/>
      <c r="AA5077" s="8">
        <f t="shared" si="646"/>
        <v>173899.0384615385</v>
      </c>
      <c r="AB5077" s="7">
        <f t="shared" si="643"/>
        <v>6955.9615384615317</v>
      </c>
      <c r="AC5077" s="7">
        <f t="shared" si="642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3262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hidden="1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3379</v>
      </c>
      <c r="F5078" s="58" t="s">
        <v>3379</v>
      </c>
      <c r="G5078" s="58" t="s">
        <v>3379</v>
      </c>
      <c r="H5078" s="58" t="s">
        <v>36</v>
      </c>
      <c r="I5078" s="58" t="s">
        <v>3708</v>
      </c>
      <c r="J5078" s="58" t="s">
        <v>3321</v>
      </c>
      <c r="K5078" s="58" t="s">
        <v>32</v>
      </c>
      <c r="L5078" s="58" t="s">
        <v>3380</v>
      </c>
      <c r="M5078" s="58"/>
      <c r="N5078" s="58" t="s">
        <v>40</v>
      </c>
      <c r="O5078" s="58" t="s">
        <v>80</v>
      </c>
      <c r="P5078" s="4">
        <v>0</v>
      </c>
      <c r="Q5078" s="117" t="s">
        <v>3777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1"/>
        <v>29132.259999999987</v>
      </c>
      <c r="W5078" s="8">
        <f t="shared" si="638"/>
        <v>39747.760000000002</v>
      </c>
      <c r="X5078" s="8"/>
      <c r="Y5078" s="7">
        <f t="shared" si="645"/>
        <v>0</v>
      </c>
      <c r="Z5078" s="7"/>
      <c r="AA5078" s="8">
        <f t="shared" si="646"/>
        <v>39747.760000000002</v>
      </c>
      <c r="AB5078" s="7">
        <f t="shared" si="643"/>
        <v>0</v>
      </c>
      <c r="AC5078" s="7">
        <f t="shared" si="642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3262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hidden="1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3379</v>
      </c>
      <c r="F5079" s="58" t="s">
        <v>3379</v>
      </c>
      <c r="G5079" s="58" t="s">
        <v>3379</v>
      </c>
      <c r="H5079" s="58" t="s">
        <v>36</v>
      </c>
      <c r="I5079" s="58" t="s">
        <v>3708</v>
      </c>
      <c r="J5079" s="58" t="s">
        <v>3321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3778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1"/>
        <v>42604.9</v>
      </c>
      <c r="W5079" s="8">
        <f t="shared" si="638"/>
        <v>31701.629999999997</v>
      </c>
      <c r="X5079" s="8"/>
      <c r="Y5079" s="7">
        <f t="shared" si="645"/>
        <v>0</v>
      </c>
      <c r="Z5079" s="7"/>
      <c r="AA5079" s="8">
        <f t="shared" si="646"/>
        <v>31701.629999999997</v>
      </c>
      <c r="AB5079" s="7">
        <f t="shared" si="643"/>
        <v>0</v>
      </c>
      <c r="AC5079" s="7">
        <f t="shared" si="642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3262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hidden="1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3708</v>
      </c>
      <c r="J5080" s="58" t="s">
        <v>3321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1"/>
        <v>1191627.7299999997</v>
      </c>
      <c r="W5080" s="8">
        <f t="shared" si="638"/>
        <v>278768.19000000012</v>
      </c>
      <c r="X5080" s="8"/>
      <c r="Y5080" s="7">
        <f t="shared" si="645"/>
        <v>0</v>
      </c>
      <c r="Z5080" s="7"/>
      <c r="AA5080" s="8">
        <f t="shared" si="646"/>
        <v>278768.19000000012</v>
      </c>
      <c r="AB5080" s="7">
        <f t="shared" si="643"/>
        <v>0</v>
      </c>
      <c r="AC5080" s="7">
        <f t="shared" si="642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3262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hidden="1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3779</v>
      </c>
      <c r="G5081" s="58" t="s">
        <v>273</v>
      </c>
      <c r="H5081" s="58" t="s">
        <v>36</v>
      </c>
      <c r="I5081" s="58" t="s">
        <v>3708</v>
      </c>
      <c r="J5081" s="58" t="s">
        <v>3321</v>
      </c>
      <c r="K5081" s="58" t="s">
        <v>32</v>
      </c>
      <c r="L5081" s="58" t="s">
        <v>3780</v>
      </c>
      <c r="M5081" s="58"/>
      <c r="N5081" s="58" t="s">
        <v>40</v>
      </c>
      <c r="O5081" s="58" t="s">
        <v>41</v>
      </c>
      <c r="P5081" s="4">
        <v>0.02</v>
      </c>
      <c r="Q5081" s="117" t="s">
        <v>3781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1"/>
        <v>24997.82</v>
      </c>
      <c r="W5081" s="8">
        <f t="shared" si="638"/>
        <v>4904.0980392156853</v>
      </c>
      <c r="X5081" s="8"/>
      <c r="Y5081" s="7">
        <f t="shared" si="645"/>
        <v>0</v>
      </c>
      <c r="Z5081" s="7"/>
      <c r="AA5081" s="8">
        <f t="shared" si="646"/>
        <v>4904.0980392156853</v>
      </c>
      <c r="AB5081" s="7">
        <f t="shared" si="643"/>
        <v>98.081960784314106</v>
      </c>
      <c r="AC5081" s="7">
        <f t="shared" si="642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3262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hidden="1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3708</v>
      </c>
      <c r="J5082" s="58" t="s">
        <v>3321</v>
      </c>
      <c r="K5082" s="58" t="s">
        <v>32</v>
      </c>
      <c r="L5082" s="58" t="s">
        <v>3381</v>
      </c>
      <c r="M5082" s="58"/>
      <c r="N5082" s="58" t="s">
        <v>40</v>
      </c>
      <c r="O5082" s="58" t="s">
        <v>41</v>
      </c>
      <c r="P5082" s="4">
        <v>0.02</v>
      </c>
      <c r="Q5082" s="117" t="s">
        <v>3782</v>
      </c>
      <c r="R5082" s="58"/>
      <c r="S5082" s="7">
        <v>15.2</v>
      </c>
      <c r="T5082" s="7">
        <v>-15.2</v>
      </c>
      <c r="U5082" s="7">
        <v>0</v>
      </c>
      <c r="V5082" s="7">
        <f t="shared" si="641"/>
        <v>0</v>
      </c>
      <c r="W5082" s="8">
        <f t="shared" si="638"/>
        <v>0</v>
      </c>
      <c r="X5082" s="8"/>
      <c r="Y5082" s="7">
        <f t="shared" si="645"/>
        <v>0</v>
      </c>
      <c r="Z5082" s="7"/>
      <c r="AA5082" s="8">
        <f t="shared" si="646"/>
        <v>0</v>
      </c>
      <c r="AB5082" s="7">
        <f t="shared" si="643"/>
        <v>0</v>
      </c>
      <c r="AC5082" s="7">
        <f t="shared" si="642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3262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hidden="1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3708</v>
      </c>
      <c r="J5083" s="58" t="s">
        <v>3321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3783</v>
      </c>
      <c r="R5083" s="58"/>
      <c r="S5083" s="7">
        <v>38.5</v>
      </c>
      <c r="T5083" s="7">
        <v>-38.5</v>
      </c>
      <c r="U5083" s="7">
        <v>0</v>
      </c>
      <c r="V5083" s="7">
        <f t="shared" si="641"/>
        <v>0</v>
      </c>
      <c r="W5083" s="8">
        <f t="shared" si="638"/>
        <v>0</v>
      </c>
      <c r="X5083" s="8"/>
      <c r="Y5083" s="7">
        <f t="shared" si="645"/>
        <v>0</v>
      </c>
      <c r="Z5083" s="7"/>
      <c r="AA5083" s="8">
        <f t="shared" si="646"/>
        <v>0</v>
      </c>
      <c r="AB5083" s="7">
        <f t="shared" si="643"/>
        <v>0</v>
      </c>
      <c r="AC5083" s="7">
        <f t="shared" si="642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3262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hidden="1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2984</v>
      </c>
      <c r="F5084" s="58" t="s">
        <v>2984</v>
      </c>
      <c r="G5084" s="58" t="s">
        <v>2984</v>
      </c>
      <c r="H5084" s="58" t="s">
        <v>36</v>
      </c>
      <c r="I5084" s="58" t="s">
        <v>3708</v>
      </c>
      <c r="J5084" s="58" t="s">
        <v>3321</v>
      </c>
      <c r="K5084" s="58" t="s">
        <v>32</v>
      </c>
      <c r="L5084" s="58" t="s">
        <v>3784</v>
      </c>
      <c r="M5084" s="58"/>
      <c r="N5084" s="58" t="s">
        <v>40</v>
      </c>
      <c r="O5084" s="58" t="s">
        <v>41</v>
      </c>
      <c r="P5084" s="4">
        <v>0.02</v>
      </c>
      <c r="Q5084" s="117" t="s">
        <v>3785</v>
      </c>
      <c r="R5084" s="58" t="s">
        <v>3786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5"/>
        <v>682.07400000000007</v>
      </c>
      <c r="Z5084" s="7"/>
      <c r="AA5084" s="8">
        <f t="shared" si="646"/>
        <v>-36.28</v>
      </c>
      <c r="AB5084" s="7">
        <f t="shared" si="643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3262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hidden="1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3708</v>
      </c>
      <c r="J5085" s="58" t="s">
        <v>3321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1"/>
        <v>46073.039999999994</v>
      </c>
      <c r="W5085" s="8">
        <f t="shared" ref="W5085:W5102" si="647">IF(O5085="返货",U5085/(1+P5085),IF(O5085="返现",U5085,IF(O5085="折扣",U5085*P5085,IF(O5085="无",U5085))))</f>
        <v>103639.96078431372</v>
      </c>
      <c r="X5085" s="8"/>
      <c r="Y5085" s="7">
        <f t="shared" si="645"/>
        <v>0</v>
      </c>
      <c r="Z5085" s="7"/>
      <c r="AA5085" s="8">
        <f t="shared" si="646"/>
        <v>103639.96078431372</v>
      </c>
      <c r="AB5085" s="7">
        <f t="shared" si="643"/>
        <v>2072.7992156862747</v>
      </c>
      <c r="AC5085" s="7">
        <f t="shared" si="642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3262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hidden="1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3708</v>
      </c>
      <c r="J5086" s="58" t="s">
        <v>3321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1"/>
        <v>50000</v>
      </c>
      <c r="W5086" s="8">
        <f t="shared" si="647"/>
        <v>0</v>
      </c>
      <c r="X5086" s="8"/>
      <c r="Y5086" s="7">
        <f t="shared" si="645"/>
        <v>0</v>
      </c>
      <c r="Z5086" s="7"/>
      <c r="AA5086" s="8">
        <f t="shared" si="646"/>
        <v>0</v>
      </c>
      <c r="AB5086" s="7">
        <f t="shared" si="643"/>
        <v>0</v>
      </c>
      <c r="AC5086" s="7">
        <f t="shared" si="642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3262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hidden="1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3708</v>
      </c>
      <c r="J5087" s="58" t="s">
        <v>3321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3787</v>
      </c>
      <c r="R5087" s="58"/>
      <c r="S5087" s="7">
        <v>119513.5</v>
      </c>
      <c r="T5087" s="7">
        <v>200000</v>
      </c>
      <c r="U5087" s="7">
        <v>242470</v>
      </c>
      <c r="V5087" s="7">
        <f t="shared" si="641"/>
        <v>77043.5</v>
      </c>
      <c r="W5087" s="8">
        <f t="shared" si="647"/>
        <v>235407.76699029125</v>
      </c>
      <c r="X5087" s="8"/>
      <c r="Y5087" s="7">
        <f t="shared" si="645"/>
        <v>0</v>
      </c>
      <c r="Z5087" s="7"/>
      <c r="AA5087" s="8">
        <f t="shared" si="646"/>
        <v>235407.76699029125</v>
      </c>
      <c r="AB5087" s="7">
        <f t="shared" si="643"/>
        <v>7062.2330097087543</v>
      </c>
      <c r="AC5087" s="7">
        <f t="shared" si="642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3262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hidden="1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3708</v>
      </c>
      <c r="J5088" s="58" t="s">
        <v>3321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3788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1"/>
        <v>29236.300000000003</v>
      </c>
      <c r="W5088" s="8">
        <f t="shared" si="647"/>
        <v>29150.980392156864</v>
      </c>
      <c r="X5088" s="8"/>
      <c r="Y5088" s="7">
        <f t="shared" si="645"/>
        <v>0</v>
      </c>
      <c r="Z5088" s="7"/>
      <c r="AA5088" s="8">
        <f t="shared" si="646"/>
        <v>29150.980392156864</v>
      </c>
      <c r="AB5088" s="7">
        <f t="shared" si="643"/>
        <v>583.01960784313633</v>
      </c>
      <c r="AC5088" s="7">
        <f t="shared" si="642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3262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hidden="1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3708</v>
      </c>
      <c r="J5089" s="58" t="s">
        <v>3321</v>
      </c>
      <c r="K5089" s="58" t="s">
        <v>32</v>
      </c>
      <c r="L5089" s="58" t="s">
        <v>3384</v>
      </c>
      <c r="M5089" s="58"/>
      <c r="N5089" s="58" t="s">
        <v>40</v>
      </c>
      <c r="O5089" s="58" t="s">
        <v>80</v>
      </c>
      <c r="P5089" s="4">
        <v>0</v>
      </c>
      <c r="Q5089" s="117" t="s">
        <v>3789</v>
      </c>
      <c r="R5089" s="58"/>
      <c r="S5089" s="7">
        <v>29.3</v>
      </c>
      <c r="T5089" s="7">
        <v>-29.3</v>
      </c>
      <c r="U5089" s="7">
        <v>0</v>
      </c>
      <c r="V5089" s="7">
        <f t="shared" si="641"/>
        <v>0</v>
      </c>
      <c r="W5089" s="8">
        <f t="shared" si="647"/>
        <v>0</v>
      </c>
      <c r="X5089" s="8"/>
      <c r="Y5089" s="7">
        <f t="shared" si="645"/>
        <v>0</v>
      </c>
      <c r="Z5089" s="7"/>
      <c r="AA5089" s="8">
        <f t="shared" si="646"/>
        <v>0</v>
      </c>
      <c r="AB5089" s="7">
        <f t="shared" si="643"/>
        <v>0</v>
      </c>
      <c r="AC5089" s="7">
        <f t="shared" si="642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3262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hidden="1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3708</v>
      </c>
      <c r="J5090" s="58" t="s">
        <v>3321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1"/>
        <v>11408.5</v>
      </c>
      <c r="W5090" s="8">
        <f t="shared" si="647"/>
        <v>10955.7</v>
      </c>
      <c r="X5090" s="8"/>
      <c r="Y5090" s="7">
        <f t="shared" si="645"/>
        <v>0</v>
      </c>
      <c r="Z5090" s="7"/>
      <c r="AA5090" s="8">
        <f t="shared" si="646"/>
        <v>10955.7</v>
      </c>
      <c r="AB5090" s="7">
        <f t="shared" si="643"/>
        <v>0</v>
      </c>
      <c r="AC5090" s="7">
        <f t="shared" si="642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3262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hidden="1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3386</v>
      </c>
      <c r="F5091" s="58" t="s">
        <v>3386</v>
      </c>
      <c r="G5091" s="58" t="s">
        <v>3386</v>
      </c>
      <c r="H5091" s="58" t="s">
        <v>36</v>
      </c>
      <c r="I5091" s="58" t="s">
        <v>3708</v>
      </c>
      <c r="J5091" s="58" t="s">
        <v>3321</v>
      </c>
      <c r="K5091" s="58" t="s">
        <v>32</v>
      </c>
      <c r="L5091" s="58" t="s">
        <v>3387</v>
      </c>
      <c r="M5091" s="58"/>
      <c r="N5091" s="58" t="s">
        <v>40</v>
      </c>
      <c r="O5091" s="58" t="s">
        <v>80</v>
      </c>
      <c r="P5091" s="4">
        <v>0</v>
      </c>
      <c r="Q5091" s="117" t="s">
        <v>3790</v>
      </c>
      <c r="R5091" s="58"/>
      <c r="S5091" s="7">
        <v>0</v>
      </c>
      <c r="T5091" s="7">
        <v>30000</v>
      </c>
      <c r="U5091" s="7">
        <v>22090.76</v>
      </c>
      <c r="V5091" s="7">
        <f t="shared" si="641"/>
        <v>7909.2400000000016</v>
      </c>
      <c r="W5091" s="8">
        <f t="shared" si="647"/>
        <v>22090.76</v>
      </c>
      <c r="X5091" s="8"/>
      <c r="Y5091" s="7">
        <f t="shared" si="645"/>
        <v>0</v>
      </c>
      <c r="Z5091" s="7"/>
      <c r="AA5091" s="8">
        <f t="shared" si="646"/>
        <v>22090.76</v>
      </c>
      <c r="AB5091" s="7">
        <f t="shared" si="643"/>
        <v>0</v>
      </c>
      <c r="AC5091" s="7">
        <f t="shared" si="642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3262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hidden="1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3791</v>
      </c>
      <c r="F5092" s="58" t="s">
        <v>3791</v>
      </c>
      <c r="G5092" s="58" t="s">
        <v>3791</v>
      </c>
      <c r="H5092" s="58" t="s">
        <v>36</v>
      </c>
      <c r="I5092" s="58" t="s">
        <v>3708</v>
      </c>
      <c r="J5092" s="58" t="s">
        <v>3321</v>
      </c>
      <c r="K5092" s="58" t="s">
        <v>32</v>
      </c>
      <c r="L5092" s="58" t="s">
        <v>3792</v>
      </c>
      <c r="M5092" s="58"/>
      <c r="N5092" s="58" t="s">
        <v>40</v>
      </c>
      <c r="O5092" s="58" t="s">
        <v>80</v>
      </c>
      <c r="P5092" s="4">
        <v>0</v>
      </c>
      <c r="Q5092" s="117" t="s">
        <v>3793</v>
      </c>
      <c r="R5092" s="58" t="s">
        <v>3750</v>
      </c>
      <c r="S5092" s="7">
        <v>0</v>
      </c>
      <c r="T5092" s="7">
        <v>600</v>
      </c>
      <c r="U5092" s="7">
        <v>600</v>
      </c>
      <c r="V5092" s="7">
        <f t="shared" si="641"/>
        <v>0</v>
      </c>
      <c r="W5092" s="8">
        <v>0</v>
      </c>
      <c r="X5092" s="8"/>
      <c r="Y5092" s="7">
        <f t="shared" si="645"/>
        <v>0</v>
      </c>
      <c r="Z5092" s="7"/>
      <c r="AA5092" s="8">
        <f t="shared" si="646"/>
        <v>0</v>
      </c>
      <c r="AB5092" s="7">
        <f t="shared" si="643"/>
        <v>600</v>
      </c>
      <c r="AC5092" s="7">
        <f t="shared" si="642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3262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hidden="1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3708</v>
      </c>
      <c r="J5093" s="58" t="s">
        <v>3321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3794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1"/>
        <v>37870.499999999825</v>
      </c>
      <c r="W5093" s="8">
        <f t="shared" si="647"/>
        <v>356790.50000000006</v>
      </c>
      <c r="X5093" s="8"/>
      <c r="Y5093" s="7">
        <f t="shared" si="645"/>
        <v>0</v>
      </c>
      <c r="Z5093" s="7"/>
      <c r="AA5093" s="8">
        <f t="shared" si="646"/>
        <v>356790.50000000006</v>
      </c>
      <c r="AB5093" s="7">
        <f t="shared" si="643"/>
        <v>0</v>
      </c>
      <c r="AC5093" s="7">
        <f t="shared" si="642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3262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hidden="1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3708</v>
      </c>
      <c r="J5094" s="58" t="s">
        <v>3321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3795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1"/>
        <v>2965.7199999999866</v>
      </c>
      <c r="W5094" s="8">
        <f t="shared" si="647"/>
        <v>81859.49000000002</v>
      </c>
      <c r="X5094" s="8"/>
      <c r="Y5094" s="7">
        <f t="shared" si="645"/>
        <v>0</v>
      </c>
      <c r="Z5094" s="7"/>
      <c r="AA5094" s="8">
        <f t="shared" si="646"/>
        <v>81859.49000000002</v>
      </c>
      <c r="AB5094" s="7">
        <f t="shared" si="643"/>
        <v>0</v>
      </c>
      <c r="AC5094" s="7">
        <f t="shared" si="642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3262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hidden="1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3708</v>
      </c>
      <c r="J5095" s="58" t="s">
        <v>3321</v>
      </c>
      <c r="K5095" s="58" t="s">
        <v>32</v>
      </c>
      <c r="L5095" s="58" t="s">
        <v>3796</v>
      </c>
      <c r="M5095" s="58"/>
      <c r="N5095" s="58" t="s">
        <v>40</v>
      </c>
      <c r="O5095" s="58" t="s">
        <v>80</v>
      </c>
      <c r="P5095" s="4">
        <v>0</v>
      </c>
      <c r="Q5095" s="117" t="s">
        <v>3797</v>
      </c>
      <c r="R5095" s="58"/>
      <c r="S5095" s="7">
        <v>0</v>
      </c>
      <c r="T5095" s="7">
        <v>8500</v>
      </c>
      <c r="U5095" s="7">
        <v>2698.5</v>
      </c>
      <c r="V5095" s="7">
        <f t="shared" si="641"/>
        <v>5801.5</v>
      </c>
      <c r="W5095" s="8">
        <f t="shared" si="647"/>
        <v>2698.5</v>
      </c>
      <c r="X5095" s="8"/>
      <c r="Y5095" s="7">
        <f t="shared" si="645"/>
        <v>0</v>
      </c>
      <c r="Z5095" s="7"/>
      <c r="AA5095" s="8">
        <f t="shared" si="646"/>
        <v>2698.5</v>
      </c>
      <c r="AB5095" s="7">
        <f t="shared" si="643"/>
        <v>0</v>
      </c>
      <c r="AC5095" s="7">
        <f t="shared" si="642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3262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hidden="1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3798</v>
      </c>
      <c r="F5096" s="58" t="s">
        <v>3798</v>
      </c>
      <c r="G5096" s="58" t="s">
        <v>3798</v>
      </c>
      <c r="H5096" s="58" t="s">
        <v>36</v>
      </c>
      <c r="I5096" s="58" t="s">
        <v>3708</v>
      </c>
      <c r="J5096" s="58" t="s">
        <v>3321</v>
      </c>
      <c r="K5096" s="58" t="s">
        <v>32</v>
      </c>
      <c r="L5096" s="58" t="s">
        <v>3799</v>
      </c>
      <c r="M5096" s="58"/>
      <c r="N5096" s="58" t="s">
        <v>57</v>
      </c>
      <c r="O5096" s="58" t="s">
        <v>80</v>
      </c>
      <c r="P5096" s="4">
        <v>0</v>
      </c>
      <c r="Q5096" s="117" t="s">
        <v>3800</v>
      </c>
      <c r="R5096" s="58" t="s">
        <v>3763</v>
      </c>
      <c r="S5096" s="7">
        <v>0</v>
      </c>
      <c r="T5096" s="7">
        <v>0</v>
      </c>
      <c r="U5096" s="7">
        <v>0</v>
      </c>
      <c r="V5096" s="7">
        <f t="shared" si="641"/>
        <v>0</v>
      </c>
      <c r="W5096" s="8">
        <f t="shared" si="647"/>
        <v>0</v>
      </c>
      <c r="X5096" s="8"/>
      <c r="Y5096" s="7">
        <f t="shared" si="645"/>
        <v>0</v>
      </c>
      <c r="Z5096" s="7"/>
      <c r="AA5096" s="8">
        <f t="shared" si="646"/>
        <v>0</v>
      </c>
      <c r="AB5096" s="7">
        <f t="shared" si="643"/>
        <v>0</v>
      </c>
      <c r="AC5096" s="7">
        <f t="shared" si="642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3262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hidden="1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3394</v>
      </c>
      <c r="F5097" s="58" t="s">
        <v>3394</v>
      </c>
      <c r="G5097" s="58" t="s">
        <v>3394</v>
      </c>
      <c r="H5097" s="58" t="s">
        <v>36</v>
      </c>
      <c r="I5097" s="58" t="s">
        <v>3708</v>
      </c>
      <c r="J5097" s="58" t="s">
        <v>3321</v>
      </c>
      <c r="K5097" s="58" t="s">
        <v>32</v>
      </c>
      <c r="L5097" s="58" t="s">
        <v>3395</v>
      </c>
      <c r="M5097" s="58"/>
      <c r="N5097" s="58" t="s">
        <v>40</v>
      </c>
      <c r="O5097" s="58" t="s">
        <v>80</v>
      </c>
      <c r="P5097" s="4">
        <v>0</v>
      </c>
      <c r="Q5097" s="117" t="s">
        <v>3801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1"/>
        <v>0</v>
      </c>
      <c r="W5097" s="8">
        <f t="shared" si="647"/>
        <v>14547.1</v>
      </c>
      <c r="X5097" s="8"/>
      <c r="Y5097" s="7">
        <f t="shared" si="645"/>
        <v>0</v>
      </c>
      <c r="Z5097" s="7"/>
      <c r="AA5097" s="7"/>
      <c r="AB5097" s="7">
        <f t="shared" si="643"/>
        <v>0</v>
      </c>
      <c r="AC5097" s="7">
        <f t="shared" si="642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3262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hidden="1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3388</v>
      </c>
      <c r="F5098" s="58" t="s">
        <v>3388</v>
      </c>
      <c r="G5098" s="58" t="s">
        <v>3388</v>
      </c>
      <c r="H5098" s="58" t="s">
        <v>36</v>
      </c>
      <c r="I5098" s="58" t="s">
        <v>3708</v>
      </c>
      <c r="J5098" s="58" t="s">
        <v>3321</v>
      </c>
      <c r="K5098" s="58" t="s">
        <v>32</v>
      </c>
      <c r="L5098" s="58" t="s">
        <v>3389</v>
      </c>
      <c r="M5098" s="58"/>
      <c r="N5098" s="58" t="s">
        <v>40</v>
      </c>
      <c r="O5098" s="58" t="s">
        <v>41</v>
      </c>
      <c r="P5098" s="4">
        <v>0.03</v>
      </c>
      <c r="Q5098" s="117" t="s">
        <v>3802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1"/>
        <v>0</v>
      </c>
      <c r="W5098" s="8">
        <f t="shared" si="647"/>
        <v>0</v>
      </c>
      <c r="X5098" s="8"/>
      <c r="Y5098" s="7">
        <f t="shared" si="645"/>
        <v>0</v>
      </c>
      <c r="Z5098" s="7"/>
      <c r="AA5098" s="8">
        <f t="shared" ref="AA5098:AA5109" si="648">W5098+X5098</f>
        <v>0</v>
      </c>
      <c r="AB5098" s="7">
        <f t="shared" si="643"/>
        <v>0</v>
      </c>
      <c r="AC5098" s="7">
        <f t="shared" si="642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3262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hidden="1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3708</v>
      </c>
      <c r="J5099" s="58" t="s">
        <v>3321</v>
      </c>
      <c r="K5099" s="58" t="s">
        <v>32</v>
      </c>
      <c r="L5099" s="58" t="s">
        <v>3391</v>
      </c>
      <c r="M5099" s="58"/>
      <c r="N5099" s="58" t="s">
        <v>40</v>
      </c>
      <c r="O5099" s="58" t="s">
        <v>80</v>
      </c>
      <c r="P5099" s="4">
        <v>0</v>
      </c>
      <c r="Q5099" s="117" t="s">
        <v>3803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1"/>
        <v>3930.4799999999959</v>
      </c>
      <c r="W5099" s="8">
        <f t="shared" si="647"/>
        <v>26069.520000000004</v>
      </c>
      <c r="X5099" s="8"/>
      <c r="Y5099" s="7">
        <f t="shared" si="645"/>
        <v>0</v>
      </c>
      <c r="Z5099" s="7"/>
      <c r="AA5099" s="8">
        <f t="shared" si="648"/>
        <v>26069.520000000004</v>
      </c>
      <c r="AB5099" s="7">
        <f t="shared" si="643"/>
        <v>0</v>
      </c>
      <c r="AC5099" s="7">
        <f t="shared" si="642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3262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hidden="1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3392</v>
      </c>
      <c r="F5100" s="58" t="s">
        <v>3392</v>
      </c>
      <c r="G5100" s="58" t="s">
        <v>3392</v>
      </c>
      <c r="H5100" s="58" t="s">
        <v>36</v>
      </c>
      <c r="I5100" s="58" t="s">
        <v>3708</v>
      </c>
      <c r="J5100" s="58" t="s">
        <v>3321</v>
      </c>
      <c r="K5100" s="58" t="s">
        <v>32</v>
      </c>
      <c r="L5100" s="58" t="s">
        <v>3393</v>
      </c>
      <c r="M5100" s="58"/>
      <c r="N5100" s="58" t="s">
        <v>40</v>
      </c>
      <c r="O5100" s="58" t="s">
        <v>41</v>
      </c>
      <c r="P5100" s="4">
        <v>0.03</v>
      </c>
      <c r="Q5100" s="117" t="s">
        <v>3804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1"/>
        <v>11695.499999999978</v>
      </c>
      <c r="W5100" s="8">
        <f t="shared" si="647"/>
        <v>56606.31067961167</v>
      </c>
      <c r="X5100" s="8"/>
      <c r="Y5100" s="7">
        <f t="shared" si="645"/>
        <v>0</v>
      </c>
      <c r="Z5100" s="7"/>
      <c r="AA5100" s="8">
        <f t="shared" si="648"/>
        <v>56606.31067961167</v>
      </c>
      <c r="AB5100" s="7">
        <f t="shared" si="643"/>
        <v>1698.1893203883519</v>
      </c>
      <c r="AC5100" s="7">
        <f t="shared" si="642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3262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hidden="1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3708</v>
      </c>
      <c r="J5101" s="58" t="s">
        <v>3321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3805</v>
      </c>
      <c r="R5101" s="58" t="s">
        <v>3740</v>
      </c>
      <c r="S5101" s="7">
        <v>3375.21</v>
      </c>
      <c r="T5101" s="7">
        <v>-3375.21</v>
      </c>
      <c r="U5101" s="7">
        <v>0</v>
      </c>
      <c r="V5101" s="7">
        <f t="shared" si="641"/>
        <v>0</v>
      </c>
      <c r="W5101" s="8">
        <f t="shared" si="647"/>
        <v>0</v>
      </c>
      <c r="X5101" s="8"/>
      <c r="Y5101" s="7">
        <f t="shared" si="645"/>
        <v>0</v>
      </c>
      <c r="Z5101" s="7"/>
      <c r="AA5101" s="8">
        <f t="shared" si="648"/>
        <v>0</v>
      </c>
      <c r="AB5101" s="7">
        <f t="shared" si="643"/>
        <v>0</v>
      </c>
      <c r="AC5101" s="7">
        <f t="shared" si="642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3262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hidden="1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3708</v>
      </c>
      <c r="J5102" s="58" t="s">
        <v>3321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3805</v>
      </c>
      <c r="R5102" s="58" t="s">
        <v>3750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7"/>
        <v>0</v>
      </c>
      <c r="X5102" s="8"/>
      <c r="Y5102" s="7">
        <f t="shared" si="645"/>
        <v>0</v>
      </c>
      <c r="Z5102" s="7"/>
      <c r="AA5102" s="8">
        <f t="shared" si="648"/>
        <v>0</v>
      </c>
      <c r="AB5102" s="7">
        <f t="shared" si="643"/>
        <v>0</v>
      </c>
      <c r="AC5102" s="7">
        <f t="shared" ref="AC5102:AC5165" si="649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3262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hidden="1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3708</v>
      </c>
      <c r="J5103" s="58" t="s">
        <v>3321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3806</v>
      </c>
      <c r="R5103" s="58" t="s">
        <v>3807</v>
      </c>
      <c r="S5103" s="7">
        <v>0</v>
      </c>
      <c r="T5103" s="7">
        <v>2659.36</v>
      </c>
      <c r="U5103" s="7">
        <v>2659.36</v>
      </c>
      <c r="V5103" s="7">
        <f t="shared" ref="V5103:V5166" si="650">S5103+T5103-U5103</f>
        <v>0</v>
      </c>
      <c r="W5103" s="8">
        <v>3309.03</v>
      </c>
      <c r="X5103" s="8"/>
      <c r="Y5103" s="7">
        <f t="shared" si="645"/>
        <v>649.67000000000007</v>
      </c>
      <c r="Z5103" s="7"/>
      <c r="AA5103" s="8">
        <f t="shared" si="648"/>
        <v>3309.03</v>
      </c>
      <c r="AB5103" s="7">
        <f t="shared" si="643"/>
        <v>-649.67000000000007</v>
      </c>
      <c r="AC5103" s="7">
        <f t="shared" si="649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3262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hidden="1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3808</v>
      </c>
      <c r="F5104" s="58" t="s">
        <v>3808</v>
      </c>
      <c r="G5104" s="58" t="s">
        <v>3808</v>
      </c>
      <c r="H5104" s="58" t="s">
        <v>36</v>
      </c>
      <c r="I5104" s="58" t="s">
        <v>3708</v>
      </c>
      <c r="J5104" s="58" t="s">
        <v>3321</v>
      </c>
      <c r="K5104" s="58" t="s">
        <v>32</v>
      </c>
      <c r="L5104" s="58" t="s">
        <v>3809</v>
      </c>
      <c r="M5104" s="58"/>
      <c r="N5104" s="58" t="s">
        <v>40</v>
      </c>
      <c r="O5104" s="58" t="s">
        <v>41</v>
      </c>
      <c r="P5104" s="4">
        <v>0.03</v>
      </c>
      <c r="Q5104" s="117" t="s">
        <v>3810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0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5"/>
        <v>0</v>
      </c>
      <c r="Z5104" s="7"/>
      <c r="AA5104" s="8">
        <f t="shared" si="648"/>
        <v>35201.165048543706</v>
      </c>
      <c r="AB5104" s="7">
        <f t="shared" si="643"/>
        <v>1056.0349514563131</v>
      </c>
      <c r="AC5104" s="7">
        <f t="shared" si="649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3262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hidden="1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3708</v>
      </c>
      <c r="J5105" s="58" t="s">
        <v>3321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3811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0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5"/>
        <v>0</v>
      </c>
      <c r="Z5105" s="7"/>
      <c r="AA5105" s="8">
        <f t="shared" si="648"/>
        <v>2087234.7647058826</v>
      </c>
      <c r="AB5105" s="7">
        <f t="shared" si="643"/>
        <v>41744.695294117788</v>
      </c>
      <c r="AC5105" s="7">
        <f t="shared" si="649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3262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hidden="1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3708</v>
      </c>
      <c r="J5106" s="58" t="s">
        <v>3321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3812</v>
      </c>
      <c r="S5106" s="7">
        <v>0</v>
      </c>
      <c r="T5106" s="7">
        <v>178379.83</v>
      </c>
      <c r="U5106" s="7">
        <v>161286.20000000001</v>
      </c>
      <c r="V5106" s="7">
        <f t="shared" si="650"/>
        <v>17093.629999999976</v>
      </c>
      <c r="W5106" s="8">
        <f>(U5106-1979.83)/(1+P5106)</f>
        <v>156182.71568627452</v>
      </c>
      <c r="X5106" s="8"/>
      <c r="Y5106" s="7">
        <f t="shared" si="645"/>
        <v>0</v>
      </c>
      <c r="Z5106" s="7"/>
      <c r="AA5106" s="8">
        <f t="shared" si="648"/>
        <v>156182.71568627452</v>
      </c>
      <c r="AB5106" s="7">
        <f t="shared" si="643"/>
        <v>5103.4843137254938</v>
      </c>
      <c r="AC5106" s="7">
        <f t="shared" si="649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3262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hidden="1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3708</v>
      </c>
      <c r="J5107" s="58" t="s">
        <v>3321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0"/>
        <v>36263.37000000001</v>
      </c>
      <c r="W5107" s="8">
        <f t="shared" ref="W5107:W5168" si="651">IF(O5107="返货",U5107/(1+P5107),IF(O5107="返现",U5107,IF(O5107="折扣",U5107*P5107,IF(O5107="无",U5107))))</f>
        <v>77630.05799999999</v>
      </c>
      <c r="X5107" s="8"/>
      <c r="Y5107" s="7">
        <f t="shared" si="645"/>
        <v>0</v>
      </c>
      <c r="Z5107" s="7"/>
      <c r="AA5107" s="8">
        <f t="shared" si="648"/>
        <v>77630.05799999999</v>
      </c>
      <c r="AB5107" s="7">
        <f t="shared" si="643"/>
        <v>784.1420000000071</v>
      </c>
      <c r="AC5107" s="7">
        <f t="shared" si="649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3262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hidden="1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3399</v>
      </c>
      <c r="G5108" s="58" t="s">
        <v>667</v>
      </c>
      <c r="H5108" s="58" t="s">
        <v>36</v>
      </c>
      <c r="I5108" s="58" t="s">
        <v>3708</v>
      </c>
      <c r="J5108" s="58" t="s">
        <v>3321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3813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0"/>
        <v>306292.60999999987</v>
      </c>
      <c r="W5108" s="8">
        <f t="shared" si="651"/>
        <v>1360353.4263000002</v>
      </c>
      <c r="X5108" s="8"/>
      <c r="Y5108" s="7">
        <f t="shared" si="645"/>
        <v>0</v>
      </c>
      <c r="Z5108" s="7"/>
      <c r="AA5108" s="8">
        <f t="shared" si="648"/>
        <v>1360353.4263000002</v>
      </c>
      <c r="AB5108" s="7">
        <f t="shared" si="643"/>
        <v>13740.943699999945</v>
      </c>
      <c r="AC5108" s="7">
        <f t="shared" si="649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3262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hidden="1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3708</v>
      </c>
      <c r="J5109" s="58" t="s">
        <v>3321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0"/>
        <v>4294.8100000000013</v>
      </c>
      <c r="W5109" s="8">
        <f t="shared" si="651"/>
        <v>23995.71</v>
      </c>
      <c r="X5109" s="8"/>
      <c r="Y5109" s="7">
        <f t="shared" si="645"/>
        <v>0</v>
      </c>
      <c r="Z5109" s="7"/>
      <c r="AA5109" s="8">
        <f t="shared" si="648"/>
        <v>23995.71</v>
      </c>
      <c r="AB5109" s="7">
        <f t="shared" ref="AB5109:AB5172" si="652">U5109-W5109</f>
        <v>0</v>
      </c>
      <c r="AC5109" s="7">
        <f t="shared" si="649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3262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hidden="1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3708</v>
      </c>
      <c r="J5110" s="58" t="s">
        <v>3321</v>
      </c>
      <c r="K5110" s="58" t="s">
        <v>32</v>
      </c>
      <c r="L5110" s="58" t="s">
        <v>3814</v>
      </c>
      <c r="M5110" s="58"/>
      <c r="N5110" s="58" t="s">
        <v>57</v>
      </c>
      <c r="O5110" s="58" t="s">
        <v>41</v>
      </c>
      <c r="P5110" s="4">
        <v>0.08</v>
      </c>
      <c r="Q5110" s="117" t="s">
        <v>3815</v>
      </c>
      <c r="R5110" s="58" t="s">
        <v>3750</v>
      </c>
      <c r="S5110" s="7">
        <v>0</v>
      </c>
      <c r="T5110" s="7">
        <v>550</v>
      </c>
      <c r="U5110" s="7">
        <v>550</v>
      </c>
      <c r="V5110" s="7">
        <f t="shared" si="650"/>
        <v>0</v>
      </c>
      <c r="W5110" s="8">
        <v>0</v>
      </c>
      <c r="X5110" s="8"/>
      <c r="Y5110" s="7">
        <f t="shared" si="645"/>
        <v>0</v>
      </c>
      <c r="Z5110" s="7"/>
      <c r="AA5110" s="7"/>
      <c r="AB5110" s="7">
        <f t="shared" si="652"/>
        <v>550</v>
      </c>
      <c r="AC5110" s="7">
        <f t="shared" si="649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3262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hidden="1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3708</v>
      </c>
      <c r="J5111" s="58" t="s">
        <v>3321</v>
      </c>
      <c r="K5111" s="58" t="s">
        <v>32</v>
      </c>
      <c r="L5111" s="58" t="s">
        <v>3816</v>
      </c>
      <c r="M5111" s="58"/>
      <c r="N5111" s="58" t="s">
        <v>57</v>
      </c>
      <c r="O5111" s="58" t="s">
        <v>41</v>
      </c>
      <c r="P5111" s="4">
        <v>0.08</v>
      </c>
      <c r="Q5111" s="117" t="s">
        <v>3817</v>
      </c>
      <c r="R5111" s="58" t="s">
        <v>3750</v>
      </c>
      <c r="S5111" s="7">
        <v>0</v>
      </c>
      <c r="T5111" s="7">
        <v>550</v>
      </c>
      <c r="U5111" s="7">
        <v>550</v>
      </c>
      <c r="V5111" s="7">
        <f t="shared" si="650"/>
        <v>0</v>
      </c>
      <c r="W5111" s="8">
        <v>0</v>
      </c>
      <c r="X5111" s="8"/>
      <c r="Y5111" s="7">
        <f t="shared" si="645"/>
        <v>0</v>
      </c>
      <c r="Z5111" s="7"/>
      <c r="AA5111" s="7"/>
      <c r="AB5111" s="7">
        <f t="shared" si="652"/>
        <v>550</v>
      </c>
      <c r="AC5111" s="7">
        <f t="shared" si="649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3262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hidden="1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3708</v>
      </c>
      <c r="J5112" s="58" t="s">
        <v>3321</v>
      </c>
      <c r="K5112" s="58" t="s">
        <v>32</v>
      </c>
      <c r="L5112" s="58" t="s">
        <v>3818</v>
      </c>
      <c r="M5112" s="58"/>
      <c r="N5112" s="58" t="s">
        <v>40</v>
      </c>
      <c r="O5112" s="58" t="s">
        <v>41</v>
      </c>
      <c r="P5112" s="4">
        <v>0.03</v>
      </c>
      <c r="Q5112" s="117" t="s">
        <v>3819</v>
      </c>
      <c r="R5112" s="58"/>
      <c r="S5112" s="7">
        <v>0</v>
      </c>
      <c r="T5112" s="7">
        <v>10000</v>
      </c>
      <c r="U5112" s="7">
        <v>10000</v>
      </c>
      <c r="V5112" s="7">
        <f t="shared" si="650"/>
        <v>0</v>
      </c>
      <c r="W5112" s="8">
        <f t="shared" si="651"/>
        <v>9708.7378640776697</v>
      </c>
      <c r="X5112" s="8"/>
      <c r="Y5112" s="7">
        <f t="shared" si="645"/>
        <v>0</v>
      </c>
      <c r="Z5112" s="7"/>
      <c r="AA5112" s="7"/>
      <c r="AB5112" s="7">
        <f t="shared" si="652"/>
        <v>291.26213592233034</v>
      </c>
      <c r="AC5112" s="7">
        <f t="shared" si="649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3262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hidden="1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3708</v>
      </c>
      <c r="J5113" s="58" t="s">
        <v>3321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3820</v>
      </c>
      <c r="R5113" s="58"/>
      <c r="S5113" s="7">
        <v>14312.48</v>
      </c>
      <c r="T5113" s="7">
        <v>-14312.48</v>
      </c>
      <c r="U5113" s="7">
        <v>0</v>
      </c>
      <c r="V5113" s="7">
        <f t="shared" si="650"/>
        <v>0</v>
      </c>
      <c r="W5113" s="8">
        <f t="shared" si="651"/>
        <v>0</v>
      </c>
      <c r="X5113" s="8"/>
      <c r="Y5113" s="7">
        <f t="shared" si="645"/>
        <v>0</v>
      </c>
      <c r="Z5113" s="7"/>
      <c r="AA5113" s="8">
        <f t="shared" ref="AA5113:AA5171" si="653">W5113+X5113</f>
        <v>0</v>
      </c>
      <c r="AB5113" s="7">
        <f t="shared" si="652"/>
        <v>0</v>
      </c>
      <c r="AC5113" s="7">
        <f t="shared" si="649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3262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hidden="1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3708</v>
      </c>
      <c r="J5114" s="58" t="s">
        <v>3321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0"/>
        <v>102737.19999999995</v>
      </c>
      <c r="W5114" s="8">
        <f t="shared" si="651"/>
        <v>379717.12000000005</v>
      </c>
      <c r="X5114" s="8"/>
      <c r="Y5114" s="7">
        <f t="shared" si="645"/>
        <v>0</v>
      </c>
      <c r="Z5114" s="7"/>
      <c r="AA5114" s="8">
        <f t="shared" si="653"/>
        <v>379717.12000000005</v>
      </c>
      <c r="AB5114" s="7">
        <f t="shared" si="652"/>
        <v>0</v>
      </c>
      <c r="AC5114" s="7">
        <f t="shared" si="649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3262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hidden="1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3708</v>
      </c>
      <c r="J5115" s="58" t="s">
        <v>3321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3821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0"/>
        <v>200901.64000000153</v>
      </c>
      <c r="W5115" s="8">
        <f t="shared" si="651"/>
        <v>2581556.4818999986</v>
      </c>
      <c r="X5115" s="8"/>
      <c r="Y5115" s="7">
        <f t="shared" si="645"/>
        <v>0</v>
      </c>
      <c r="Z5115" s="7"/>
      <c r="AA5115" s="8">
        <f t="shared" si="653"/>
        <v>2581556.4818999986</v>
      </c>
      <c r="AB5115" s="7">
        <f t="shared" si="652"/>
        <v>26076.328100000042</v>
      </c>
      <c r="AC5115" s="7">
        <f t="shared" si="649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3262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hidden="1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3708</v>
      </c>
      <c r="J5116" s="58" t="s">
        <v>3321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3822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0"/>
        <v>131452.38000000006</v>
      </c>
      <c r="W5116" s="8">
        <f t="shared" si="651"/>
        <v>119085.29999999994</v>
      </c>
      <c r="X5116" s="8"/>
      <c r="Y5116" s="7">
        <f t="shared" si="645"/>
        <v>0</v>
      </c>
      <c r="Z5116" s="7"/>
      <c r="AA5116" s="8">
        <f t="shared" si="653"/>
        <v>119085.29999999994</v>
      </c>
      <c r="AB5116" s="7">
        <f t="shared" si="652"/>
        <v>0</v>
      </c>
      <c r="AC5116" s="7">
        <f t="shared" si="649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3262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hidden="1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3708</v>
      </c>
      <c r="J5117" s="58" t="s">
        <v>3321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1"/>
        <v>0</v>
      </c>
      <c r="X5117" s="8"/>
      <c r="Y5117" s="7">
        <f t="shared" si="645"/>
        <v>0</v>
      </c>
      <c r="Z5117" s="7"/>
      <c r="AA5117" s="8">
        <f t="shared" si="653"/>
        <v>0</v>
      </c>
      <c r="AB5117" s="7">
        <f t="shared" si="652"/>
        <v>0</v>
      </c>
      <c r="AC5117" s="7">
        <f t="shared" si="649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3262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hidden="1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3708</v>
      </c>
      <c r="J5118" s="58" t="s">
        <v>3321</v>
      </c>
      <c r="K5118" s="58" t="s">
        <v>32</v>
      </c>
      <c r="L5118" s="58" t="s">
        <v>3823</v>
      </c>
      <c r="M5118" s="58"/>
      <c r="N5118" s="58" t="s">
        <v>40</v>
      </c>
      <c r="O5118" s="58" t="s">
        <v>72</v>
      </c>
      <c r="P5118" s="4">
        <v>0.96</v>
      </c>
      <c r="Q5118" s="117" t="s">
        <v>3824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1"/>
        <v>0</v>
      </c>
      <c r="X5118" s="8"/>
      <c r="Y5118" s="7">
        <f t="shared" si="645"/>
        <v>0</v>
      </c>
      <c r="Z5118" s="7"/>
      <c r="AA5118" s="8">
        <f t="shared" si="653"/>
        <v>0</v>
      </c>
      <c r="AB5118" s="7">
        <f t="shared" si="652"/>
        <v>0</v>
      </c>
      <c r="AC5118" s="7">
        <f t="shared" si="649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3262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hidden="1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3708</v>
      </c>
      <c r="J5119" s="58" t="s">
        <v>3321</v>
      </c>
      <c r="K5119" s="58" t="s">
        <v>32</v>
      </c>
      <c r="L5119" s="58" t="s">
        <v>3825</v>
      </c>
      <c r="M5119" s="58"/>
      <c r="N5119" s="58" t="s">
        <v>40</v>
      </c>
      <c r="O5119" s="58" t="s">
        <v>72</v>
      </c>
      <c r="P5119" s="4">
        <v>0.96</v>
      </c>
      <c r="Q5119" s="117" t="s">
        <v>3826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1"/>
        <v>0</v>
      </c>
      <c r="X5119" s="8"/>
      <c r="Y5119" s="7">
        <f t="shared" si="645"/>
        <v>0</v>
      </c>
      <c r="Z5119" s="7"/>
      <c r="AA5119" s="8">
        <f t="shared" si="653"/>
        <v>0</v>
      </c>
      <c r="AB5119" s="7">
        <f t="shared" si="652"/>
        <v>0</v>
      </c>
      <c r="AC5119" s="7">
        <f t="shared" si="649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3262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hidden="1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3708</v>
      </c>
      <c r="J5120" s="58" t="s">
        <v>3321</v>
      </c>
      <c r="K5120" s="58" t="s">
        <v>32</v>
      </c>
      <c r="L5120" s="58" t="s">
        <v>3827</v>
      </c>
      <c r="M5120" s="58"/>
      <c r="N5120" s="58" t="s">
        <v>40</v>
      </c>
      <c r="O5120" s="58" t="s">
        <v>72</v>
      </c>
      <c r="P5120" s="4">
        <v>0.96</v>
      </c>
      <c r="Q5120" s="117" t="s">
        <v>3828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1"/>
        <v>0</v>
      </c>
      <c r="X5120" s="8"/>
      <c r="Y5120" s="7">
        <f t="shared" si="645"/>
        <v>0</v>
      </c>
      <c r="Z5120" s="7"/>
      <c r="AA5120" s="8">
        <f t="shared" si="653"/>
        <v>0</v>
      </c>
      <c r="AB5120" s="7">
        <f t="shared" si="652"/>
        <v>0</v>
      </c>
      <c r="AC5120" s="7">
        <f t="shared" si="649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3262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hidden="1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3708</v>
      </c>
      <c r="J5121" s="58" t="s">
        <v>3321</v>
      </c>
      <c r="K5121" s="58" t="s">
        <v>32</v>
      </c>
      <c r="L5121" s="58" t="s">
        <v>3829</v>
      </c>
      <c r="M5121" s="58"/>
      <c r="N5121" s="58" t="s">
        <v>40</v>
      </c>
      <c r="O5121" s="58" t="s">
        <v>72</v>
      </c>
      <c r="P5121" s="4">
        <v>0.96</v>
      </c>
      <c r="Q5121" s="117" t="s">
        <v>3830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1"/>
        <v>0</v>
      </c>
      <c r="X5121" s="8"/>
      <c r="Y5121" s="7">
        <f t="shared" si="645"/>
        <v>0</v>
      </c>
      <c r="Z5121" s="7"/>
      <c r="AA5121" s="8">
        <f t="shared" si="653"/>
        <v>0</v>
      </c>
      <c r="AB5121" s="7">
        <f t="shared" si="652"/>
        <v>0</v>
      </c>
      <c r="AC5121" s="7">
        <f t="shared" si="649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3262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hidden="1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3708</v>
      </c>
      <c r="J5122" s="58" t="s">
        <v>3321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3831</v>
      </c>
      <c r="R5122" s="58"/>
      <c r="S5122" s="7">
        <v>48103.46</v>
      </c>
      <c r="T5122" s="7">
        <v>-48103.46</v>
      </c>
      <c r="U5122" s="7">
        <v>0</v>
      </c>
      <c r="V5122" s="7">
        <f t="shared" si="650"/>
        <v>0</v>
      </c>
      <c r="W5122" s="8">
        <f t="shared" si="651"/>
        <v>0</v>
      </c>
      <c r="X5122" s="8"/>
      <c r="Y5122" s="7">
        <f t="shared" si="645"/>
        <v>0</v>
      </c>
      <c r="Z5122" s="7"/>
      <c r="AA5122" s="8">
        <f t="shared" si="653"/>
        <v>0</v>
      </c>
      <c r="AB5122" s="7">
        <f t="shared" si="652"/>
        <v>0</v>
      </c>
      <c r="AC5122" s="7">
        <f t="shared" si="649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3262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hidden="1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3708</v>
      </c>
      <c r="J5123" s="58" t="s">
        <v>3321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3832</v>
      </c>
      <c r="R5123" s="58"/>
      <c r="S5123" s="7">
        <v>49675.87</v>
      </c>
      <c r="T5123" s="7">
        <v>-49675.87</v>
      </c>
      <c r="U5123" s="7">
        <v>0</v>
      </c>
      <c r="V5123" s="7">
        <f t="shared" si="650"/>
        <v>0</v>
      </c>
      <c r="W5123" s="8">
        <f t="shared" si="651"/>
        <v>0</v>
      </c>
      <c r="X5123" s="8"/>
      <c r="Y5123" s="7">
        <f t="shared" ref="Y5123:Y5186" si="654">IF(W5123-AC5123&lt;=0,0,IF(O5123="返现",MAX(W5123-AB5123-AC5123,0),MAX(W5123-AC5123,0)))</f>
        <v>0</v>
      </c>
      <c r="Z5123" s="7"/>
      <c r="AA5123" s="8">
        <f t="shared" si="653"/>
        <v>0</v>
      </c>
      <c r="AB5123" s="7">
        <f t="shared" si="652"/>
        <v>0</v>
      </c>
      <c r="AC5123" s="7">
        <f t="shared" si="649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3262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hidden="1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3708</v>
      </c>
      <c r="J5124" s="58" t="s">
        <v>3321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3833</v>
      </c>
      <c r="R5124" s="58"/>
      <c r="S5124" s="7">
        <v>14567.92</v>
      </c>
      <c r="T5124" s="7">
        <v>-14567.92</v>
      </c>
      <c r="U5124" s="7">
        <v>0</v>
      </c>
      <c r="V5124" s="7">
        <f t="shared" si="650"/>
        <v>0</v>
      </c>
      <c r="W5124" s="8">
        <f t="shared" si="651"/>
        <v>0</v>
      </c>
      <c r="X5124" s="8"/>
      <c r="Y5124" s="7">
        <f t="shared" si="654"/>
        <v>0</v>
      </c>
      <c r="Z5124" s="7"/>
      <c r="AA5124" s="8">
        <f t="shared" si="653"/>
        <v>0</v>
      </c>
      <c r="AB5124" s="7">
        <f t="shared" si="652"/>
        <v>0</v>
      </c>
      <c r="AC5124" s="7">
        <f t="shared" si="649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3262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hidden="1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3708</v>
      </c>
      <c r="J5125" s="58" t="s">
        <v>3321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3834</v>
      </c>
      <c r="R5125" s="58"/>
      <c r="S5125" s="7">
        <v>1228.95</v>
      </c>
      <c r="T5125" s="7">
        <v>-1228.95</v>
      </c>
      <c r="U5125" s="7">
        <v>0</v>
      </c>
      <c r="V5125" s="7">
        <f t="shared" si="650"/>
        <v>0</v>
      </c>
      <c r="W5125" s="8">
        <f t="shared" si="651"/>
        <v>0</v>
      </c>
      <c r="X5125" s="8"/>
      <c r="Y5125" s="7">
        <f t="shared" si="654"/>
        <v>0</v>
      </c>
      <c r="Z5125" s="7"/>
      <c r="AA5125" s="8">
        <f t="shared" si="653"/>
        <v>0</v>
      </c>
      <c r="AB5125" s="7">
        <f t="shared" si="652"/>
        <v>0</v>
      </c>
      <c r="AC5125" s="7">
        <f t="shared" si="649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3262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hidden="1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3708</v>
      </c>
      <c r="J5126" s="58" t="s">
        <v>3321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3835</v>
      </c>
      <c r="R5126" s="58"/>
      <c r="S5126" s="7">
        <v>4636.29</v>
      </c>
      <c r="T5126" s="7">
        <v>-4636.29</v>
      </c>
      <c r="U5126" s="7">
        <v>0</v>
      </c>
      <c r="V5126" s="7">
        <f t="shared" si="650"/>
        <v>0</v>
      </c>
      <c r="W5126" s="8">
        <f t="shared" si="651"/>
        <v>0</v>
      </c>
      <c r="X5126" s="8"/>
      <c r="Y5126" s="7">
        <f t="shared" si="654"/>
        <v>0</v>
      </c>
      <c r="Z5126" s="7"/>
      <c r="AA5126" s="8">
        <f t="shared" si="653"/>
        <v>0</v>
      </c>
      <c r="AB5126" s="7">
        <f t="shared" si="652"/>
        <v>0</v>
      </c>
      <c r="AC5126" s="7">
        <f t="shared" si="649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3262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hidden="1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3708</v>
      </c>
      <c r="J5127" s="58" t="s">
        <v>3321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3836</v>
      </c>
      <c r="R5127" s="58"/>
      <c r="S5127" s="7">
        <v>11181.98</v>
      </c>
      <c r="T5127" s="7">
        <v>-11181.98</v>
      </c>
      <c r="U5127" s="7">
        <v>0</v>
      </c>
      <c r="V5127" s="7">
        <f t="shared" si="650"/>
        <v>0</v>
      </c>
      <c r="W5127" s="8">
        <f t="shared" si="651"/>
        <v>0</v>
      </c>
      <c r="X5127" s="8"/>
      <c r="Y5127" s="7">
        <f t="shared" si="654"/>
        <v>0</v>
      </c>
      <c r="Z5127" s="7"/>
      <c r="AA5127" s="8">
        <f t="shared" si="653"/>
        <v>0</v>
      </c>
      <c r="AB5127" s="7">
        <f t="shared" si="652"/>
        <v>0</v>
      </c>
      <c r="AC5127" s="7">
        <f t="shared" si="649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3262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hidden="1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3708</v>
      </c>
      <c r="J5128" s="58" t="s">
        <v>3321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3837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1"/>
        <v>0</v>
      </c>
      <c r="X5128" s="8"/>
      <c r="Y5128" s="7">
        <f t="shared" si="654"/>
        <v>0</v>
      </c>
      <c r="Z5128" s="7"/>
      <c r="AA5128" s="8">
        <f t="shared" si="653"/>
        <v>0</v>
      </c>
      <c r="AB5128" s="7">
        <f t="shared" si="652"/>
        <v>0</v>
      </c>
      <c r="AC5128" s="7">
        <f t="shared" si="649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3262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hidden="1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3708</v>
      </c>
      <c r="J5129" s="58" t="s">
        <v>3321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3838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1"/>
        <v>0</v>
      </c>
      <c r="X5129" s="8"/>
      <c r="Y5129" s="7">
        <f t="shared" si="654"/>
        <v>0</v>
      </c>
      <c r="Z5129" s="7"/>
      <c r="AA5129" s="8">
        <f t="shared" si="653"/>
        <v>0</v>
      </c>
      <c r="AB5129" s="7">
        <f t="shared" si="652"/>
        <v>0</v>
      </c>
      <c r="AC5129" s="7">
        <f t="shared" si="649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3262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hidden="1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3708</v>
      </c>
      <c r="J5130" s="58" t="s">
        <v>3321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3839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1"/>
        <v>0</v>
      </c>
      <c r="X5130" s="8"/>
      <c r="Y5130" s="7">
        <f t="shared" si="654"/>
        <v>0</v>
      </c>
      <c r="Z5130" s="7"/>
      <c r="AA5130" s="8">
        <f t="shared" si="653"/>
        <v>0</v>
      </c>
      <c r="AB5130" s="7">
        <f t="shared" si="652"/>
        <v>0</v>
      </c>
      <c r="AC5130" s="7">
        <f t="shared" si="649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3262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hidden="1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3708</v>
      </c>
      <c r="J5131" s="58" t="s">
        <v>3321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3840</v>
      </c>
      <c r="R5131" s="58"/>
      <c r="S5131" s="7">
        <v>3449.62</v>
      </c>
      <c r="T5131" s="7">
        <v>-3449.62</v>
      </c>
      <c r="U5131" s="7">
        <v>0</v>
      </c>
      <c r="V5131" s="7">
        <f t="shared" si="650"/>
        <v>0</v>
      </c>
      <c r="W5131" s="8">
        <f t="shared" si="651"/>
        <v>0</v>
      </c>
      <c r="X5131" s="8"/>
      <c r="Y5131" s="7">
        <f t="shared" si="654"/>
        <v>0</v>
      </c>
      <c r="Z5131" s="7"/>
      <c r="AA5131" s="8">
        <f t="shared" si="653"/>
        <v>0</v>
      </c>
      <c r="AB5131" s="7">
        <f t="shared" si="652"/>
        <v>0</v>
      </c>
      <c r="AC5131" s="7">
        <f t="shared" si="649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3262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hidden="1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3708</v>
      </c>
      <c r="J5132" s="58" t="s">
        <v>3321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3841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1"/>
        <v>0</v>
      </c>
      <c r="X5132" s="8"/>
      <c r="Y5132" s="7">
        <f t="shared" si="654"/>
        <v>0</v>
      </c>
      <c r="Z5132" s="7"/>
      <c r="AA5132" s="8">
        <f t="shared" si="653"/>
        <v>0</v>
      </c>
      <c r="AB5132" s="7">
        <f t="shared" si="652"/>
        <v>0</v>
      </c>
      <c r="AC5132" s="7">
        <f t="shared" si="649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3262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hidden="1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3708</v>
      </c>
      <c r="J5133" s="58" t="s">
        <v>3321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3842</v>
      </c>
      <c r="R5133" s="58"/>
      <c r="S5133" s="7">
        <v>8679.14</v>
      </c>
      <c r="T5133" s="7">
        <v>-8679.14</v>
      </c>
      <c r="U5133" s="7">
        <v>0</v>
      </c>
      <c r="V5133" s="7">
        <f t="shared" si="650"/>
        <v>0</v>
      </c>
      <c r="W5133" s="8">
        <f t="shared" si="651"/>
        <v>0</v>
      </c>
      <c r="X5133" s="8"/>
      <c r="Y5133" s="7">
        <f t="shared" si="654"/>
        <v>0</v>
      </c>
      <c r="Z5133" s="7"/>
      <c r="AA5133" s="8">
        <f t="shared" si="653"/>
        <v>0</v>
      </c>
      <c r="AB5133" s="7">
        <f t="shared" si="652"/>
        <v>0</v>
      </c>
      <c r="AC5133" s="7">
        <f t="shared" si="649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3262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hidden="1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3708</v>
      </c>
      <c r="J5134" s="58" t="s">
        <v>3321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3843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1"/>
        <v>0</v>
      </c>
      <c r="X5134" s="8"/>
      <c r="Y5134" s="7">
        <f t="shared" si="654"/>
        <v>0</v>
      </c>
      <c r="Z5134" s="7"/>
      <c r="AA5134" s="8">
        <f t="shared" si="653"/>
        <v>0</v>
      </c>
      <c r="AB5134" s="7">
        <f t="shared" si="652"/>
        <v>0</v>
      </c>
      <c r="AC5134" s="7">
        <f t="shared" si="649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3262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hidden="1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3708</v>
      </c>
      <c r="J5135" s="58" t="s">
        <v>3321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3844</v>
      </c>
      <c r="R5135" s="58"/>
      <c r="S5135" s="7">
        <v>7443.73</v>
      </c>
      <c r="T5135" s="7">
        <v>-7443.73</v>
      </c>
      <c r="U5135" s="7">
        <v>0</v>
      </c>
      <c r="V5135" s="7">
        <f t="shared" si="650"/>
        <v>0</v>
      </c>
      <c r="W5135" s="8">
        <f t="shared" si="651"/>
        <v>0</v>
      </c>
      <c r="X5135" s="8"/>
      <c r="Y5135" s="7">
        <f t="shared" si="654"/>
        <v>0</v>
      </c>
      <c r="Z5135" s="7"/>
      <c r="AA5135" s="8">
        <f t="shared" si="653"/>
        <v>0</v>
      </c>
      <c r="AB5135" s="7">
        <f t="shared" si="652"/>
        <v>0</v>
      </c>
      <c r="AC5135" s="7">
        <f t="shared" si="649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3262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hidden="1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3708</v>
      </c>
      <c r="J5136" s="58" t="s">
        <v>3321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3845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1"/>
        <v>0</v>
      </c>
      <c r="X5136" s="8"/>
      <c r="Y5136" s="7">
        <f t="shared" si="654"/>
        <v>0</v>
      </c>
      <c r="Z5136" s="7"/>
      <c r="AA5136" s="8">
        <f t="shared" si="653"/>
        <v>0</v>
      </c>
      <c r="AB5136" s="7">
        <f t="shared" si="652"/>
        <v>0</v>
      </c>
      <c r="AC5136" s="7">
        <f t="shared" si="649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3262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hidden="1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3708</v>
      </c>
      <c r="J5137" s="58" t="s">
        <v>3321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3846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1"/>
        <v>0</v>
      </c>
      <c r="X5137" s="8"/>
      <c r="Y5137" s="7">
        <f t="shared" si="654"/>
        <v>0</v>
      </c>
      <c r="Z5137" s="7"/>
      <c r="AA5137" s="8">
        <f t="shared" si="653"/>
        <v>0</v>
      </c>
      <c r="AB5137" s="7">
        <f t="shared" si="652"/>
        <v>0</v>
      </c>
      <c r="AC5137" s="7">
        <f t="shared" si="649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3262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hidden="1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3708</v>
      </c>
      <c r="J5138" s="58" t="s">
        <v>3321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3847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1"/>
        <v>0</v>
      </c>
      <c r="X5138" s="8"/>
      <c r="Y5138" s="7">
        <f t="shared" si="654"/>
        <v>0</v>
      </c>
      <c r="Z5138" s="7"/>
      <c r="AA5138" s="8">
        <f t="shared" si="653"/>
        <v>0</v>
      </c>
      <c r="AB5138" s="7">
        <f t="shared" si="652"/>
        <v>0</v>
      </c>
      <c r="AC5138" s="7">
        <f t="shared" si="649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3262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hidden="1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3708</v>
      </c>
      <c r="J5139" s="58" t="s">
        <v>3321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3848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1"/>
        <v>0</v>
      </c>
      <c r="X5139" s="8"/>
      <c r="Y5139" s="7">
        <f t="shared" si="654"/>
        <v>0</v>
      </c>
      <c r="Z5139" s="7"/>
      <c r="AA5139" s="8">
        <f t="shared" si="653"/>
        <v>0</v>
      </c>
      <c r="AB5139" s="7">
        <f t="shared" si="652"/>
        <v>0</v>
      </c>
      <c r="AC5139" s="7">
        <f t="shared" si="649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3262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hidden="1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3708</v>
      </c>
      <c r="J5140" s="58" t="s">
        <v>3321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3849</v>
      </c>
      <c r="R5140" s="58"/>
      <c r="S5140" s="7">
        <v>51460.18</v>
      </c>
      <c r="T5140" s="7">
        <v>-51460.18</v>
      </c>
      <c r="U5140" s="7">
        <v>0</v>
      </c>
      <c r="V5140" s="7">
        <f t="shared" si="650"/>
        <v>0</v>
      </c>
      <c r="W5140" s="8">
        <f t="shared" si="651"/>
        <v>0</v>
      </c>
      <c r="X5140" s="8"/>
      <c r="Y5140" s="7">
        <f t="shared" si="654"/>
        <v>0</v>
      </c>
      <c r="Z5140" s="7"/>
      <c r="AA5140" s="8">
        <f t="shared" si="653"/>
        <v>0</v>
      </c>
      <c r="AB5140" s="7">
        <f t="shared" si="652"/>
        <v>0</v>
      </c>
      <c r="AC5140" s="7">
        <f t="shared" si="649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3262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hidden="1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3708</v>
      </c>
      <c r="J5141" s="58" t="s">
        <v>3321</v>
      </c>
      <c r="K5141" s="58" t="s">
        <v>32</v>
      </c>
      <c r="L5141" s="58" t="s">
        <v>3850</v>
      </c>
      <c r="M5141" s="58"/>
      <c r="N5141" s="58" t="s">
        <v>40</v>
      </c>
      <c r="O5141" s="58" t="s">
        <v>72</v>
      </c>
      <c r="P5141" s="4">
        <v>0.96</v>
      </c>
      <c r="Q5141" s="117" t="s">
        <v>3851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1"/>
        <v>0</v>
      </c>
      <c r="X5141" s="8"/>
      <c r="Y5141" s="7">
        <f t="shared" si="654"/>
        <v>0</v>
      </c>
      <c r="Z5141" s="7"/>
      <c r="AA5141" s="8">
        <f t="shared" si="653"/>
        <v>0</v>
      </c>
      <c r="AB5141" s="7">
        <f t="shared" si="652"/>
        <v>0</v>
      </c>
      <c r="AC5141" s="7">
        <f t="shared" si="649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3262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hidden="1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3708</v>
      </c>
      <c r="J5142" s="58" t="s">
        <v>3321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3852</v>
      </c>
      <c r="R5142" s="58"/>
      <c r="S5142" s="7">
        <v>45802.78</v>
      </c>
      <c r="T5142" s="7">
        <v>-45802.78</v>
      </c>
      <c r="U5142" s="7">
        <v>0</v>
      </c>
      <c r="V5142" s="7">
        <f t="shared" si="650"/>
        <v>0</v>
      </c>
      <c r="W5142" s="8">
        <f t="shared" si="651"/>
        <v>0</v>
      </c>
      <c r="X5142" s="8"/>
      <c r="Y5142" s="7">
        <f t="shared" si="654"/>
        <v>0</v>
      </c>
      <c r="Z5142" s="7"/>
      <c r="AA5142" s="8">
        <f t="shared" si="653"/>
        <v>0</v>
      </c>
      <c r="AB5142" s="7">
        <f t="shared" si="652"/>
        <v>0</v>
      </c>
      <c r="AC5142" s="7">
        <f t="shared" si="649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3262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hidden="1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3708</v>
      </c>
      <c r="J5143" s="58" t="s">
        <v>3321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3853</v>
      </c>
      <c r="R5143" s="58"/>
      <c r="S5143" s="7">
        <v>9902.91</v>
      </c>
      <c r="T5143" s="7">
        <v>-9902.91</v>
      </c>
      <c r="U5143" s="7">
        <v>0</v>
      </c>
      <c r="V5143" s="7">
        <f t="shared" si="650"/>
        <v>0</v>
      </c>
      <c r="W5143" s="8">
        <f t="shared" si="651"/>
        <v>0</v>
      </c>
      <c r="X5143" s="8"/>
      <c r="Y5143" s="7">
        <f t="shared" si="654"/>
        <v>0</v>
      </c>
      <c r="Z5143" s="7"/>
      <c r="AA5143" s="8">
        <f t="shared" si="653"/>
        <v>0</v>
      </c>
      <c r="AB5143" s="7">
        <f t="shared" si="652"/>
        <v>0</v>
      </c>
      <c r="AC5143" s="7">
        <f t="shared" si="649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3262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hidden="1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3708</v>
      </c>
      <c r="J5144" s="58" t="s">
        <v>3321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3854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1"/>
        <v>0</v>
      </c>
      <c r="X5144" s="8"/>
      <c r="Y5144" s="7">
        <f t="shared" si="654"/>
        <v>0</v>
      </c>
      <c r="Z5144" s="7"/>
      <c r="AA5144" s="8">
        <f t="shared" si="653"/>
        <v>0</v>
      </c>
      <c r="AB5144" s="7">
        <f t="shared" si="652"/>
        <v>0</v>
      </c>
      <c r="AC5144" s="7">
        <f t="shared" si="649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3262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hidden="1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3708</v>
      </c>
      <c r="J5145" s="58" t="s">
        <v>3321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3855</v>
      </c>
      <c r="R5145" s="58"/>
      <c r="S5145" s="7">
        <v>7440.88</v>
      </c>
      <c r="T5145" s="7">
        <v>-7440.88</v>
      </c>
      <c r="U5145" s="7">
        <v>0</v>
      </c>
      <c r="V5145" s="7">
        <f t="shared" si="650"/>
        <v>0</v>
      </c>
      <c r="W5145" s="8">
        <f t="shared" si="651"/>
        <v>0</v>
      </c>
      <c r="X5145" s="8"/>
      <c r="Y5145" s="7">
        <f t="shared" si="654"/>
        <v>0</v>
      </c>
      <c r="Z5145" s="7"/>
      <c r="AA5145" s="8">
        <f t="shared" si="653"/>
        <v>0</v>
      </c>
      <c r="AB5145" s="7">
        <f t="shared" si="652"/>
        <v>0</v>
      </c>
      <c r="AC5145" s="7">
        <f t="shared" si="649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3262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hidden="1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3708</v>
      </c>
      <c r="J5146" s="58" t="s">
        <v>3321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3856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1"/>
        <v>0</v>
      </c>
      <c r="X5146" s="8"/>
      <c r="Y5146" s="7">
        <f t="shared" si="654"/>
        <v>0</v>
      </c>
      <c r="Z5146" s="7"/>
      <c r="AA5146" s="8">
        <f t="shared" si="653"/>
        <v>0</v>
      </c>
      <c r="AB5146" s="7">
        <f t="shared" si="652"/>
        <v>0</v>
      </c>
      <c r="AC5146" s="7">
        <f t="shared" si="649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3262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hidden="1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3708</v>
      </c>
      <c r="J5147" s="58" t="s">
        <v>3321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3857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0"/>
        <v>0</v>
      </c>
      <c r="W5147" s="8">
        <f t="shared" si="651"/>
        <v>0</v>
      </c>
      <c r="X5147" s="8"/>
      <c r="Y5147" s="7">
        <f t="shared" si="654"/>
        <v>0</v>
      </c>
      <c r="Z5147" s="7"/>
      <c r="AA5147" s="8">
        <f t="shared" si="653"/>
        <v>0</v>
      </c>
      <c r="AB5147" s="7">
        <f t="shared" si="652"/>
        <v>0</v>
      </c>
      <c r="AC5147" s="7">
        <f t="shared" si="649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3262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hidden="1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3708</v>
      </c>
      <c r="J5148" s="58" t="s">
        <v>3321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3858</v>
      </c>
      <c r="R5148" s="58"/>
      <c r="S5148" s="7">
        <v>3525.29</v>
      </c>
      <c r="T5148" s="7">
        <v>-3525.29</v>
      </c>
      <c r="U5148" s="7">
        <v>0</v>
      </c>
      <c r="V5148" s="7">
        <f t="shared" si="650"/>
        <v>0</v>
      </c>
      <c r="W5148" s="8">
        <f t="shared" si="651"/>
        <v>0</v>
      </c>
      <c r="X5148" s="8"/>
      <c r="Y5148" s="7">
        <f t="shared" si="654"/>
        <v>0</v>
      </c>
      <c r="Z5148" s="7"/>
      <c r="AA5148" s="8">
        <f t="shared" si="653"/>
        <v>0</v>
      </c>
      <c r="AB5148" s="7">
        <f t="shared" si="652"/>
        <v>0</v>
      </c>
      <c r="AC5148" s="7">
        <f t="shared" si="649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3262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hidden="1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3708</v>
      </c>
      <c r="J5149" s="58" t="s">
        <v>3321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3859</v>
      </c>
      <c r="R5149" s="58"/>
      <c r="S5149" s="7">
        <v>14679.7</v>
      </c>
      <c r="T5149" s="7">
        <v>-14679.7</v>
      </c>
      <c r="U5149" s="7">
        <v>0</v>
      </c>
      <c r="V5149" s="7">
        <f t="shared" si="650"/>
        <v>0</v>
      </c>
      <c r="W5149" s="8">
        <f t="shared" si="651"/>
        <v>0</v>
      </c>
      <c r="X5149" s="8"/>
      <c r="Y5149" s="7">
        <f t="shared" si="654"/>
        <v>0</v>
      </c>
      <c r="Z5149" s="7"/>
      <c r="AA5149" s="8">
        <f t="shared" si="653"/>
        <v>0</v>
      </c>
      <c r="AB5149" s="7">
        <f t="shared" si="652"/>
        <v>0</v>
      </c>
      <c r="AC5149" s="7">
        <f t="shared" si="649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3262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hidden="1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3708</v>
      </c>
      <c r="J5150" s="58" t="s">
        <v>3321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3860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1"/>
        <v>0</v>
      </c>
      <c r="X5150" s="8"/>
      <c r="Y5150" s="7">
        <f t="shared" si="654"/>
        <v>0</v>
      </c>
      <c r="Z5150" s="7"/>
      <c r="AA5150" s="8">
        <f t="shared" si="653"/>
        <v>0</v>
      </c>
      <c r="AB5150" s="7">
        <f t="shared" si="652"/>
        <v>0</v>
      </c>
      <c r="AC5150" s="7">
        <f t="shared" si="649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3262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hidden="1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3708</v>
      </c>
      <c r="J5151" s="58" t="s">
        <v>3321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3861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0"/>
        <v>2902.600000000024</v>
      </c>
      <c r="W5151" s="8">
        <f t="shared" si="651"/>
        <v>15253.235294117643</v>
      </c>
      <c r="X5151" s="8"/>
      <c r="Y5151" s="7">
        <f t="shared" si="654"/>
        <v>0</v>
      </c>
      <c r="Z5151" s="7"/>
      <c r="AA5151" s="8">
        <f t="shared" si="653"/>
        <v>15253.235294117643</v>
      </c>
      <c r="AB5151" s="7">
        <f t="shared" si="652"/>
        <v>305.06470588235243</v>
      </c>
      <c r="AC5151" s="7">
        <f t="shared" si="649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3262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hidden="1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3131</v>
      </c>
      <c r="F5152" s="58" t="s">
        <v>3131</v>
      </c>
      <c r="G5152" s="58" t="s">
        <v>3131</v>
      </c>
      <c r="H5152" s="58" t="s">
        <v>36</v>
      </c>
      <c r="I5152" s="58" t="s">
        <v>3708</v>
      </c>
      <c r="J5152" s="58" t="s">
        <v>3321</v>
      </c>
      <c r="K5152" s="58" t="s">
        <v>32</v>
      </c>
      <c r="L5152" s="58" t="s">
        <v>3403</v>
      </c>
      <c r="M5152" s="58"/>
      <c r="N5152" s="58" t="s">
        <v>40</v>
      </c>
      <c r="O5152" s="58" t="s">
        <v>80</v>
      </c>
      <c r="P5152" s="4">
        <v>0</v>
      </c>
      <c r="Q5152" s="117" t="s">
        <v>3862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1"/>
        <v>75007.23</v>
      </c>
      <c r="X5152" s="8"/>
      <c r="Y5152" s="7">
        <f t="shared" si="654"/>
        <v>0</v>
      </c>
      <c r="Z5152" s="7"/>
      <c r="AA5152" s="8">
        <f t="shared" si="653"/>
        <v>75007.23</v>
      </c>
      <c r="AB5152" s="7">
        <f t="shared" si="652"/>
        <v>0</v>
      </c>
      <c r="AC5152" s="7">
        <f t="shared" si="649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3262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hidden="1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3708</v>
      </c>
      <c r="J5153" s="58" t="s">
        <v>3321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3863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0"/>
        <v>27776.6</v>
      </c>
      <c r="W5153" s="8">
        <f t="shared" si="651"/>
        <v>14722.970000000001</v>
      </c>
      <c r="X5153" s="8"/>
      <c r="Y5153" s="7">
        <f t="shared" si="654"/>
        <v>0</v>
      </c>
      <c r="Z5153" s="7"/>
      <c r="AA5153" s="8">
        <f t="shared" si="653"/>
        <v>14722.970000000001</v>
      </c>
      <c r="AB5153" s="7">
        <f t="shared" si="652"/>
        <v>0</v>
      </c>
      <c r="AC5153" s="7">
        <f t="shared" si="649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3262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hidden="1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3708</v>
      </c>
      <c r="J5154" s="58" t="s">
        <v>3321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3864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0"/>
        <v>7600.8999999999942</v>
      </c>
      <c r="W5154" s="8">
        <f t="shared" si="651"/>
        <v>39128.068000000007</v>
      </c>
      <c r="X5154" s="8"/>
      <c r="Y5154" s="7">
        <f t="shared" si="654"/>
        <v>0</v>
      </c>
      <c r="Z5154" s="7"/>
      <c r="AA5154" s="8">
        <f t="shared" si="653"/>
        <v>39128.068000000007</v>
      </c>
      <c r="AB5154" s="7">
        <f t="shared" si="652"/>
        <v>798.53199999999924</v>
      </c>
      <c r="AC5154" s="7">
        <f t="shared" si="649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3262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hidden="1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3708</v>
      </c>
      <c r="J5155" s="58" t="s">
        <v>3321</v>
      </c>
      <c r="K5155" s="58" t="s">
        <v>32</v>
      </c>
      <c r="L5155" s="58" t="s">
        <v>3865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3866</v>
      </c>
      <c r="R5155" s="58"/>
      <c r="S5155" s="7">
        <v>0</v>
      </c>
      <c r="T5155" s="7">
        <v>20000</v>
      </c>
      <c r="U5155" s="7">
        <v>20000</v>
      </c>
      <c r="V5155" s="7">
        <f t="shared" si="650"/>
        <v>0</v>
      </c>
      <c r="W5155" s="8">
        <f t="shared" si="651"/>
        <v>18691.588785046726</v>
      </c>
      <c r="X5155" s="8"/>
      <c r="Y5155" s="7">
        <f t="shared" si="654"/>
        <v>0</v>
      </c>
      <c r="Z5155" s="7"/>
      <c r="AA5155" s="8">
        <f t="shared" si="653"/>
        <v>18691.588785046726</v>
      </c>
      <c r="AB5155" s="7">
        <f t="shared" si="652"/>
        <v>1308.4112149532739</v>
      </c>
      <c r="AC5155" s="7">
        <f t="shared" si="649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hidden="1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3708</v>
      </c>
      <c r="J5156" s="58" t="s">
        <v>3321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3721</v>
      </c>
      <c r="S5156" s="7">
        <v>693166.74</v>
      </c>
      <c r="T5156" s="7">
        <v>1200000</v>
      </c>
      <c r="U5156" s="7">
        <v>1893166.7400000002</v>
      </c>
      <c r="V5156" s="7">
        <f t="shared" si="650"/>
        <v>0</v>
      </c>
      <c r="W5156" s="8">
        <f t="shared" si="651"/>
        <v>1874422.5148514854</v>
      </c>
      <c r="X5156" s="8"/>
      <c r="Y5156" s="7">
        <f t="shared" si="654"/>
        <v>0</v>
      </c>
      <c r="Z5156" s="7"/>
      <c r="AA5156" s="8">
        <f t="shared" si="653"/>
        <v>1874422.5148514854</v>
      </c>
      <c r="AB5156" s="7">
        <f t="shared" si="652"/>
        <v>18744.225148514844</v>
      </c>
      <c r="AC5156" s="7">
        <f t="shared" si="649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3262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hidden="1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3867</v>
      </c>
      <c r="G5157" s="58" t="s">
        <v>867</v>
      </c>
      <c r="H5157" s="58" t="s">
        <v>36</v>
      </c>
      <c r="I5157" s="58" t="s">
        <v>3708</v>
      </c>
      <c r="J5157" s="58" t="s">
        <v>3321</v>
      </c>
      <c r="K5157" s="58" t="s">
        <v>32</v>
      </c>
      <c r="L5157" s="58" t="s">
        <v>3868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3723</v>
      </c>
      <c r="S5157" s="7">
        <v>0</v>
      </c>
      <c r="T5157" s="7">
        <v>1500000</v>
      </c>
      <c r="U5157" s="7">
        <v>266180.13</v>
      </c>
      <c r="V5157" s="7">
        <f t="shared" si="650"/>
        <v>1233819.8700000001</v>
      </c>
      <c r="W5157" s="8">
        <f t="shared" si="651"/>
        <v>263544.68316831684</v>
      </c>
      <c r="X5157" s="8"/>
      <c r="Y5157" s="7">
        <f t="shared" si="654"/>
        <v>0</v>
      </c>
      <c r="Z5157" s="7"/>
      <c r="AA5157" s="8">
        <f t="shared" si="653"/>
        <v>263544.68316831684</v>
      </c>
      <c r="AB5157" s="7">
        <f t="shared" si="652"/>
        <v>2635.4468316831626</v>
      </c>
      <c r="AC5157" s="7">
        <f t="shared" si="649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3262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hidden="1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3708</v>
      </c>
      <c r="J5158" s="58" t="s">
        <v>3321</v>
      </c>
      <c r="K5158" s="58" t="s">
        <v>32</v>
      </c>
      <c r="L5158" s="58" t="s">
        <v>3869</v>
      </c>
      <c r="M5158" s="58"/>
      <c r="N5158" s="58" t="s">
        <v>40</v>
      </c>
      <c r="O5158" s="58" t="s">
        <v>80</v>
      </c>
      <c r="P5158" s="4">
        <v>0</v>
      </c>
      <c r="Q5158" s="117" t="s">
        <v>3870</v>
      </c>
      <c r="R5158" s="58" t="s">
        <v>3740</v>
      </c>
      <c r="S5158" s="7">
        <v>0</v>
      </c>
      <c r="T5158" s="7">
        <v>600</v>
      </c>
      <c r="U5158" s="7">
        <v>600</v>
      </c>
      <c r="V5158" s="7">
        <f t="shared" si="650"/>
        <v>0</v>
      </c>
      <c r="W5158" s="8">
        <v>0</v>
      </c>
      <c r="X5158" s="8"/>
      <c r="Y5158" s="7">
        <f t="shared" si="654"/>
        <v>0</v>
      </c>
      <c r="Z5158" s="7"/>
      <c r="AA5158" s="8">
        <f t="shared" si="653"/>
        <v>0</v>
      </c>
      <c r="AB5158" s="7">
        <f t="shared" si="652"/>
        <v>600</v>
      </c>
      <c r="AC5158" s="7">
        <f t="shared" si="649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3262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hidden="1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3871</v>
      </c>
      <c r="F5159" s="58" t="s">
        <v>3871</v>
      </c>
      <c r="G5159" s="58" t="s">
        <v>3871</v>
      </c>
      <c r="H5159" s="58" t="s">
        <v>36</v>
      </c>
      <c r="I5159" s="58" t="s">
        <v>3708</v>
      </c>
      <c r="J5159" s="58" t="s">
        <v>3321</v>
      </c>
      <c r="K5159" s="58" t="s">
        <v>32</v>
      </c>
      <c r="L5159" s="58" t="s">
        <v>3872</v>
      </c>
      <c r="M5159" s="58"/>
      <c r="N5159" s="58" t="s">
        <v>40</v>
      </c>
      <c r="O5159" s="58" t="s">
        <v>41</v>
      </c>
      <c r="P5159" s="4">
        <v>0.03</v>
      </c>
      <c r="Q5159" s="117" t="s">
        <v>3873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0"/>
        <v>2318.6299999999983</v>
      </c>
      <c r="W5159" s="8">
        <f t="shared" si="651"/>
        <v>7457.6407766990305</v>
      </c>
      <c r="X5159" s="8"/>
      <c r="Y5159" s="7">
        <f t="shared" si="654"/>
        <v>0</v>
      </c>
      <c r="Z5159" s="7"/>
      <c r="AA5159" s="8">
        <f t="shared" si="653"/>
        <v>7457.6407766990305</v>
      </c>
      <c r="AB5159" s="7">
        <f t="shared" si="652"/>
        <v>223.72922330097117</v>
      </c>
      <c r="AC5159" s="7">
        <f t="shared" si="649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3262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hidden="1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3404</v>
      </c>
      <c r="F5160" s="58" t="s">
        <v>3404</v>
      </c>
      <c r="G5160" s="58" t="s">
        <v>3404</v>
      </c>
      <c r="H5160" s="58" t="s">
        <v>36</v>
      </c>
      <c r="I5160" s="58" t="s">
        <v>3708</v>
      </c>
      <c r="J5160" s="58" t="s">
        <v>3321</v>
      </c>
      <c r="K5160" s="58" t="s">
        <v>32</v>
      </c>
      <c r="L5160" s="58" t="s">
        <v>3874</v>
      </c>
      <c r="M5160" s="58"/>
      <c r="N5160" s="58" t="s">
        <v>40</v>
      </c>
      <c r="O5160" s="58" t="s">
        <v>80</v>
      </c>
      <c r="P5160" s="4">
        <v>0</v>
      </c>
      <c r="Q5160" s="117" t="s">
        <v>3875</v>
      </c>
      <c r="R5160" s="58" t="s">
        <v>3740</v>
      </c>
      <c r="S5160" s="7">
        <v>0</v>
      </c>
      <c r="T5160" s="7">
        <v>600</v>
      </c>
      <c r="U5160" s="7">
        <v>600</v>
      </c>
      <c r="V5160" s="7">
        <f t="shared" si="650"/>
        <v>0</v>
      </c>
      <c r="W5160" s="8">
        <v>0</v>
      </c>
      <c r="X5160" s="8"/>
      <c r="Y5160" s="7">
        <f t="shared" si="654"/>
        <v>0</v>
      </c>
      <c r="Z5160" s="7"/>
      <c r="AA5160" s="8">
        <f t="shared" si="653"/>
        <v>0</v>
      </c>
      <c r="AB5160" s="7">
        <f t="shared" si="652"/>
        <v>600</v>
      </c>
      <c r="AC5160" s="7">
        <f t="shared" si="649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3262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hidden="1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3876</v>
      </c>
      <c r="F5161" s="58" t="s">
        <v>3876</v>
      </c>
      <c r="G5161" s="58" t="s">
        <v>3876</v>
      </c>
      <c r="H5161" s="58" t="s">
        <v>36</v>
      </c>
      <c r="I5161" s="58" t="s">
        <v>3708</v>
      </c>
      <c r="J5161" s="58" t="s">
        <v>3321</v>
      </c>
      <c r="K5161" s="58" t="s">
        <v>32</v>
      </c>
      <c r="L5161" s="58" t="s">
        <v>3877</v>
      </c>
      <c r="M5161" s="58"/>
      <c r="N5161" s="58" t="s">
        <v>40</v>
      </c>
      <c r="O5161" s="58" t="s">
        <v>80</v>
      </c>
      <c r="P5161" s="4">
        <v>0</v>
      </c>
      <c r="Q5161" s="117" t="s">
        <v>3878</v>
      </c>
      <c r="R5161" s="58" t="s">
        <v>3750</v>
      </c>
      <c r="S5161" s="7">
        <v>0</v>
      </c>
      <c r="T5161" s="7">
        <v>600</v>
      </c>
      <c r="U5161" s="7">
        <v>600</v>
      </c>
      <c r="V5161" s="7">
        <f t="shared" si="650"/>
        <v>0</v>
      </c>
      <c r="W5161" s="8">
        <v>0</v>
      </c>
      <c r="X5161" s="8"/>
      <c r="Y5161" s="7">
        <f t="shared" si="654"/>
        <v>0</v>
      </c>
      <c r="Z5161" s="7"/>
      <c r="AA5161" s="8">
        <f t="shared" si="653"/>
        <v>0</v>
      </c>
      <c r="AB5161" s="7">
        <f t="shared" si="652"/>
        <v>600</v>
      </c>
      <c r="AC5161" s="7">
        <f t="shared" si="649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3262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hidden="1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3708</v>
      </c>
      <c r="J5162" s="58" t="s">
        <v>3321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3743</v>
      </c>
      <c r="S5162" s="7">
        <v>20000</v>
      </c>
      <c r="T5162" s="7">
        <v>80000</v>
      </c>
      <c r="U5162" s="7">
        <v>56566.11000000003</v>
      </c>
      <c r="V5162" s="7">
        <f t="shared" si="650"/>
        <v>43433.88999999997</v>
      </c>
      <c r="W5162" s="8">
        <f t="shared" si="651"/>
        <v>55456.970588235323</v>
      </c>
      <c r="X5162" s="8"/>
      <c r="Y5162" s="7">
        <f t="shared" si="654"/>
        <v>0</v>
      </c>
      <c r="Z5162" s="7"/>
      <c r="AA5162" s="8">
        <f t="shared" si="653"/>
        <v>55456.970588235323</v>
      </c>
      <c r="AB5162" s="7">
        <f t="shared" si="652"/>
        <v>1109.1394117647069</v>
      </c>
      <c r="AC5162" s="7">
        <f t="shared" si="649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3262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hidden="1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3708</v>
      </c>
      <c r="J5163" s="58" t="s">
        <v>3321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3879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0"/>
        <v>116287.62999999998</v>
      </c>
      <c r="W5163" s="8">
        <f t="shared" si="651"/>
        <v>204423.52941176473</v>
      </c>
      <c r="X5163" s="8"/>
      <c r="Y5163" s="7">
        <f t="shared" si="654"/>
        <v>0</v>
      </c>
      <c r="Z5163" s="7"/>
      <c r="AA5163" s="8">
        <f t="shared" si="653"/>
        <v>204423.52941176473</v>
      </c>
      <c r="AB5163" s="7">
        <f t="shared" si="652"/>
        <v>4088.470588235301</v>
      </c>
      <c r="AC5163" s="7">
        <f t="shared" si="649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3262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hidden="1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1777</v>
      </c>
      <c r="F5164" s="58" t="s">
        <v>1778</v>
      </c>
      <c r="G5164" s="58" t="s">
        <v>1777</v>
      </c>
      <c r="H5164" s="58" t="s">
        <v>36</v>
      </c>
      <c r="I5164" s="58" t="s">
        <v>3708</v>
      </c>
      <c r="J5164" s="58" t="s">
        <v>3321</v>
      </c>
      <c r="K5164" s="58" t="s">
        <v>32</v>
      </c>
      <c r="L5164" s="58" t="s">
        <v>3880</v>
      </c>
      <c r="M5164" s="58"/>
      <c r="N5164" s="58" t="s">
        <v>40</v>
      </c>
      <c r="O5164" s="58" t="s">
        <v>41</v>
      </c>
      <c r="P5164" s="4">
        <v>0.02</v>
      </c>
      <c r="Q5164" s="117" t="s">
        <v>3881</v>
      </c>
      <c r="R5164" s="58" t="s">
        <v>3750</v>
      </c>
      <c r="S5164" s="7">
        <v>0</v>
      </c>
      <c r="T5164" s="7">
        <v>0</v>
      </c>
      <c r="U5164" s="7">
        <v>0</v>
      </c>
      <c r="V5164" s="7">
        <f t="shared" si="650"/>
        <v>0</v>
      </c>
      <c r="W5164" s="8">
        <f t="shared" si="651"/>
        <v>0</v>
      </c>
      <c r="X5164" s="8"/>
      <c r="Y5164" s="7">
        <f t="shared" si="654"/>
        <v>0</v>
      </c>
      <c r="Z5164" s="7"/>
      <c r="AA5164" s="8">
        <f t="shared" si="653"/>
        <v>0</v>
      </c>
      <c r="AB5164" s="7">
        <f t="shared" si="652"/>
        <v>0</v>
      </c>
      <c r="AC5164" s="7">
        <f t="shared" si="649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3262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hidden="1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3708</v>
      </c>
      <c r="J5165" s="58" t="s">
        <v>3321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3882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0"/>
        <v>17152.530000000002</v>
      </c>
      <c r="W5165" s="8">
        <f t="shared" si="651"/>
        <v>10013.62745098039</v>
      </c>
      <c r="X5165" s="8"/>
      <c r="Y5165" s="7">
        <f t="shared" si="654"/>
        <v>0</v>
      </c>
      <c r="Z5165" s="7"/>
      <c r="AA5165" s="8">
        <f t="shared" si="653"/>
        <v>10013.62745098039</v>
      </c>
      <c r="AB5165" s="7">
        <f t="shared" si="652"/>
        <v>200.27254901960805</v>
      </c>
      <c r="AC5165" s="7">
        <f t="shared" si="649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3262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hidden="1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3883</v>
      </c>
      <c r="F5166" s="58" t="s">
        <v>3883</v>
      </c>
      <c r="G5166" s="58" t="s">
        <v>3883</v>
      </c>
      <c r="H5166" s="58" t="s">
        <v>36</v>
      </c>
      <c r="I5166" s="58" t="s">
        <v>3708</v>
      </c>
      <c r="J5166" s="58" t="s">
        <v>3321</v>
      </c>
      <c r="K5166" s="58" t="s">
        <v>32</v>
      </c>
      <c r="L5166" s="58" t="s">
        <v>3884</v>
      </c>
      <c r="M5166" s="58"/>
      <c r="N5166" s="58" t="s">
        <v>40</v>
      </c>
      <c r="O5166" s="58" t="s">
        <v>41</v>
      </c>
      <c r="P5166" s="4">
        <v>0.03</v>
      </c>
      <c r="Q5166" s="117" t="s">
        <v>3885</v>
      </c>
      <c r="R5166" s="58" t="s">
        <v>3740</v>
      </c>
      <c r="S5166" s="7">
        <v>0</v>
      </c>
      <c r="T5166" s="7">
        <v>500</v>
      </c>
      <c r="U5166" s="7">
        <v>500</v>
      </c>
      <c r="V5166" s="7">
        <f t="shared" si="650"/>
        <v>0</v>
      </c>
      <c r="W5166" s="8">
        <v>0</v>
      </c>
      <c r="X5166" s="8"/>
      <c r="Y5166" s="7">
        <f t="shared" si="654"/>
        <v>0</v>
      </c>
      <c r="Z5166" s="7"/>
      <c r="AA5166" s="8">
        <f t="shared" si="653"/>
        <v>0</v>
      </c>
      <c r="AB5166" s="7">
        <f t="shared" si="652"/>
        <v>500</v>
      </c>
      <c r="AC5166" s="7">
        <f t="shared" ref="AC5166:AC5229" si="655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3262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hidden="1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3883</v>
      </c>
      <c r="F5167" s="58" t="s">
        <v>3883</v>
      </c>
      <c r="G5167" s="58" t="s">
        <v>3883</v>
      </c>
      <c r="H5167" s="58" t="s">
        <v>36</v>
      </c>
      <c r="I5167" s="58" t="s">
        <v>3708</v>
      </c>
      <c r="J5167" s="58" t="s">
        <v>3321</v>
      </c>
      <c r="K5167" s="58" t="s">
        <v>32</v>
      </c>
      <c r="L5167" s="58" t="s">
        <v>3886</v>
      </c>
      <c r="M5167" s="58"/>
      <c r="N5167" s="58" t="s">
        <v>40</v>
      </c>
      <c r="O5167" s="58" t="s">
        <v>41</v>
      </c>
      <c r="P5167" s="4">
        <v>0.03</v>
      </c>
      <c r="Q5167" s="117" t="s">
        <v>3887</v>
      </c>
      <c r="R5167" s="58" t="s">
        <v>3740</v>
      </c>
      <c r="S5167" s="7">
        <v>0</v>
      </c>
      <c r="T5167" s="7">
        <v>0</v>
      </c>
      <c r="U5167" s="7">
        <v>0</v>
      </c>
      <c r="V5167" s="7">
        <f t="shared" ref="V5167:V5230" si="656">S5167+T5167-U5167</f>
        <v>0</v>
      </c>
      <c r="W5167" s="8">
        <f t="shared" si="651"/>
        <v>0</v>
      </c>
      <c r="X5167" s="8"/>
      <c r="Y5167" s="7">
        <f t="shared" si="654"/>
        <v>0</v>
      </c>
      <c r="Z5167" s="7"/>
      <c r="AA5167" s="8">
        <f t="shared" si="653"/>
        <v>0</v>
      </c>
      <c r="AB5167" s="7">
        <f t="shared" si="652"/>
        <v>0</v>
      </c>
      <c r="AC5167" s="7">
        <f t="shared" si="655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3262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hidden="1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3888</v>
      </c>
      <c r="F5168" s="58" t="s">
        <v>3888</v>
      </c>
      <c r="G5168" s="58" t="s">
        <v>3888</v>
      </c>
      <c r="H5168" s="58" t="s">
        <v>36</v>
      </c>
      <c r="I5168" s="58" t="s">
        <v>3708</v>
      </c>
      <c r="J5168" s="58" t="s">
        <v>3321</v>
      </c>
      <c r="K5168" s="58" t="s">
        <v>32</v>
      </c>
      <c r="L5168" s="58" t="s">
        <v>3889</v>
      </c>
      <c r="M5168" s="58"/>
      <c r="N5168" s="58" t="s">
        <v>40</v>
      </c>
      <c r="O5168" s="58" t="s">
        <v>41</v>
      </c>
      <c r="P5168" s="4">
        <v>0.02</v>
      </c>
      <c r="Q5168" s="117" t="s">
        <v>3890</v>
      </c>
      <c r="R5168" s="58" t="s">
        <v>3740</v>
      </c>
      <c r="S5168" s="7">
        <v>0</v>
      </c>
      <c r="T5168" s="7">
        <v>0</v>
      </c>
      <c r="U5168" s="7">
        <v>0</v>
      </c>
      <c r="V5168" s="7">
        <f t="shared" si="656"/>
        <v>0</v>
      </c>
      <c r="W5168" s="8">
        <f t="shared" si="651"/>
        <v>0</v>
      </c>
      <c r="X5168" s="8"/>
      <c r="Y5168" s="7">
        <f t="shared" si="654"/>
        <v>0</v>
      </c>
      <c r="Z5168" s="7"/>
      <c r="AA5168" s="8">
        <f t="shared" si="653"/>
        <v>0</v>
      </c>
      <c r="AB5168" s="7">
        <f t="shared" si="652"/>
        <v>0</v>
      </c>
      <c r="AC5168" s="7">
        <f t="shared" si="655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3262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hidden="1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3891</v>
      </c>
      <c r="F5169" s="58" t="s">
        <v>3891</v>
      </c>
      <c r="G5169" s="58" t="s">
        <v>3891</v>
      </c>
      <c r="H5169" s="58" t="s">
        <v>36</v>
      </c>
      <c r="I5169" s="58" t="s">
        <v>3708</v>
      </c>
      <c r="J5169" s="58" t="s">
        <v>3321</v>
      </c>
      <c r="K5169" s="58" t="s">
        <v>32</v>
      </c>
      <c r="L5169" s="58" t="s">
        <v>3892</v>
      </c>
      <c r="M5169" s="58"/>
      <c r="N5169" s="58" t="s">
        <v>40</v>
      </c>
      <c r="O5169" s="58" t="s">
        <v>41</v>
      </c>
      <c r="P5169" s="4">
        <v>0.04</v>
      </c>
      <c r="Q5169" s="117" t="s">
        <v>3893</v>
      </c>
      <c r="R5169" s="58" t="s">
        <v>3750</v>
      </c>
      <c r="S5169" s="7">
        <v>0</v>
      </c>
      <c r="T5169" s="7">
        <v>500</v>
      </c>
      <c r="U5169" s="7">
        <v>500</v>
      </c>
      <c r="V5169" s="7">
        <f t="shared" si="656"/>
        <v>0</v>
      </c>
      <c r="W5169" s="8">
        <v>0</v>
      </c>
      <c r="X5169" s="8"/>
      <c r="Y5169" s="7">
        <f t="shared" si="654"/>
        <v>0</v>
      </c>
      <c r="Z5169" s="7"/>
      <c r="AA5169" s="8">
        <f t="shared" si="653"/>
        <v>0</v>
      </c>
      <c r="AB5169" s="7">
        <f t="shared" si="652"/>
        <v>500</v>
      </c>
      <c r="AC5169" s="7">
        <f t="shared" si="655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3262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hidden="1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3894</v>
      </c>
      <c r="F5170" s="58" t="s">
        <v>3894</v>
      </c>
      <c r="G5170" s="58" t="s">
        <v>3894</v>
      </c>
      <c r="H5170" s="58" t="s">
        <v>36</v>
      </c>
      <c r="I5170" s="58" t="s">
        <v>3708</v>
      </c>
      <c r="J5170" s="58" t="s">
        <v>3321</v>
      </c>
      <c r="K5170" s="58" t="s">
        <v>32</v>
      </c>
      <c r="L5170" s="58" t="s">
        <v>3895</v>
      </c>
      <c r="M5170" s="58"/>
      <c r="N5170" s="58" t="s">
        <v>40</v>
      </c>
      <c r="O5170" s="58" t="s">
        <v>41</v>
      </c>
      <c r="P5170" s="4">
        <v>0.02</v>
      </c>
      <c r="Q5170" s="117" t="s">
        <v>3896</v>
      </c>
      <c r="R5170" s="58" t="s">
        <v>3740</v>
      </c>
      <c r="S5170" s="7">
        <v>0</v>
      </c>
      <c r="T5170" s="7">
        <v>500</v>
      </c>
      <c r="U5170" s="7">
        <v>500</v>
      </c>
      <c r="V5170" s="7">
        <f t="shared" si="656"/>
        <v>0</v>
      </c>
      <c r="W5170" s="8">
        <v>0</v>
      </c>
      <c r="X5170" s="8"/>
      <c r="Y5170" s="7">
        <f t="shared" si="654"/>
        <v>0</v>
      </c>
      <c r="Z5170" s="7"/>
      <c r="AA5170" s="8">
        <f t="shared" si="653"/>
        <v>0</v>
      </c>
      <c r="AB5170" s="7">
        <f t="shared" si="652"/>
        <v>500</v>
      </c>
      <c r="AC5170" s="7">
        <f t="shared" si="655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3262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hidden="1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3708</v>
      </c>
      <c r="J5171" s="58" t="s">
        <v>3321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7">IF(O5171="返货",U5171/(1+P5171),IF(O5171="返现",U5171,IF(O5171="折扣",U5171*P5171,IF(O5171="无",U5171))))</f>
        <v>0</v>
      </c>
      <c r="X5171" s="8"/>
      <c r="Y5171" s="7">
        <f t="shared" si="654"/>
        <v>0</v>
      </c>
      <c r="Z5171" s="7"/>
      <c r="AA5171" s="8">
        <f t="shared" si="653"/>
        <v>0</v>
      </c>
      <c r="AB5171" s="7">
        <f t="shared" si="652"/>
        <v>0</v>
      </c>
      <c r="AC5171" s="7">
        <f t="shared" si="655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3262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hidden="1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2458</v>
      </c>
      <c r="F5172" s="58" t="s">
        <v>2458</v>
      </c>
      <c r="G5172" s="58" t="s">
        <v>2458</v>
      </c>
      <c r="H5172" s="58" t="s">
        <v>36</v>
      </c>
      <c r="I5172" s="58" t="s">
        <v>3708</v>
      </c>
      <c r="J5172" s="58" t="s">
        <v>3321</v>
      </c>
      <c r="K5172" s="58" t="s">
        <v>32</v>
      </c>
      <c r="L5172" s="58" t="s">
        <v>3897</v>
      </c>
      <c r="M5172" s="58"/>
      <c r="N5172" s="58" t="s">
        <v>57</v>
      </c>
      <c r="O5172" s="58" t="s">
        <v>41</v>
      </c>
      <c r="P5172" s="4">
        <v>0.05</v>
      </c>
      <c r="Q5172" s="117" t="s">
        <v>3898</v>
      </c>
      <c r="R5172" s="58"/>
      <c r="S5172" s="7">
        <v>0</v>
      </c>
      <c r="T5172" s="7">
        <v>100000</v>
      </c>
      <c r="U5172" s="7">
        <v>13574.39</v>
      </c>
      <c r="V5172" s="7">
        <f t="shared" si="656"/>
        <v>86425.61</v>
      </c>
      <c r="W5172" s="8">
        <f t="shared" si="657"/>
        <v>12927.990476190475</v>
      </c>
      <c r="X5172" s="8"/>
      <c r="Y5172" s="7">
        <f t="shared" si="654"/>
        <v>0</v>
      </c>
      <c r="Z5172" s="7"/>
      <c r="AA5172" s="7"/>
      <c r="AB5172" s="7">
        <f t="shared" si="652"/>
        <v>646.39952380952491</v>
      </c>
      <c r="AC5172" s="7">
        <f t="shared" si="655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3262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hidden="1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3708</v>
      </c>
      <c r="J5173" s="58" t="s">
        <v>3321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3899</v>
      </c>
      <c r="R5173" s="58" t="s">
        <v>3712</v>
      </c>
      <c r="S5173" s="7">
        <v>0</v>
      </c>
      <c r="T5173" s="7">
        <v>50000</v>
      </c>
      <c r="U5173" s="7">
        <v>20736.2</v>
      </c>
      <c r="V5173" s="7">
        <f t="shared" si="656"/>
        <v>29263.8</v>
      </c>
      <c r="W5173" s="8">
        <f t="shared" si="657"/>
        <v>20132.23300970874</v>
      </c>
      <c r="X5173" s="8"/>
      <c r="Y5173" s="7">
        <f t="shared" si="654"/>
        <v>0</v>
      </c>
      <c r="Z5173" s="7"/>
      <c r="AA5173" s="8">
        <f t="shared" ref="AA5173:AA5205" si="658">W5173+X5173</f>
        <v>20132.23300970874</v>
      </c>
      <c r="AB5173" s="7">
        <f t="shared" ref="AB5173:AB5236" si="659">U5173-W5173</f>
        <v>603.96699029126103</v>
      </c>
      <c r="AC5173" s="7">
        <f t="shared" si="655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3262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hidden="1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3708</v>
      </c>
      <c r="J5174" s="58" t="s">
        <v>3321</v>
      </c>
      <c r="K5174" s="58" t="s">
        <v>32</v>
      </c>
      <c r="L5174" s="58" t="s">
        <v>3900</v>
      </c>
      <c r="M5174" s="58"/>
      <c r="N5174" s="58" t="s">
        <v>40</v>
      </c>
      <c r="O5174" s="58" t="s">
        <v>41</v>
      </c>
      <c r="P5174" s="4">
        <v>0.03</v>
      </c>
      <c r="Q5174" s="117" t="s">
        <v>3901</v>
      </c>
      <c r="R5174" s="58"/>
      <c r="S5174" s="7">
        <v>0</v>
      </c>
      <c r="T5174" s="7">
        <v>100000</v>
      </c>
      <c r="U5174" s="7">
        <v>61879.5</v>
      </c>
      <c r="V5174" s="7">
        <f t="shared" si="656"/>
        <v>38120.5</v>
      </c>
      <c r="W5174" s="8">
        <f t="shared" si="657"/>
        <v>60077.184466019418</v>
      </c>
      <c r="X5174" s="8"/>
      <c r="Y5174" s="7">
        <f t="shared" si="654"/>
        <v>0</v>
      </c>
      <c r="Z5174" s="7"/>
      <c r="AA5174" s="8">
        <f t="shared" si="658"/>
        <v>60077.184466019418</v>
      </c>
      <c r="AB5174" s="7">
        <f t="shared" si="659"/>
        <v>1802.3155339805817</v>
      </c>
      <c r="AC5174" s="7">
        <f t="shared" si="655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3262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hidden="1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3708</v>
      </c>
      <c r="J5175" s="58" t="s">
        <v>3321</v>
      </c>
      <c r="K5175" s="58" t="s">
        <v>32</v>
      </c>
      <c r="L5175" s="58" t="s">
        <v>3415</v>
      </c>
      <c r="M5175" s="58"/>
      <c r="N5175" s="58" t="s">
        <v>40</v>
      </c>
      <c r="O5175" s="58" t="s">
        <v>41</v>
      </c>
      <c r="P5175" s="4">
        <v>0.03</v>
      </c>
      <c r="Q5175" s="117" t="s">
        <v>3902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6"/>
        <v>3777.0000000000291</v>
      </c>
      <c r="W5175" s="8">
        <f t="shared" si="657"/>
        <v>125674.17475728152</v>
      </c>
      <c r="X5175" s="8"/>
      <c r="Y5175" s="7">
        <f t="shared" si="654"/>
        <v>0</v>
      </c>
      <c r="Z5175" s="7"/>
      <c r="AA5175" s="8">
        <f t="shared" si="658"/>
        <v>125674.17475728152</v>
      </c>
      <c r="AB5175" s="7">
        <f t="shared" si="659"/>
        <v>3770.225242718443</v>
      </c>
      <c r="AC5175" s="7">
        <f t="shared" si="655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3262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hidden="1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3708</v>
      </c>
      <c r="J5176" s="58" t="s">
        <v>3321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3903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6"/>
        <v>35205.330000000162</v>
      </c>
      <c r="W5176" s="8">
        <f t="shared" si="657"/>
        <v>157005.2524271844</v>
      </c>
      <c r="X5176" s="8"/>
      <c r="Y5176" s="7">
        <f t="shared" si="654"/>
        <v>0</v>
      </c>
      <c r="Z5176" s="7"/>
      <c r="AA5176" s="8">
        <f t="shared" si="658"/>
        <v>157005.2524271844</v>
      </c>
      <c r="AB5176" s="7">
        <f t="shared" si="659"/>
        <v>4710.157572815544</v>
      </c>
      <c r="AC5176" s="7">
        <f t="shared" si="655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3262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hidden="1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3904</v>
      </c>
      <c r="F5177" s="58" t="s">
        <v>3904</v>
      </c>
      <c r="G5177" s="58" t="s">
        <v>3904</v>
      </c>
      <c r="H5177" s="58" t="s">
        <v>36</v>
      </c>
      <c r="I5177" s="58" t="s">
        <v>3708</v>
      </c>
      <c r="J5177" s="58" t="s">
        <v>3321</v>
      </c>
      <c r="K5177" s="58" t="s">
        <v>32</v>
      </c>
      <c r="L5177" s="58" t="s">
        <v>3905</v>
      </c>
      <c r="M5177" s="58"/>
      <c r="N5177" s="58" t="s">
        <v>40</v>
      </c>
      <c r="O5177" s="58" t="s">
        <v>80</v>
      </c>
      <c r="P5177" s="4">
        <v>0</v>
      </c>
      <c r="Q5177" s="117" t="s">
        <v>3906</v>
      </c>
      <c r="R5177" s="58" t="s">
        <v>3750</v>
      </c>
      <c r="S5177" s="7">
        <v>0</v>
      </c>
      <c r="T5177" s="7">
        <v>90600</v>
      </c>
      <c r="U5177" s="7">
        <v>44343.880000000005</v>
      </c>
      <c r="V5177" s="7">
        <f t="shared" si="656"/>
        <v>46256.119999999995</v>
      </c>
      <c r="W5177" s="8">
        <f>(U5177-600)/(1+P5177)</f>
        <v>43743.880000000005</v>
      </c>
      <c r="X5177" s="8"/>
      <c r="Y5177" s="7">
        <f t="shared" si="654"/>
        <v>0</v>
      </c>
      <c r="Z5177" s="7"/>
      <c r="AA5177" s="8">
        <f t="shared" si="658"/>
        <v>43743.880000000005</v>
      </c>
      <c r="AB5177" s="7">
        <f t="shared" si="659"/>
        <v>600</v>
      </c>
      <c r="AC5177" s="7">
        <f t="shared" si="655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3262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hidden="1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3904</v>
      </c>
      <c r="F5178" s="58" t="s">
        <v>3904</v>
      </c>
      <c r="G5178" s="58" t="s">
        <v>3904</v>
      </c>
      <c r="H5178" s="58" t="s">
        <v>36</v>
      </c>
      <c r="I5178" s="58" t="s">
        <v>3708</v>
      </c>
      <c r="J5178" s="58" t="s">
        <v>3321</v>
      </c>
      <c r="K5178" s="58" t="s">
        <v>32</v>
      </c>
      <c r="L5178" s="58" t="s">
        <v>3907</v>
      </c>
      <c r="M5178" s="58"/>
      <c r="N5178" s="58" t="s">
        <v>57</v>
      </c>
      <c r="O5178" s="58" t="s">
        <v>80</v>
      </c>
      <c r="P5178" s="4">
        <v>0</v>
      </c>
      <c r="Q5178" s="117" t="s">
        <v>3908</v>
      </c>
      <c r="R5178" s="58"/>
      <c r="S5178" s="7">
        <v>0</v>
      </c>
      <c r="T5178" s="7">
        <v>10000</v>
      </c>
      <c r="U5178" s="7">
        <v>200.1</v>
      </c>
      <c r="V5178" s="7">
        <f t="shared" si="656"/>
        <v>9799.9</v>
      </c>
      <c r="W5178" s="8">
        <f t="shared" si="657"/>
        <v>200.1</v>
      </c>
      <c r="X5178" s="8"/>
      <c r="Y5178" s="7">
        <f t="shared" si="654"/>
        <v>0</v>
      </c>
      <c r="Z5178" s="7"/>
      <c r="AA5178" s="8">
        <f t="shared" si="658"/>
        <v>200.1</v>
      </c>
      <c r="AB5178" s="7">
        <f t="shared" si="659"/>
        <v>0</v>
      </c>
      <c r="AC5178" s="7">
        <f t="shared" si="655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3262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hidden="1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3708</v>
      </c>
      <c r="J5179" s="58" t="s">
        <v>3321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3909</v>
      </c>
      <c r="R5179" s="58" t="s">
        <v>3740</v>
      </c>
      <c r="S5179" s="7">
        <v>11632.97</v>
      </c>
      <c r="T5179" s="7">
        <v>-11632.97</v>
      </c>
      <c r="U5179" s="7">
        <v>0</v>
      </c>
      <c r="V5179" s="7">
        <f t="shared" si="656"/>
        <v>0</v>
      </c>
      <c r="W5179" s="8">
        <f t="shared" si="657"/>
        <v>0</v>
      </c>
      <c r="X5179" s="8"/>
      <c r="Y5179" s="7">
        <f t="shared" si="654"/>
        <v>0</v>
      </c>
      <c r="Z5179" s="7"/>
      <c r="AA5179" s="8">
        <f t="shared" si="658"/>
        <v>0</v>
      </c>
      <c r="AB5179" s="7">
        <f t="shared" si="659"/>
        <v>0</v>
      </c>
      <c r="AC5179" s="7">
        <f t="shared" si="655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3262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hidden="1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3708</v>
      </c>
      <c r="J5180" s="58" t="s">
        <v>3321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3909</v>
      </c>
      <c r="R5180" s="58"/>
      <c r="S5180" s="7">
        <v>0</v>
      </c>
      <c r="T5180" s="7">
        <v>0</v>
      </c>
      <c r="U5180" s="7">
        <v>0</v>
      </c>
      <c r="V5180" s="7">
        <f t="shared" si="656"/>
        <v>0</v>
      </c>
      <c r="W5180" s="8">
        <f t="shared" si="657"/>
        <v>0</v>
      </c>
      <c r="X5180" s="8"/>
      <c r="Y5180" s="7">
        <f t="shared" si="654"/>
        <v>0</v>
      </c>
      <c r="Z5180" s="7"/>
      <c r="AA5180" s="8">
        <f t="shared" si="658"/>
        <v>0</v>
      </c>
      <c r="AB5180" s="7">
        <f t="shared" si="659"/>
        <v>0</v>
      </c>
      <c r="AC5180" s="7">
        <f t="shared" si="655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3262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hidden="1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3708</v>
      </c>
      <c r="J5181" s="58" t="s">
        <v>3321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3910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6"/>
        <v>128754.43000000011</v>
      </c>
      <c r="W5181" s="8">
        <f t="shared" si="657"/>
        <v>460707.99999999994</v>
      </c>
      <c r="X5181" s="8"/>
      <c r="Y5181" s="7">
        <f t="shared" si="654"/>
        <v>0</v>
      </c>
      <c r="Z5181" s="7"/>
      <c r="AA5181" s="8">
        <f t="shared" si="658"/>
        <v>460707.99999999994</v>
      </c>
      <c r="AB5181" s="7">
        <f t="shared" si="659"/>
        <v>0</v>
      </c>
      <c r="AC5181" s="7">
        <f t="shared" si="655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3262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hidden="1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3911</v>
      </c>
      <c r="F5182" s="58" t="s">
        <v>3912</v>
      </c>
      <c r="G5182" s="58" t="s">
        <v>3911</v>
      </c>
      <c r="H5182" s="58" t="s">
        <v>36</v>
      </c>
      <c r="I5182" s="58" t="s">
        <v>3708</v>
      </c>
      <c r="J5182" s="58" t="s">
        <v>3321</v>
      </c>
      <c r="K5182" s="58" t="s">
        <v>32</v>
      </c>
      <c r="L5182" s="58" t="s">
        <v>3913</v>
      </c>
      <c r="M5182" s="58"/>
      <c r="N5182" s="58" t="s">
        <v>40</v>
      </c>
      <c r="O5182" s="58" t="s">
        <v>80</v>
      </c>
      <c r="P5182" s="4">
        <v>0</v>
      </c>
      <c r="Q5182" s="117" t="s">
        <v>3914</v>
      </c>
      <c r="R5182" s="58" t="s">
        <v>3915</v>
      </c>
      <c r="S5182" s="7">
        <v>0</v>
      </c>
      <c r="T5182" s="7">
        <v>500</v>
      </c>
      <c r="U5182" s="7">
        <v>500</v>
      </c>
      <c r="V5182" s="7">
        <f t="shared" si="656"/>
        <v>0</v>
      </c>
      <c r="W5182" s="8">
        <v>0</v>
      </c>
      <c r="X5182" s="8"/>
      <c r="Y5182" s="7">
        <f t="shared" si="654"/>
        <v>0</v>
      </c>
      <c r="Z5182" s="7"/>
      <c r="AA5182" s="8">
        <f t="shared" si="658"/>
        <v>0</v>
      </c>
      <c r="AB5182" s="7">
        <f t="shared" si="659"/>
        <v>500</v>
      </c>
      <c r="AC5182" s="7">
        <f t="shared" si="655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3262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hidden="1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3708</v>
      </c>
      <c r="J5183" s="58" t="s">
        <v>3321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6"/>
        <v>-12590.81</v>
      </c>
      <c r="W5183" s="8">
        <f t="shared" si="657"/>
        <v>0</v>
      </c>
      <c r="X5183" s="8"/>
      <c r="Y5183" s="7">
        <f t="shared" si="654"/>
        <v>0</v>
      </c>
      <c r="Z5183" s="7"/>
      <c r="AA5183" s="8">
        <f t="shared" si="658"/>
        <v>0</v>
      </c>
      <c r="AB5183" s="7">
        <f t="shared" si="659"/>
        <v>0</v>
      </c>
      <c r="AC5183" s="7">
        <f t="shared" si="655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3262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hidden="1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3708</v>
      </c>
      <c r="J5184" s="58" t="s">
        <v>3321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6"/>
        <v>884458.91</v>
      </c>
      <c r="W5184" s="8">
        <f t="shared" si="657"/>
        <v>816053.32</v>
      </c>
      <c r="X5184" s="8"/>
      <c r="Y5184" s="7">
        <f t="shared" si="654"/>
        <v>0</v>
      </c>
      <c r="Z5184" s="7"/>
      <c r="AA5184" s="8">
        <f t="shared" si="658"/>
        <v>816053.32</v>
      </c>
      <c r="AB5184" s="7">
        <f t="shared" si="659"/>
        <v>0</v>
      </c>
      <c r="AC5184" s="7">
        <f t="shared" si="655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3262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hidden="1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3708</v>
      </c>
      <c r="J5185" s="58" t="s">
        <v>3321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6"/>
        <v>-149224.34</v>
      </c>
      <c r="W5185" s="8">
        <f t="shared" si="657"/>
        <v>0</v>
      </c>
      <c r="X5185" s="8"/>
      <c r="Y5185" s="7">
        <f t="shared" si="654"/>
        <v>0</v>
      </c>
      <c r="Z5185" s="7"/>
      <c r="AA5185" s="8">
        <f t="shared" si="658"/>
        <v>0</v>
      </c>
      <c r="AB5185" s="7">
        <f t="shared" si="659"/>
        <v>0</v>
      </c>
      <c r="AC5185" s="7">
        <f t="shared" si="655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3262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hidden="1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3708</v>
      </c>
      <c r="J5186" s="58" t="s">
        <v>3321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3916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6"/>
        <v>50000</v>
      </c>
      <c r="W5186" s="8">
        <f t="shared" si="657"/>
        <v>12047.130000000001</v>
      </c>
      <c r="X5186" s="8"/>
      <c r="Y5186" s="7">
        <f t="shared" si="654"/>
        <v>0</v>
      </c>
      <c r="Z5186" s="7"/>
      <c r="AA5186" s="8">
        <f t="shared" si="658"/>
        <v>12047.130000000001</v>
      </c>
      <c r="AB5186" s="7">
        <f t="shared" si="659"/>
        <v>0</v>
      </c>
      <c r="AC5186" s="7">
        <f t="shared" si="655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3262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hidden="1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3418</v>
      </c>
      <c r="F5187" s="58" t="s">
        <v>3418</v>
      </c>
      <c r="G5187" s="58" t="s">
        <v>3418</v>
      </c>
      <c r="H5187" s="58" t="s">
        <v>36</v>
      </c>
      <c r="I5187" s="58" t="s">
        <v>3708</v>
      </c>
      <c r="J5187" s="58" t="s">
        <v>3321</v>
      </c>
      <c r="K5187" s="58" t="s">
        <v>32</v>
      </c>
      <c r="L5187" s="58" t="s">
        <v>3917</v>
      </c>
      <c r="M5187" s="58"/>
      <c r="N5187" s="58" t="s">
        <v>40</v>
      </c>
      <c r="O5187" s="58" t="s">
        <v>41</v>
      </c>
      <c r="P5187" s="4">
        <v>0.02</v>
      </c>
      <c r="Q5187" s="117" t="s">
        <v>3918</v>
      </c>
      <c r="R5187" s="58" t="s">
        <v>3740</v>
      </c>
      <c r="S5187" s="7">
        <v>0</v>
      </c>
      <c r="T5187" s="7">
        <v>500</v>
      </c>
      <c r="U5187" s="7">
        <v>500</v>
      </c>
      <c r="V5187" s="7">
        <f t="shared" si="656"/>
        <v>0</v>
      </c>
      <c r="W5187" s="8">
        <v>0</v>
      </c>
      <c r="X5187" s="8"/>
      <c r="Y5187" s="7">
        <f t="shared" ref="Y5187:Y5250" si="660">IF(W5187-AC5187&lt;=0,0,IF(O5187="返现",MAX(W5187-AB5187-AC5187,0),MAX(W5187-AC5187,0)))</f>
        <v>0</v>
      </c>
      <c r="Z5187" s="7"/>
      <c r="AA5187" s="8">
        <f t="shared" si="658"/>
        <v>0</v>
      </c>
      <c r="AB5187" s="7">
        <f t="shared" si="659"/>
        <v>500</v>
      </c>
      <c r="AC5187" s="7">
        <f t="shared" si="655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3262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hidden="1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3708</v>
      </c>
      <c r="J5188" s="58" t="s">
        <v>3321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3919</v>
      </c>
      <c r="R5188" s="58"/>
      <c r="S5188" s="7">
        <v>43473.17</v>
      </c>
      <c r="T5188" s="7">
        <v>250000</v>
      </c>
      <c r="U5188" s="7">
        <v>278045.2</v>
      </c>
      <c r="V5188" s="7">
        <f t="shared" si="656"/>
        <v>15427.969999999972</v>
      </c>
      <c r="W5188" s="8">
        <f t="shared" si="657"/>
        <v>272593.33333333331</v>
      </c>
      <c r="X5188" s="8"/>
      <c r="Y5188" s="7">
        <f t="shared" si="660"/>
        <v>0</v>
      </c>
      <c r="Z5188" s="7"/>
      <c r="AA5188" s="8">
        <f t="shared" si="658"/>
        <v>272593.33333333331</v>
      </c>
      <c r="AB5188" s="7">
        <f t="shared" si="659"/>
        <v>5451.8666666666977</v>
      </c>
      <c r="AC5188" s="7">
        <f t="shared" si="655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3262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hidden="1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3920</v>
      </c>
      <c r="F5189" s="58" t="s">
        <v>3920</v>
      </c>
      <c r="G5189" s="58" t="s">
        <v>3920</v>
      </c>
      <c r="H5189" s="58" t="s">
        <v>36</v>
      </c>
      <c r="I5189" s="58" t="s">
        <v>3708</v>
      </c>
      <c r="J5189" s="58" t="s">
        <v>3321</v>
      </c>
      <c r="K5189" s="58" t="s">
        <v>32</v>
      </c>
      <c r="L5189" s="58" t="s">
        <v>3921</v>
      </c>
      <c r="M5189" s="58"/>
      <c r="N5189" s="58" t="s">
        <v>40</v>
      </c>
      <c r="O5189" s="58" t="s">
        <v>80</v>
      </c>
      <c r="P5189" s="4">
        <v>0</v>
      </c>
      <c r="Q5189" s="117" t="s">
        <v>3922</v>
      </c>
      <c r="R5189" s="58" t="s">
        <v>3915</v>
      </c>
      <c r="S5189" s="7">
        <v>0</v>
      </c>
      <c r="T5189" s="7">
        <v>605</v>
      </c>
      <c r="U5189" s="7">
        <v>605</v>
      </c>
      <c r="V5189" s="7">
        <f t="shared" si="656"/>
        <v>0</v>
      </c>
      <c r="W5189" s="8">
        <v>0</v>
      </c>
      <c r="X5189" s="8"/>
      <c r="Y5189" s="7">
        <f t="shared" si="660"/>
        <v>0</v>
      </c>
      <c r="Z5189" s="7"/>
      <c r="AA5189" s="8">
        <f t="shared" si="658"/>
        <v>0</v>
      </c>
      <c r="AB5189" s="7">
        <f t="shared" si="659"/>
        <v>605</v>
      </c>
      <c r="AC5189" s="7">
        <f t="shared" si="655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3262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hidden="1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3923</v>
      </c>
      <c r="F5190" s="58" t="s">
        <v>3923</v>
      </c>
      <c r="G5190" s="58" t="s">
        <v>3923</v>
      </c>
      <c r="H5190" s="58" t="s">
        <v>36</v>
      </c>
      <c r="I5190" s="58" t="s">
        <v>3708</v>
      </c>
      <c r="J5190" s="58" t="s">
        <v>3321</v>
      </c>
      <c r="K5190" s="58" t="s">
        <v>32</v>
      </c>
      <c r="L5190" s="58" t="s">
        <v>3924</v>
      </c>
      <c r="M5190" s="58"/>
      <c r="N5190" s="58" t="s">
        <v>40</v>
      </c>
      <c r="O5190" s="58" t="s">
        <v>41</v>
      </c>
      <c r="P5190" s="4">
        <v>0.02</v>
      </c>
      <c r="Q5190" s="117" t="s">
        <v>3925</v>
      </c>
      <c r="R5190" s="58"/>
      <c r="S5190" s="7">
        <v>0</v>
      </c>
      <c r="T5190" s="7">
        <v>10000</v>
      </c>
      <c r="U5190" s="7">
        <v>7020.7</v>
      </c>
      <c r="V5190" s="7">
        <f t="shared" si="656"/>
        <v>2979.3</v>
      </c>
      <c r="W5190" s="8">
        <f t="shared" si="657"/>
        <v>6883.0392156862745</v>
      </c>
      <c r="X5190" s="8"/>
      <c r="Y5190" s="7">
        <f t="shared" si="660"/>
        <v>0</v>
      </c>
      <c r="Z5190" s="7"/>
      <c r="AA5190" s="8">
        <f t="shared" si="658"/>
        <v>6883.0392156862745</v>
      </c>
      <c r="AB5190" s="7">
        <f t="shared" si="659"/>
        <v>137.66078431372534</v>
      </c>
      <c r="AC5190" s="7">
        <f t="shared" si="655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3262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hidden="1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3708</v>
      </c>
      <c r="J5191" s="58" t="s">
        <v>3321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3926</v>
      </c>
      <c r="R5191" s="58" t="s">
        <v>3750</v>
      </c>
      <c r="S5191" s="7">
        <v>7949</v>
      </c>
      <c r="T5191" s="7">
        <v>604</v>
      </c>
      <c r="U5191" s="7">
        <v>8553</v>
      </c>
      <c r="V5191" s="7">
        <f t="shared" si="656"/>
        <v>0</v>
      </c>
      <c r="W5191" s="8">
        <f>(U5191-604)/(1+P5191)</f>
        <v>7643.2692307692305</v>
      </c>
      <c r="X5191" s="8"/>
      <c r="Y5191" s="7">
        <f t="shared" si="660"/>
        <v>0</v>
      </c>
      <c r="Z5191" s="7"/>
      <c r="AA5191" s="8">
        <f t="shared" si="658"/>
        <v>7643.2692307692305</v>
      </c>
      <c r="AB5191" s="7">
        <f t="shared" si="659"/>
        <v>909.73076923076951</v>
      </c>
      <c r="AC5191" s="7">
        <f t="shared" si="655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3262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hidden="1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3927</v>
      </c>
      <c r="F5192" s="58" t="s">
        <v>3927</v>
      </c>
      <c r="G5192" s="58" t="s">
        <v>3927</v>
      </c>
      <c r="H5192" s="58" t="s">
        <v>36</v>
      </c>
      <c r="I5192" s="58" t="s">
        <v>3708</v>
      </c>
      <c r="J5192" s="58" t="s">
        <v>3321</v>
      </c>
      <c r="K5192" s="58" t="s">
        <v>32</v>
      </c>
      <c r="L5192" s="58" t="s">
        <v>3928</v>
      </c>
      <c r="M5192" s="58"/>
      <c r="N5192" s="58" t="s">
        <v>40</v>
      </c>
      <c r="O5192" s="58" t="s">
        <v>41</v>
      </c>
      <c r="P5192" s="4">
        <v>0.04</v>
      </c>
      <c r="Q5192" s="117" t="s">
        <v>3929</v>
      </c>
      <c r="R5192" s="58" t="s">
        <v>3915</v>
      </c>
      <c r="S5192" s="7">
        <v>0</v>
      </c>
      <c r="T5192" s="7">
        <v>603</v>
      </c>
      <c r="U5192" s="7">
        <v>603</v>
      </c>
      <c r="V5192" s="7">
        <f t="shared" si="656"/>
        <v>0</v>
      </c>
      <c r="W5192" s="8">
        <v>0</v>
      </c>
      <c r="X5192" s="8"/>
      <c r="Y5192" s="7">
        <f t="shared" si="660"/>
        <v>0</v>
      </c>
      <c r="Z5192" s="7"/>
      <c r="AA5192" s="8">
        <f t="shared" si="658"/>
        <v>0</v>
      </c>
      <c r="AB5192" s="7">
        <f t="shared" si="659"/>
        <v>603</v>
      </c>
      <c r="AC5192" s="7">
        <f t="shared" si="655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3262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hidden="1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3708</v>
      </c>
      <c r="J5193" s="58" t="s">
        <v>3321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6"/>
        <v>12658.810000000005</v>
      </c>
      <c r="W5193" s="8">
        <f t="shared" si="657"/>
        <v>47284.254901960776</v>
      </c>
      <c r="X5193" s="8"/>
      <c r="Y5193" s="7">
        <f t="shared" si="660"/>
        <v>0</v>
      </c>
      <c r="Z5193" s="7"/>
      <c r="AA5193" s="8">
        <f t="shared" si="658"/>
        <v>47284.254901960776</v>
      </c>
      <c r="AB5193" s="7">
        <f t="shared" si="659"/>
        <v>945.68509803921916</v>
      </c>
      <c r="AC5193" s="7">
        <f t="shared" si="655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3262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hidden="1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2582</v>
      </c>
      <c r="F5194" s="58" t="s">
        <v>3425</v>
      </c>
      <c r="G5194" s="58" t="s">
        <v>2582</v>
      </c>
      <c r="H5194" s="58" t="s">
        <v>36</v>
      </c>
      <c r="I5194" s="58" t="s">
        <v>3708</v>
      </c>
      <c r="J5194" s="58" t="s">
        <v>3321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6"/>
        <v>245834.16000000038</v>
      </c>
      <c r="W5194" s="8">
        <f t="shared" si="657"/>
        <v>1745639.692307692</v>
      </c>
      <c r="X5194" s="8"/>
      <c r="Y5194" s="7">
        <f t="shared" si="660"/>
        <v>0</v>
      </c>
      <c r="Z5194" s="7"/>
      <c r="AA5194" s="8">
        <f t="shared" si="658"/>
        <v>1745639.692307692</v>
      </c>
      <c r="AB5194" s="7">
        <f t="shared" si="659"/>
        <v>69825.587692307774</v>
      </c>
      <c r="AC5194" s="7">
        <f t="shared" si="655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3262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hidden="1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2582</v>
      </c>
      <c r="F5195" s="58" t="s">
        <v>3425</v>
      </c>
      <c r="G5195" s="58" t="s">
        <v>2582</v>
      </c>
      <c r="H5195" s="58" t="s">
        <v>36</v>
      </c>
      <c r="I5195" s="58" t="s">
        <v>3708</v>
      </c>
      <c r="J5195" s="58" t="s">
        <v>3321</v>
      </c>
      <c r="K5195" s="58" t="s">
        <v>32</v>
      </c>
      <c r="L5195" s="58" t="s">
        <v>3426</v>
      </c>
      <c r="M5195" s="58"/>
      <c r="N5195" s="58" t="s">
        <v>57</v>
      </c>
      <c r="O5195" s="58" t="s">
        <v>41</v>
      </c>
      <c r="P5195" s="4">
        <v>0.04</v>
      </c>
      <c r="Q5195" s="117" t="s">
        <v>3930</v>
      </c>
      <c r="R5195" s="58" t="s">
        <v>3723</v>
      </c>
      <c r="S5195" s="7">
        <v>107327.44</v>
      </c>
      <c r="T5195" s="7">
        <v>50000</v>
      </c>
      <c r="U5195" s="7">
        <v>110054.63</v>
      </c>
      <c r="V5195" s="7">
        <f t="shared" si="656"/>
        <v>47272.81</v>
      </c>
      <c r="W5195" s="8">
        <f t="shared" si="657"/>
        <v>105821.75961538461</v>
      </c>
      <c r="X5195" s="8"/>
      <c r="Y5195" s="7">
        <f t="shared" si="660"/>
        <v>0</v>
      </c>
      <c r="Z5195" s="7"/>
      <c r="AA5195" s="8">
        <f t="shared" si="658"/>
        <v>105821.75961538461</v>
      </c>
      <c r="AB5195" s="7">
        <f t="shared" si="659"/>
        <v>4232.8703846153949</v>
      </c>
      <c r="AC5195" s="7">
        <f t="shared" si="655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3262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hidden="1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3708</v>
      </c>
      <c r="J5196" s="58" t="s">
        <v>3321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6"/>
        <v>0</v>
      </c>
      <c r="W5196" s="8">
        <f t="shared" si="657"/>
        <v>144777.52884615384</v>
      </c>
      <c r="X5196" s="8"/>
      <c r="Y5196" s="7">
        <f t="shared" si="660"/>
        <v>0</v>
      </c>
      <c r="Z5196" s="7"/>
      <c r="AA5196" s="8">
        <f t="shared" si="658"/>
        <v>144777.52884615384</v>
      </c>
      <c r="AB5196" s="7">
        <f t="shared" si="659"/>
        <v>5791.1011538461607</v>
      </c>
      <c r="AC5196" s="7">
        <f t="shared" si="655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3262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hidden="1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3708</v>
      </c>
      <c r="J5197" s="58" t="s">
        <v>3321</v>
      </c>
      <c r="K5197" s="58" t="s">
        <v>32</v>
      </c>
      <c r="L5197" s="58" t="s">
        <v>3426</v>
      </c>
      <c r="M5197" s="58"/>
      <c r="N5197" s="58" t="s">
        <v>57</v>
      </c>
      <c r="O5197" s="58" t="s">
        <v>41</v>
      </c>
      <c r="P5197" s="4">
        <v>0.04</v>
      </c>
      <c r="Q5197" s="117" t="s">
        <v>3930</v>
      </c>
      <c r="R5197" s="58" t="s">
        <v>3721</v>
      </c>
      <c r="S5197" s="7">
        <v>140000</v>
      </c>
      <c r="T5197" s="7">
        <v>-150000</v>
      </c>
      <c r="U5197" s="7">
        <v>-10000</v>
      </c>
      <c r="V5197" s="7">
        <f t="shared" si="656"/>
        <v>0</v>
      </c>
      <c r="W5197" s="8">
        <f t="shared" si="657"/>
        <v>-9615.3846153846152</v>
      </c>
      <c r="X5197" s="8"/>
      <c r="Y5197" s="7">
        <f t="shared" si="660"/>
        <v>384.61538461538476</v>
      </c>
      <c r="Z5197" s="7"/>
      <c r="AA5197" s="8">
        <f t="shared" si="658"/>
        <v>-9615.3846153846152</v>
      </c>
      <c r="AB5197" s="7">
        <f t="shared" si="659"/>
        <v>-384.61538461538476</v>
      </c>
      <c r="AC5197" s="7">
        <f t="shared" si="655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3262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hidden="1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3708</v>
      </c>
      <c r="J5198" s="58" t="s">
        <v>3321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6"/>
        <v>2226.440000000006</v>
      </c>
      <c r="W5198" s="8">
        <f t="shared" si="657"/>
        <v>30481.196078431367</v>
      </c>
      <c r="X5198" s="8"/>
      <c r="Y5198" s="7">
        <f t="shared" si="660"/>
        <v>0</v>
      </c>
      <c r="Z5198" s="7"/>
      <c r="AA5198" s="8">
        <f t="shared" si="658"/>
        <v>30481.196078431367</v>
      </c>
      <c r="AB5198" s="7">
        <f t="shared" si="659"/>
        <v>609.62392156862916</v>
      </c>
      <c r="AC5198" s="7">
        <f t="shared" si="655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3262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hidden="1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1850</v>
      </c>
      <c r="F5199" s="58" t="s">
        <v>1850</v>
      </c>
      <c r="G5199" s="58" t="s">
        <v>1850</v>
      </c>
      <c r="H5199" s="58" t="s">
        <v>36</v>
      </c>
      <c r="I5199" s="58" t="s">
        <v>3708</v>
      </c>
      <c r="J5199" s="58" t="s">
        <v>3321</v>
      </c>
      <c r="K5199" s="58" t="s">
        <v>32</v>
      </c>
      <c r="L5199" s="58" t="s">
        <v>3427</v>
      </c>
      <c r="M5199" s="58"/>
      <c r="N5199" s="58" t="s">
        <v>40</v>
      </c>
      <c r="O5199" s="58" t="s">
        <v>80</v>
      </c>
      <c r="P5199" s="4">
        <v>0</v>
      </c>
      <c r="Q5199" s="117" t="s">
        <v>3931</v>
      </c>
      <c r="R5199" s="58" t="s">
        <v>3915</v>
      </c>
      <c r="S5199" s="7">
        <v>0</v>
      </c>
      <c r="T5199" s="7">
        <v>0</v>
      </c>
      <c r="U5199" s="7">
        <v>0</v>
      </c>
      <c r="V5199" s="7">
        <f t="shared" si="656"/>
        <v>0</v>
      </c>
      <c r="W5199" s="8">
        <f t="shared" si="657"/>
        <v>0</v>
      </c>
      <c r="X5199" s="8"/>
      <c r="Y5199" s="7">
        <f t="shared" si="660"/>
        <v>0</v>
      </c>
      <c r="Z5199" s="7"/>
      <c r="AA5199" s="8">
        <f t="shared" si="658"/>
        <v>0</v>
      </c>
      <c r="AB5199" s="7">
        <f t="shared" si="659"/>
        <v>0</v>
      </c>
      <c r="AC5199" s="7">
        <f t="shared" si="655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3262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hidden="1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3708</v>
      </c>
      <c r="J5200" s="58" t="s">
        <v>3321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6"/>
        <v>72331.90000000014</v>
      </c>
      <c r="W5200" s="8">
        <f t="shared" si="657"/>
        <v>548252.12</v>
      </c>
      <c r="X5200" s="8"/>
      <c r="Y5200" s="7">
        <f t="shared" si="660"/>
        <v>0</v>
      </c>
      <c r="Z5200" s="7"/>
      <c r="AA5200" s="8">
        <f t="shared" si="658"/>
        <v>548252.12</v>
      </c>
      <c r="AB5200" s="7">
        <f t="shared" si="659"/>
        <v>0</v>
      </c>
      <c r="AC5200" s="7">
        <f t="shared" si="655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3262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hidden="1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3708</v>
      </c>
      <c r="J5201" s="58" t="s">
        <v>3321</v>
      </c>
      <c r="K5201" s="58" t="s">
        <v>32</v>
      </c>
      <c r="L5201" s="58" t="s">
        <v>3932</v>
      </c>
      <c r="M5201" s="58"/>
      <c r="N5201" s="58" t="s">
        <v>40</v>
      </c>
      <c r="O5201" s="58" t="s">
        <v>41</v>
      </c>
      <c r="P5201" s="4">
        <v>0.04</v>
      </c>
      <c r="Q5201" s="117" t="s">
        <v>3933</v>
      </c>
      <c r="R5201" s="58" t="s">
        <v>3732</v>
      </c>
      <c r="S5201" s="7">
        <v>0</v>
      </c>
      <c r="T5201" s="7">
        <v>604</v>
      </c>
      <c r="U5201" s="7">
        <v>604</v>
      </c>
      <c r="V5201" s="7">
        <f t="shared" si="656"/>
        <v>0</v>
      </c>
      <c r="W5201" s="8">
        <v>0</v>
      </c>
      <c r="X5201" s="8"/>
      <c r="Y5201" s="7">
        <f t="shared" si="660"/>
        <v>0</v>
      </c>
      <c r="Z5201" s="7"/>
      <c r="AA5201" s="8">
        <f t="shared" si="658"/>
        <v>0</v>
      </c>
      <c r="AB5201" s="7">
        <f t="shared" si="659"/>
        <v>604</v>
      </c>
      <c r="AC5201" s="7">
        <f t="shared" si="655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3262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hidden="1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3708</v>
      </c>
      <c r="J5202" s="58" t="s">
        <v>3321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3934</v>
      </c>
      <c r="R5202" s="58" t="s">
        <v>3750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0"/>
        <v>0</v>
      </c>
      <c r="Z5202" s="7"/>
      <c r="AA5202" s="8">
        <f t="shared" si="658"/>
        <v>214.51923076923069</v>
      </c>
      <c r="AB5202" s="7">
        <f t="shared" si="659"/>
        <v>510.58076923076919</v>
      </c>
      <c r="AC5202" s="7">
        <f t="shared" si="655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3262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hidden="1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3708</v>
      </c>
      <c r="J5203" s="58" t="s">
        <v>3321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6"/>
        <v>27046.58</v>
      </c>
      <c r="W5203" s="8">
        <f t="shared" si="657"/>
        <v>14663.696078431374</v>
      </c>
      <c r="X5203" s="8"/>
      <c r="Y5203" s="7">
        <f t="shared" si="660"/>
        <v>0</v>
      </c>
      <c r="Z5203" s="7"/>
      <c r="AA5203" s="8">
        <f t="shared" si="658"/>
        <v>14663.696078431374</v>
      </c>
      <c r="AB5203" s="7">
        <f t="shared" si="659"/>
        <v>293.27392156862697</v>
      </c>
      <c r="AC5203" s="7">
        <f t="shared" si="655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3262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hidden="1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3708</v>
      </c>
      <c r="J5204" s="58" t="s">
        <v>3321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6"/>
        <v>0</v>
      </c>
      <c r="W5204" s="8">
        <f t="shared" si="657"/>
        <v>0</v>
      </c>
      <c r="X5204" s="8"/>
      <c r="Y5204" s="7">
        <f t="shared" si="660"/>
        <v>0</v>
      </c>
      <c r="Z5204" s="7"/>
      <c r="AA5204" s="8">
        <f t="shared" si="658"/>
        <v>0</v>
      </c>
      <c r="AB5204" s="7">
        <f t="shared" si="659"/>
        <v>0</v>
      </c>
      <c r="AC5204" s="7">
        <f t="shared" si="655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3262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hidden="1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3935</v>
      </c>
      <c r="F5205" s="58" t="s">
        <v>3935</v>
      </c>
      <c r="G5205" s="58" t="s">
        <v>3935</v>
      </c>
      <c r="H5205" s="58" t="s">
        <v>36</v>
      </c>
      <c r="I5205" s="58" t="s">
        <v>3708</v>
      </c>
      <c r="J5205" s="58" t="s">
        <v>3321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6"/>
        <v>17537.199999999997</v>
      </c>
      <c r="W5205" s="8">
        <f t="shared" si="657"/>
        <v>12462.800000000001</v>
      </c>
      <c r="X5205" s="8"/>
      <c r="Y5205" s="7">
        <f t="shared" si="660"/>
        <v>0</v>
      </c>
      <c r="Z5205" s="7"/>
      <c r="AA5205" s="8">
        <f t="shared" si="658"/>
        <v>12462.800000000001</v>
      </c>
      <c r="AB5205" s="7">
        <f t="shared" si="659"/>
        <v>0</v>
      </c>
      <c r="AC5205" s="7">
        <f t="shared" si="655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3262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hidden="1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3708</v>
      </c>
      <c r="J5206" s="58" t="s">
        <v>3321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6"/>
        <v>7324.8999999999978</v>
      </c>
      <c r="W5206" s="8">
        <f t="shared" si="657"/>
        <v>8729.6000000000022</v>
      </c>
      <c r="X5206" s="8"/>
      <c r="Y5206" s="7">
        <f t="shared" si="660"/>
        <v>0</v>
      </c>
      <c r="Z5206" s="7"/>
      <c r="AA5206" s="7"/>
      <c r="AB5206" s="7">
        <f t="shared" si="659"/>
        <v>0</v>
      </c>
      <c r="AC5206" s="7">
        <f t="shared" si="655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3262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hidden="1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3708</v>
      </c>
      <c r="J5207" s="58" t="s">
        <v>3321</v>
      </c>
      <c r="K5207" s="58" t="s">
        <v>32</v>
      </c>
      <c r="L5207" s="58" t="s">
        <v>3936</v>
      </c>
      <c r="M5207" s="58"/>
      <c r="N5207" s="58" t="s">
        <v>40</v>
      </c>
      <c r="O5207" s="58" t="s">
        <v>80</v>
      </c>
      <c r="P5207" s="4">
        <v>0</v>
      </c>
      <c r="Q5207" s="117" t="s">
        <v>3937</v>
      </c>
      <c r="R5207" s="58" t="s">
        <v>3732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7"/>
        <v>0</v>
      </c>
      <c r="X5207" s="8"/>
      <c r="Y5207" s="7">
        <f t="shared" si="660"/>
        <v>0</v>
      </c>
      <c r="Z5207" s="7"/>
      <c r="AA5207" s="7"/>
      <c r="AB5207" s="7">
        <f t="shared" si="659"/>
        <v>0</v>
      </c>
      <c r="AC5207" s="7">
        <f t="shared" si="655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3262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hidden="1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3708</v>
      </c>
      <c r="J5208" s="58" t="s">
        <v>3321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6"/>
        <v>6686.2899999998917</v>
      </c>
      <c r="W5208" s="8">
        <f t="shared" si="657"/>
        <v>142091.94</v>
      </c>
      <c r="X5208" s="8"/>
      <c r="Y5208" s="7">
        <f t="shared" si="660"/>
        <v>0</v>
      </c>
      <c r="Z5208" s="7"/>
      <c r="AA5208" s="8">
        <f t="shared" ref="AA5208:AA5230" si="661">W5208+X5208</f>
        <v>142091.94</v>
      </c>
      <c r="AB5208" s="7">
        <f t="shared" si="659"/>
        <v>0</v>
      </c>
      <c r="AC5208" s="7">
        <f t="shared" si="655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3262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hidden="1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3708</v>
      </c>
      <c r="J5209" s="58" t="s">
        <v>3321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6"/>
        <v>80339.189999999944</v>
      </c>
      <c r="W5209" s="8">
        <f t="shared" si="657"/>
        <v>527785.73</v>
      </c>
      <c r="X5209" s="8"/>
      <c r="Y5209" s="7">
        <f t="shared" si="660"/>
        <v>0</v>
      </c>
      <c r="Z5209" s="7"/>
      <c r="AA5209" s="8">
        <f t="shared" si="661"/>
        <v>527785.73</v>
      </c>
      <c r="AB5209" s="7">
        <f t="shared" si="659"/>
        <v>0</v>
      </c>
      <c r="AC5209" s="7">
        <f t="shared" si="655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3262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hidden="1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3708</v>
      </c>
      <c r="J5210" s="58" t="s">
        <v>3321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3938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6"/>
        <v>5132.039999999979</v>
      </c>
      <c r="W5210" s="8">
        <f t="shared" si="657"/>
        <v>134087.06000000003</v>
      </c>
      <c r="X5210" s="8"/>
      <c r="Y5210" s="7">
        <f t="shared" si="660"/>
        <v>0</v>
      </c>
      <c r="Z5210" s="7"/>
      <c r="AA5210" s="8">
        <f t="shared" si="661"/>
        <v>134087.06000000003</v>
      </c>
      <c r="AB5210" s="7">
        <f t="shared" si="659"/>
        <v>0</v>
      </c>
      <c r="AC5210" s="7">
        <f t="shared" si="655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3262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hidden="1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3708</v>
      </c>
      <c r="J5211" s="58" t="s">
        <v>3321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3939</v>
      </c>
      <c r="R5211" s="58"/>
      <c r="S5211" s="7">
        <v>33107.26</v>
      </c>
      <c r="T5211" s="7">
        <v>-5000</v>
      </c>
      <c r="U5211" s="7">
        <v>8917.91</v>
      </c>
      <c r="V5211" s="7">
        <f t="shared" si="656"/>
        <v>19189.350000000002</v>
      </c>
      <c r="W5211" s="8">
        <f t="shared" si="657"/>
        <v>8917.91</v>
      </c>
      <c r="X5211" s="8"/>
      <c r="Y5211" s="7">
        <f t="shared" si="660"/>
        <v>0</v>
      </c>
      <c r="Z5211" s="7"/>
      <c r="AA5211" s="8">
        <f t="shared" si="661"/>
        <v>8917.91</v>
      </c>
      <c r="AB5211" s="7">
        <f t="shared" si="659"/>
        <v>0</v>
      </c>
      <c r="AC5211" s="7">
        <f t="shared" si="655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3262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hidden="1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3708</v>
      </c>
      <c r="J5212" s="58" t="s">
        <v>3321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3940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6"/>
        <v>38733.329999999987</v>
      </c>
      <c r="W5212" s="8">
        <f t="shared" si="657"/>
        <v>17307.070000000007</v>
      </c>
      <c r="X5212" s="8"/>
      <c r="Y5212" s="7">
        <f t="shared" si="660"/>
        <v>0</v>
      </c>
      <c r="Z5212" s="7"/>
      <c r="AA5212" s="8">
        <f t="shared" si="661"/>
        <v>17307.070000000007</v>
      </c>
      <c r="AB5212" s="7">
        <f t="shared" si="659"/>
        <v>0</v>
      </c>
      <c r="AC5212" s="7">
        <f t="shared" si="655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3262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hidden="1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3708</v>
      </c>
      <c r="J5213" s="58" t="s">
        <v>3321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3941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6"/>
        <v>44999.999999999993</v>
      </c>
      <c r="W5213" s="8">
        <f t="shared" si="657"/>
        <v>12803.01</v>
      </c>
      <c r="X5213" s="8"/>
      <c r="Y5213" s="7">
        <f t="shared" si="660"/>
        <v>0</v>
      </c>
      <c r="Z5213" s="7"/>
      <c r="AA5213" s="8">
        <f t="shared" si="661"/>
        <v>12803.01</v>
      </c>
      <c r="AB5213" s="7">
        <f t="shared" si="659"/>
        <v>0</v>
      </c>
      <c r="AC5213" s="7">
        <f t="shared" si="655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3262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hidden="1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3708</v>
      </c>
      <c r="J5214" s="58" t="s">
        <v>3321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3942</v>
      </c>
      <c r="R5214" s="58"/>
      <c r="S5214" s="7">
        <v>12769.74</v>
      </c>
      <c r="T5214" s="7">
        <v>1230.26</v>
      </c>
      <c r="U5214" s="7">
        <v>0</v>
      </c>
      <c r="V5214" s="7">
        <f t="shared" si="656"/>
        <v>14000</v>
      </c>
      <c r="W5214" s="8">
        <f t="shared" si="657"/>
        <v>0</v>
      </c>
      <c r="X5214" s="8"/>
      <c r="Y5214" s="7">
        <f t="shared" si="660"/>
        <v>0</v>
      </c>
      <c r="Z5214" s="7"/>
      <c r="AA5214" s="8">
        <f t="shared" si="661"/>
        <v>0</v>
      </c>
      <c r="AB5214" s="7">
        <f t="shared" si="659"/>
        <v>0</v>
      </c>
      <c r="AC5214" s="7">
        <f t="shared" si="655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3262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hidden="1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3708</v>
      </c>
      <c r="J5215" s="58" t="s">
        <v>3321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3943</v>
      </c>
      <c r="R5215" s="58"/>
      <c r="S5215" s="7">
        <v>13392.96</v>
      </c>
      <c r="T5215" s="7">
        <v>-4392.96</v>
      </c>
      <c r="U5215" s="7">
        <v>0</v>
      </c>
      <c r="V5215" s="7">
        <f t="shared" si="656"/>
        <v>9000</v>
      </c>
      <c r="W5215" s="8">
        <f t="shared" si="657"/>
        <v>0</v>
      </c>
      <c r="X5215" s="8"/>
      <c r="Y5215" s="7">
        <f t="shared" si="660"/>
        <v>0</v>
      </c>
      <c r="Z5215" s="7"/>
      <c r="AA5215" s="8">
        <f t="shared" si="661"/>
        <v>0</v>
      </c>
      <c r="AB5215" s="7">
        <f t="shared" si="659"/>
        <v>0</v>
      </c>
      <c r="AC5215" s="7">
        <f t="shared" si="655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3262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hidden="1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3708</v>
      </c>
      <c r="J5216" s="58" t="s">
        <v>3321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3943</v>
      </c>
      <c r="R5216" s="58"/>
      <c r="S5216" s="7">
        <v>0</v>
      </c>
      <c r="T5216" s="7">
        <v>0</v>
      </c>
      <c r="U5216" s="7">
        <v>0</v>
      </c>
      <c r="V5216" s="7">
        <f t="shared" si="656"/>
        <v>0</v>
      </c>
      <c r="W5216" s="8">
        <f t="shared" si="657"/>
        <v>0</v>
      </c>
      <c r="X5216" s="8"/>
      <c r="Y5216" s="7">
        <f t="shared" si="660"/>
        <v>0</v>
      </c>
      <c r="Z5216" s="7"/>
      <c r="AA5216" s="8">
        <f t="shared" si="661"/>
        <v>0</v>
      </c>
      <c r="AB5216" s="7">
        <f t="shared" si="659"/>
        <v>0</v>
      </c>
      <c r="AC5216" s="7">
        <f t="shared" si="655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3262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hidden="1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3708</v>
      </c>
      <c r="J5217" s="58" t="s">
        <v>3321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3944</v>
      </c>
      <c r="R5217" s="58"/>
      <c r="S5217" s="7">
        <v>3721.55</v>
      </c>
      <c r="T5217" s="7">
        <v>7278.45</v>
      </c>
      <c r="U5217" s="7">
        <v>0</v>
      </c>
      <c r="V5217" s="7">
        <f t="shared" si="656"/>
        <v>11000</v>
      </c>
      <c r="W5217" s="8">
        <f t="shared" si="657"/>
        <v>0</v>
      </c>
      <c r="X5217" s="8"/>
      <c r="Y5217" s="7">
        <f t="shared" si="660"/>
        <v>0</v>
      </c>
      <c r="Z5217" s="7"/>
      <c r="AA5217" s="8">
        <f t="shared" si="661"/>
        <v>0</v>
      </c>
      <c r="AB5217" s="7">
        <f t="shared" si="659"/>
        <v>0</v>
      </c>
      <c r="AC5217" s="7">
        <f t="shared" si="655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3262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hidden="1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3708</v>
      </c>
      <c r="J5218" s="58" t="s">
        <v>3321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3945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6"/>
        <v>2730.4800000000032</v>
      </c>
      <c r="W5218" s="8">
        <f t="shared" si="657"/>
        <v>20020.599999999999</v>
      </c>
      <c r="X5218" s="8"/>
      <c r="Y5218" s="7">
        <f t="shared" si="660"/>
        <v>0</v>
      </c>
      <c r="Z5218" s="7"/>
      <c r="AA5218" s="8">
        <f t="shared" si="661"/>
        <v>20020.599999999999</v>
      </c>
      <c r="AB5218" s="7">
        <f t="shared" si="659"/>
        <v>0</v>
      </c>
      <c r="AC5218" s="7">
        <f t="shared" si="655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3262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hidden="1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3708</v>
      </c>
      <c r="J5219" s="58" t="s">
        <v>3321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3946</v>
      </c>
      <c r="R5219" s="58"/>
      <c r="S5219" s="7">
        <v>16084.39</v>
      </c>
      <c r="T5219" s="7">
        <v>-4084.39</v>
      </c>
      <c r="U5219" s="7">
        <v>0</v>
      </c>
      <c r="V5219" s="7">
        <f t="shared" si="656"/>
        <v>12000</v>
      </c>
      <c r="W5219" s="8">
        <f t="shared" si="657"/>
        <v>0</v>
      </c>
      <c r="X5219" s="8"/>
      <c r="Y5219" s="7">
        <f t="shared" si="660"/>
        <v>0</v>
      </c>
      <c r="Z5219" s="7"/>
      <c r="AA5219" s="8">
        <f t="shared" si="661"/>
        <v>0</v>
      </c>
      <c r="AB5219" s="7">
        <f t="shared" si="659"/>
        <v>0</v>
      </c>
      <c r="AC5219" s="7">
        <f t="shared" si="655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3262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hidden="1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3708</v>
      </c>
      <c r="J5220" s="58" t="s">
        <v>3321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3947</v>
      </c>
      <c r="R5220" s="58"/>
      <c r="S5220" s="7">
        <v>5674.75</v>
      </c>
      <c r="T5220" s="7">
        <v>3325.25</v>
      </c>
      <c r="U5220" s="7">
        <v>0</v>
      </c>
      <c r="V5220" s="7">
        <f t="shared" si="656"/>
        <v>9000</v>
      </c>
      <c r="W5220" s="8">
        <f t="shared" si="657"/>
        <v>0</v>
      </c>
      <c r="X5220" s="8"/>
      <c r="Y5220" s="7">
        <f t="shared" si="660"/>
        <v>0</v>
      </c>
      <c r="Z5220" s="7"/>
      <c r="AA5220" s="8">
        <f t="shared" si="661"/>
        <v>0</v>
      </c>
      <c r="AB5220" s="7">
        <f t="shared" si="659"/>
        <v>0</v>
      </c>
      <c r="AC5220" s="7">
        <f t="shared" si="655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3262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hidden="1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3708</v>
      </c>
      <c r="J5221" s="58" t="s">
        <v>3321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3948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6"/>
        <v>9000.0000000000091</v>
      </c>
      <c r="W5221" s="8">
        <f t="shared" si="657"/>
        <v>0</v>
      </c>
      <c r="X5221" s="8"/>
      <c r="Y5221" s="7">
        <f t="shared" si="660"/>
        <v>0</v>
      </c>
      <c r="Z5221" s="7"/>
      <c r="AA5221" s="8">
        <f t="shared" si="661"/>
        <v>0</v>
      </c>
      <c r="AB5221" s="7">
        <f t="shared" si="659"/>
        <v>0</v>
      </c>
      <c r="AC5221" s="7">
        <f t="shared" si="655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3262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hidden="1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3708</v>
      </c>
      <c r="J5222" s="58" t="s">
        <v>3321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3949</v>
      </c>
      <c r="R5222" s="58"/>
      <c r="S5222" s="7">
        <v>15316.27</v>
      </c>
      <c r="T5222" s="7">
        <v>-6316.27</v>
      </c>
      <c r="U5222" s="7">
        <v>0</v>
      </c>
      <c r="V5222" s="7">
        <f t="shared" si="656"/>
        <v>9000</v>
      </c>
      <c r="W5222" s="8">
        <f t="shared" si="657"/>
        <v>0</v>
      </c>
      <c r="X5222" s="8"/>
      <c r="Y5222" s="7">
        <f t="shared" si="660"/>
        <v>0</v>
      </c>
      <c r="Z5222" s="7"/>
      <c r="AA5222" s="8">
        <f t="shared" si="661"/>
        <v>0</v>
      </c>
      <c r="AB5222" s="7">
        <f t="shared" si="659"/>
        <v>0</v>
      </c>
      <c r="AC5222" s="7">
        <f t="shared" si="655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3262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hidden="1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3708</v>
      </c>
      <c r="J5223" s="58" t="s">
        <v>3321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3950</v>
      </c>
      <c r="R5223" s="58"/>
      <c r="S5223" s="7">
        <v>4651.62</v>
      </c>
      <c r="T5223" s="7">
        <v>4348.38</v>
      </c>
      <c r="U5223" s="7">
        <v>0</v>
      </c>
      <c r="V5223" s="7">
        <f t="shared" si="656"/>
        <v>9000</v>
      </c>
      <c r="W5223" s="8">
        <f t="shared" si="657"/>
        <v>0</v>
      </c>
      <c r="X5223" s="8"/>
      <c r="Y5223" s="7">
        <f t="shared" si="660"/>
        <v>0</v>
      </c>
      <c r="Z5223" s="7"/>
      <c r="AA5223" s="8">
        <f t="shared" si="661"/>
        <v>0</v>
      </c>
      <c r="AB5223" s="7">
        <f t="shared" si="659"/>
        <v>0</v>
      </c>
      <c r="AC5223" s="7">
        <f t="shared" si="655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3262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hidden="1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3708</v>
      </c>
      <c r="J5224" s="58" t="s">
        <v>3321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3951</v>
      </c>
      <c r="R5224" s="58"/>
      <c r="S5224" s="7">
        <v>11941.02</v>
      </c>
      <c r="T5224" s="7">
        <v>-2941.02</v>
      </c>
      <c r="U5224" s="7">
        <v>0</v>
      </c>
      <c r="V5224" s="7">
        <f t="shared" si="656"/>
        <v>9000</v>
      </c>
      <c r="W5224" s="8">
        <f t="shared" si="657"/>
        <v>0</v>
      </c>
      <c r="X5224" s="8"/>
      <c r="Y5224" s="7">
        <f t="shared" si="660"/>
        <v>0</v>
      </c>
      <c r="Z5224" s="7"/>
      <c r="AA5224" s="8">
        <f t="shared" si="661"/>
        <v>0</v>
      </c>
      <c r="AB5224" s="7">
        <f t="shared" si="659"/>
        <v>0</v>
      </c>
      <c r="AC5224" s="7">
        <f t="shared" si="655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3262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hidden="1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3708</v>
      </c>
      <c r="J5225" s="58" t="s">
        <v>3321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3952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6"/>
        <v>29365.510000000009</v>
      </c>
      <c r="W5225" s="8">
        <f t="shared" si="657"/>
        <v>364582.6399999999</v>
      </c>
      <c r="X5225" s="8"/>
      <c r="Y5225" s="7">
        <f t="shared" si="660"/>
        <v>0</v>
      </c>
      <c r="Z5225" s="7"/>
      <c r="AA5225" s="8">
        <f t="shared" si="661"/>
        <v>364582.6399999999</v>
      </c>
      <c r="AB5225" s="7">
        <f t="shared" si="659"/>
        <v>0</v>
      </c>
      <c r="AC5225" s="7">
        <f t="shared" si="655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3262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hidden="1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3708</v>
      </c>
      <c r="J5226" s="58" t="s">
        <v>3321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3953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6"/>
        <v>4558.5499999999993</v>
      </c>
      <c r="W5226" s="8">
        <f t="shared" si="657"/>
        <v>16462.830000000002</v>
      </c>
      <c r="X5226" s="8"/>
      <c r="Y5226" s="7">
        <f t="shared" si="660"/>
        <v>0</v>
      </c>
      <c r="Z5226" s="7"/>
      <c r="AA5226" s="8">
        <f t="shared" si="661"/>
        <v>16462.830000000002</v>
      </c>
      <c r="AB5226" s="7">
        <f t="shared" si="659"/>
        <v>0</v>
      </c>
      <c r="AC5226" s="7">
        <f t="shared" si="655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3262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hidden="1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3708</v>
      </c>
      <c r="J5227" s="58" t="s">
        <v>3321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3954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6"/>
        <v>13718.829999999842</v>
      </c>
      <c r="W5227" s="8">
        <f t="shared" si="657"/>
        <v>414121.95000000007</v>
      </c>
      <c r="X5227" s="8"/>
      <c r="Y5227" s="7">
        <f t="shared" si="660"/>
        <v>0</v>
      </c>
      <c r="Z5227" s="7"/>
      <c r="AA5227" s="8">
        <f t="shared" si="661"/>
        <v>414121.95000000007</v>
      </c>
      <c r="AB5227" s="7">
        <f t="shared" si="659"/>
        <v>0</v>
      </c>
      <c r="AC5227" s="7">
        <f t="shared" si="655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3262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hidden="1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3708</v>
      </c>
      <c r="J5228" s="58" t="s">
        <v>3321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3955</v>
      </c>
      <c r="R5228" s="58"/>
      <c r="S5228" s="7">
        <v>12279.78</v>
      </c>
      <c r="T5228" s="7">
        <v>46000</v>
      </c>
      <c r="U5228" s="7">
        <v>47674.34</v>
      </c>
      <c r="V5228" s="7">
        <f t="shared" si="656"/>
        <v>10605.440000000002</v>
      </c>
      <c r="W5228" s="8">
        <f t="shared" si="657"/>
        <v>47674.34</v>
      </c>
      <c r="X5228" s="8"/>
      <c r="Y5228" s="7">
        <f t="shared" si="660"/>
        <v>0</v>
      </c>
      <c r="Z5228" s="7"/>
      <c r="AA5228" s="8">
        <f t="shared" si="661"/>
        <v>47674.34</v>
      </c>
      <c r="AB5228" s="7">
        <f t="shared" si="659"/>
        <v>0</v>
      </c>
      <c r="AC5228" s="7">
        <f t="shared" si="655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3262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hidden="1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3708</v>
      </c>
      <c r="J5229" s="58" t="s">
        <v>3321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3956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6"/>
        <v>21507.719999999987</v>
      </c>
      <c r="W5229" s="8">
        <f t="shared" si="657"/>
        <v>126532.04000000002</v>
      </c>
      <c r="X5229" s="8"/>
      <c r="Y5229" s="7">
        <f t="shared" si="660"/>
        <v>0</v>
      </c>
      <c r="Z5229" s="7"/>
      <c r="AA5229" s="8">
        <f t="shared" si="661"/>
        <v>126532.04000000002</v>
      </c>
      <c r="AB5229" s="7">
        <f t="shared" si="659"/>
        <v>0</v>
      </c>
      <c r="AC5229" s="7">
        <f t="shared" si="655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3262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hidden="1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3708</v>
      </c>
      <c r="J5230" s="58" t="s">
        <v>3321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3957</v>
      </c>
      <c r="R5230" s="58"/>
      <c r="S5230" s="7">
        <v>11424.19</v>
      </c>
      <c r="T5230" s="7">
        <v>-2424.19</v>
      </c>
      <c r="U5230" s="7">
        <v>0</v>
      </c>
      <c r="V5230" s="7">
        <f t="shared" si="656"/>
        <v>9000</v>
      </c>
      <c r="W5230" s="8">
        <f t="shared" si="657"/>
        <v>0</v>
      </c>
      <c r="X5230" s="8"/>
      <c r="Y5230" s="7">
        <f t="shared" si="660"/>
        <v>0</v>
      </c>
      <c r="Z5230" s="7"/>
      <c r="AA5230" s="8">
        <f t="shared" si="661"/>
        <v>0</v>
      </c>
      <c r="AB5230" s="7">
        <f t="shared" si="659"/>
        <v>0</v>
      </c>
      <c r="AC5230" s="7">
        <f t="shared" ref="AC5230:AC5293" si="662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3262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hidden="1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3708</v>
      </c>
      <c r="J5231" s="58" t="s">
        <v>3321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3958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3">S5231+T5231-U5231</f>
        <v>20407.559999999998</v>
      </c>
      <c r="W5231" s="8">
        <f t="shared" si="657"/>
        <v>18613.400000000001</v>
      </c>
      <c r="X5231" s="8"/>
      <c r="Y5231" s="7">
        <f t="shared" si="660"/>
        <v>0</v>
      </c>
      <c r="Z5231" s="7"/>
      <c r="AA5231" s="7"/>
      <c r="AB5231" s="7">
        <f t="shared" si="659"/>
        <v>0</v>
      </c>
      <c r="AC5231" s="7">
        <f t="shared" si="662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3262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hidden="1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3708</v>
      </c>
      <c r="J5232" s="58" t="s">
        <v>3321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3959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3"/>
        <v>18792.169999999998</v>
      </c>
      <c r="W5232" s="8">
        <f t="shared" si="657"/>
        <v>31968.29</v>
      </c>
      <c r="X5232" s="8"/>
      <c r="Y5232" s="7">
        <f t="shared" si="660"/>
        <v>0</v>
      </c>
      <c r="Z5232" s="7"/>
      <c r="AA5232" s="7"/>
      <c r="AB5232" s="7">
        <f t="shared" si="659"/>
        <v>0</v>
      </c>
      <c r="AC5232" s="7">
        <f t="shared" si="662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3262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hidden="1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3708</v>
      </c>
      <c r="J5233" s="58" t="s">
        <v>3321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3960</v>
      </c>
      <c r="R5233" s="58"/>
      <c r="S5233" s="7">
        <v>0</v>
      </c>
      <c r="T5233" s="7">
        <v>2000</v>
      </c>
      <c r="U5233" s="7">
        <v>0</v>
      </c>
      <c r="V5233" s="7">
        <f t="shared" si="663"/>
        <v>2000</v>
      </c>
      <c r="W5233" s="8">
        <f t="shared" si="657"/>
        <v>0</v>
      </c>
      <c r="X5233" s="8"/>
      <c r="Y5233" s="7">
        <f t="shared" si="660"/>
        <v>0</v>
      </c>
      <c r="Z5233" s="7"/>
      <c r="AA5233" s="8">
        <f t="shared" ref="AA5233:AA5234" si="664">W5233+X5233</f>
        <v>0</v>
      </c>
      <c r="AB5233" s="7">
        <f t="shared" si="659"/>
        <v>0</v>
      </c>
      <c r="AC5233" s="7">
        <f t="shared" si="662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3262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hidden="1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3708</v>
      </c>
      <c r="J5234" s="58" t="s">
        <v>3321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3960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3"/>
        <v>4986.7199999998556</v>
      </c>
      <c r="W5234" s="8">
        <f t="shared" si="657"/>
        <v>304677.62000000011</v>
      </c>
      <c r="X5234" s="8"/>
      <c r="Y5234" s="7">
        <f t="shared" si="660"/>
        <v>0</v>
      </c>
      <c r="Z5234" s="7"/>
      <c r="AA5234" s="8">
        <f t="shared" si="664"/>
        <v>304677.62000000011</v>
      </c>
      <c r="AB5234" s="7">
        <f t="shared" si="659"/>
        <v>0</v>
      </c>
      <c r="AC5234" s="7">
        <f t="shared" si="662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3262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hidden="1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3961</v>
      </c>
      <c r="F5235" s="58" t="s">
        <v>3961</v>
      </c>
      <c r="G5235" s="58" t="s">
        <v>3961</v>
      </c>
      <c r="H5235" s="58" t="s">
        <v>36</v>
      </c>
      <c r="I5235" s="58" t="s">
        <v>3708</v>
      </c>
      <c r="J5235" s="58" t="s">
        <v>3321</v>
      </c>
      <c r="K5235" s="58" t="s">
        <v>32</v>
      </c>
      <c r="L5235" s="58" t="s">
        <v>3962</v>
      </c>
      <c r="M5235" s="58"/>
      <c r="N5235" s="58" t="s">
        <v>40</v>
      </c>
      <c r="O5235" s="58" t="s">
        <v>41</v>
      </c>
      <c r="P5235" s="4">
        <v>0.02</v>
      </c>
      <c r="Q5235" s="117" t="s">
        <v>3963</v>
      </c>
      <c r="R5235" s="58"/>
      <c r="S5235" s="7">
        <v>0</v>
      </c>
      <c r="T5235" s="7">
        <v>3108.2</v>
      </c>
      <c r="U5235" s="7">
        <v>3108.2</v>
      </c>
      <c r="V5235" s="7">
        <f t="shared" si="663"/>
        <v>0</v>
      </c>
      <c r="W5235" s="8">
        <f t="shared" ref="W5235:W5298" si="665">IF(O5235="返货",U5235/(1+P5235),IF(O5235="返现",U5235,IF(O5235="折扣",U5235*P5235,IF(O5235="无",U5235))))</f>
        <v>3047.2549019607841</v>
      </c>
      <c r="X5235" s="8"/>
      <c r="Y5235" s="7">
        <f t="shared" si="660"/>
        <v>0</v>
      </c>
      <c r="Z5235" s="7"/>
      <c r="AA5235" s="7"/>
      <c r="AB5235" s="7">
        <f t="shared" si="659"/>
        <v>60.945098039215736</v>
      </c>
      <c r="AC5235" s="7">
        <f t="shared" si="662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3262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hidden="1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3434</v>
      </c>
      <c r="F5236" s="58" t="s">
        <v>3434</v>
      </c>
      <c r="G5236" s="58" t="s">
        <v>3434</v>
      </c>
      <c r="H5236" s="58" t="s">
        <v>36</v>
      </c>
      <c r="I5236" s="58" t="s">
        <v>3708</v>
      </c>
      <c r="J5236" s="58" t="s">
        <v>3321</v>
      </c>
      <c r="K5236" s="58" t="s">
        <v>32</v>
      </c>
      <c r="L5236" s="58" t="s">
        <v>3435</v>
      </c>
      <c r="M5236" s="58"/>
      <c r="N5236" s="58" t="s">
        <v>57</v>
      </c>
      <c r="O5236" s="58" t="s">
        <v>41</v>
      </c>
      <c r="P5236" s="4">
        <v>0.04</v>
      </c>
      <c r="Q5236" s="117" t="s">
        <v>3964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3"/>
        <v>8281.3500000000349</v>
      </c>
      <c r="W5236" s="8">
        <f t="shared" si="665"/>
        <v>379934.16346153844</v>
      </c>
      <c r="X5236" s="8"/>
      <c r="Y5236" s="7">
        <f t="shared" si="660"/>
        <v>0</v>
      </c>
      <c r="Z5236" s="7"/>
      <c r="AA5236" s="8">
        <f t="shared" ref="AA5236:AA5242" si="666">W5236+X5236</f>
        <v>379934.16346153844</v>
      </c>
      <c r="AB5236" s="7">
        <f t="shared" si="659"/>
        <v>15197.366538461531</v>
      </c>
      <c r="AC5236" s="7">
        <f t="shared" si="662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3262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hidden="1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3434</v>
      </c>
      <c r="F5237" s="58" t="s">
        <v>3434</v>
      </c>
      <c r="G5237" s="58" t="s">
        <v>3434</v>
      </c>
      <c r="H5237" s="58" t="s">
        <v>36</v>
      </c>
      <c r="I5237" s="58" t="s">
        <v>3708</v>
      </c>
      <c r="J5237" s="58" t="s">
        <v>3321</v>
      </c>
      <c r="K5237" s="58" t="s">
        <v>32</v>
      </c>
      <c r="L5237" s="58" t="s">
        <v>3436</v>
      </c>
      <c r="M5237" s="58"/>
      <c r="N5237" s="58" t="s">
        <v>57</v>
      </c>
      <c r="O5237" s="58" t="s">
        <v>41</v>
      </c>
      <c r="P5237" s="4">
        <v>0.04</v>
      </c>
      <c r="Q5237" s="117" t="s">
        <v>3965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3"/>
        <v>0</v>
      </c>
      <c r="W5237" s="8">
        <f t="shared" si="665"/>
        <v>128323.39423076922</v>
      </c>
      <c r="X5237" s="8"/>
      <c r="Y5237" s="7">
        <f t="shared" si="660"/>
        <v>0</v>
      </c>
      <c r="Z5237" s="7"/>
      <c r="AA5237" s="8">
        <f t="shared" si="666"/>
        <v>128323.39423076922</v>
      </c>
      <c r="AB5237" s="7">
        <f t="shared" ref="AB5237:AB5300" si="667">U5237-W5237</f>
        <v>5132.9357692307676</v>
      </c>
      <c r="AC5237" s="7">
        <f t="shared" si="662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3262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hidden="1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3434</v>
      </c>
      <c r="F5238" s="58" t="s">
        <v>3434</v>
      </c>
      <c r="G5238" s="58" t="s">
        <v>3434</v>
      </c>
      <c r="H5238" s="58" t="s">
        <v>36</v>
      </c>
      <c r="I5238" s="58" t="s">
        <v>3708</v>
      </c>
      <c r="J5238" s="58" t="s">
        <v>3321</v>
      </c>
      <c r="K5238" s="58" t="s">
        <v>32</v>
      </c>
      <c r="L5238" s="58" t="s">
        <v>3437</v>
      </c>
      <c r="M5238" s="58"/>
      <c r="N5238" s="58" t="s">
        <v>57</v>
      </c>
      <c r="O5238" s="58" t="s">
        <v>41</v>
      </c>
      <c r="P5238" s="4">
        <v>0.04</v>
      </c>
      <c r="Q5238" s="117" t="s">
        <v>3966</v>
      </c>
      <c r="R5238" s="58"/>
      <c r="S5238" s="7">
        <v>1486.97</v>
      </c>
      <c r="T5238" s="7">
        <v>20000</v>
      </c>
      <c r="U5238" s="7">
        <v>13386.48</v>
      </c>
      <c r="V5238" s="7">
        <f t="shared" si="663"/>
        <v>8100.4900000000016</v>
      </c>
      <c r="W5238" s="8">
        <f t="shared" si="665"/>
        <v>12871.615384615383</v>
      </c>
      <c r="X5238" s="8"/>
      <c r="Y5238" s="7">
        <f t="shared" si="660"/>
        <v>0</v>
      </c>
      <c r="Z5238" s="7"/>
      <c r="AA5238" s="8">
        <f t="shared" si="666"/>
        <v>12871.615384615383</v>
      </c>
      <c r="AB5238" s="7">
        <f t="shared" si="667"/>
        <v>514.86461538461663</v>
      </c>
      <c r="AC5238" s="7">
        <f t="shared" si="662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3262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hidden="1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3708</v>
      </c>
      <c r="J5239" s="58" t="s">
        <v>3321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3"/>
        <v>7164.9599999999919</v>
      </c>
      <c r="W5239" s="8">
        <f t="shared" si="665"/>
        <v>77169.107843137259</v>
      </c>
      <c r="X5239" s="8"/>
      <c r="Y5239" s="7">
        <f t="shared" si="660"/>
        <v>0</v>
      </c>
      <c r="Z5239" s="7"/>
      <c r="AA5239" s="8">
        <f t="shared" si="666"/>
        <v>77169.107843137259</v>
      </c>
      <c r="AB5239" s="7">
        <f t="shared" si="667"/>
        <v>1543.3821568627463</v>
      </c>
      <c r="AC5239" s="7">
        <f t="shared" si="662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3262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hidden="1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3708</v>
      </c>
      <c r="J5240" s="58" t="s">
        <v>3321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3"/>
        <v>21595.979999999923</v>
      </c>
      <c r="W5240" s="8">
        <f t="shared" si="665"/>
        <v>273409.5566037735</v>
      </c>
      <c r="X5240" s="8"/>
      <c r="Y5240" s="7">
        <f t="shared" si="660"/>
        <v>0</v>
      </c>
      <c r="Z5240" s="7"/>
      <c r="AA5240" s="8">
        <f t="shared" si="666"/>
        <v>273409.5566037735</v>
      </c>
      <c r="AB5240" s="7">
        <f t="shared" si="667"/>
        <v>16404.573396226449</v>
      </c>
      <c r="AC5240" s="7">
        <f t="shared" si="662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3262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hidden="1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3708</v>
      </c>
      <c r="J5241" s="58" t="s">
        <v>3321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3967</v>
      </c>
      <c r="R5241" s="58" t="s">
        <v>3740</v>
      </c>
      <c r="S5241" s="7">
        <v>20000</v>
      </c>
      <c r="T5241" s="7">
        <v>500</v>
      </c>
      <c r="U5241" s="7">
        <v>503.2</v>
      </c>
      <c r="V5241" s="7">
        <f t="shared" si="663"/>
        <v>19996.8</v>
      </c>
      <c r="W5241" s="8">
        <f>(U5241-500)/(1+P5241)</f>
        <v>3.1999999999999886</v>
      </c>
      <c r="X5241" s="8"/>
      <c r="Y5241" s="7">
        <f t="shared" si="660"/>
        <v>0</v>
      </c>
      <c r="Z5241" s="7"/>
      <c r="AA5241" s="8">
        <f t="shared" si="666"/>
        <v>3.1999999999999886</v>
      </c>
      <c r="AB5241" s="7">
        <f t="shared" si="667"/>
        <v>500</v>
      </c>
      <c r="AC5241" s="7">
        <f t="shared" si="662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3262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hidden="1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3708</v>
      </c>
      <c r="J5242" s="58" t="s">
        <v>3321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3"/>
        <v>5412.0000000000036</v>
      </c>
      <c r="W5242" s="8">
        <f t="shared" si="665"/>
        <v>12593.999999999996</v>
      </c>
      <c r="X5242" s="8"/>
      <c r="Y5242" s="7">
        <f t="shared" si="660"/>
        <v>0</v>
      </c>
      <c r="Z5242" s="7"/>
      <c r="AA5242" s="8">
        <f t="shared" si="666"/>
        <v>12593.999999999996</v>
      </c>
      <c r="AB5242" s="7">
        <f t="shared" si="667"/>
        <v>0</v>
      </c>
      <c r="AC5242" s="7">
        <f t="shared" si="662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3262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hidden="1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3708</v>
      </c>
      <c r="J5243" s="58" t="s">
        <v>3321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3968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3"/>
        <v>13969.800000000014</v>
      </c>
      <c r="W5243" s="8">
        <f t="shared" si="665"/>
        <v>30528.3</v>
      </c>
      <c r="X5243" s="8"/>
      <c r="Y5243" s="7">
        <f t="shared" si="660"/>
        <v>0</v>
      </c>
      <c r="Z5243" s="7"/>
      <c r="AA5243" s="7"/>
      <c r="AB5243" s="7">
        <f t="shared" si="667"/>
        <v>0</v>
      </c>
      <c r="AC5243" s="7">
        <f t="shared" si="662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3262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hidden="1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3708</v>
      </c>
      <c r="J5244" s="58" t="s">
        <v>3321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3"/>
        <v>3822.3999999999996</v>
      </c>
      <c r="W5244" s="8">
        <f t="shared" si="665"/>
        <v>7955.3000000000011</v>
      </c>
      <c r="X5244" s="8"/>
      <c r="Y5244" s="7">
        <f t="shared" si="660"/>
        <v>0</v>
      </c>
      <c r="Z5244" s="7"/>
      <c r="AA5244" s="7"/>
      <c r="AB5244" s="7">
        <f t="shared" si="667"/>
        <v>0</v>
      </c>
      <c r="AC5244" s="7">
        <f t="shared" si="662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3262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hidden="1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3708</v>
      </c>
      <c r="J5245" s="58" t="s">
        <v>3321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3"/>
        <v>7046.6000000000022</v>
      </c>
      <c r="W5245" s="8">
        <f t="shared" si="665"/>
        <v>5915.5999999999985</v>
      </c>
      <c r="X5245" s="8"/>
      <c r="Y5245" s="7">
        <f t="shared" si="660"/>
        <v>0</v>
      </c>
      <c r="Z5245" s="7"/>
      <c r="AA5245" s="7"/>
      <c r="AB5245" s="7">
        <f t="shared" si="667"/>
        <v>0</v>
      </c>
      <c r="AC5245" s="7">
        <f t="shared" si="662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3262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hidden="1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3443</v>
      </c>
      <c r="G5246" s="58" t="s">
        <v>1086</v>
      </c>
      <c r="H5246" s="58" t="s">
        <v>36</v>
      </c>
      <c r="I5246" s="58" t="s">
        <v>3708</v>
      </c>
      <c r="J5246" s="58" t="s">
        <v>3321</v>
      </c>
      <c r="K5246" s="58" t="s">
        <v>32</v>
      </c>
      <c r="L5246" s="58" t="s">
        <v>3444</v>
      </c>
      <c r="M5246" s="58"/>
      <c r="N5246" s="58" t="s">
        <v>40</v>
      </c>
      <c r="O5246" s="58" t="s">
        <v>41</v>
      </c>
      <c r="P5246" s="4">
        <v>0.01</v>
      </c>
      <c r="Q5246" s="117" t="s">
        <v>3969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3"/>
        <v>46139.909999999974</v>
      </c>
      <c r="W5246" s="8">
        <f t="shared" si="665"/>
        <v>273237.43564356433</v>
      </c>
      <c r="X5246" s="8"/>
      <c r="Y5246" s="7">
        <f t="shared" si="660"/>
        <v>0</v>
      </c>
      <c r="Z5246" s="7"/>
      <c r="AA5246" s="8">
        <f t="shared" ref="AA5246:AA5247" si="668">W5246+X5246</f>
        <v>273237.43564356433</v>
      </c>
      <c r="AB5246" s="7">
        <f t="shared" si="667"/>
        <v>2732.3743564356701</v>
      </c>
      <c r="AC5246" s="7">
        <f t="shared" si="662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3262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hidden="1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3443</v>
      </c>
      <c r="G5247" s="58" t="s">
        <v>1086</v>
      </c>
      <c r="H5247" s="58" t="s">
        <v>36</v>
      </c>
      <c r="I5247" s="58" t="s">
        <v>3708</v>
      </c>
      <c r="J5247" s="58" t="s">
        <v>3321</v>
      </c>
      <c r="K5247" s="58" t="s">
        <v>32</v>
      </c>
      <c r="L5247" s="58" t="s">
        <v>3970</v>
      </c>
      <c r="M5247" s="58"/>
      <c r="N5247" s="58" t="s">
        <v>57</v>
      </c>
      <c r="O5247" s="58" t="s">
        <v>41</v>
      </c>
      <c r="P5247" s="4">
        <v>0.02</v>
      </c>
      <c r="Q5247" s="117" t="s">
        <v>3971</v>
      </c>
      <c r="R5247" s="58"/>
      <c r="S5247" s="7">
        <v>0</v>
      </c>
      <c r="T5247" s="7">
        <v>50000</v>
      </c>
      <c r="U5247" s="7">
        <v>815.74</v>
      </c>
      <c r="V5247" s="7">
        <f t="shared" si="663"/>
        <v>49184.26</v>
      </c>
      <c r="W5247" s="8">
        <f t="shared" si="665"/>
        <v>799.74509803921569</v>
      </c>
      <c r="X5247" s="8"/>
      <c r="Y5247" s="7">
        <f t="shared" si="660"/>
        <v>0</v>
      </c>
      <c r="Z5247" s="7"/>
      <c r="AA5247" s="8">
        <f t="shared" si="668"/>
        <v>799.74509803921569</v>
      </c>
      <c r="AB5247" s="7">
        <f t="shared" si="667"/>
        <v>15.994901960784318</v>
      </c>
      <c r="AC5247" s="7">
        <f t="shared" si="662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3262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hidden="1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3708</v>
      </c>
      <c r="J5248" s="58" t="s">
        <v>3321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5"/>
        <v>0</v>
      </c>
      <c r="X5248" s="8"/>
      <c r="Y5248" s="7">
        <f t="shared" si="660"/>
        <v>0</v>
      </c>
      <c r="Z5248" s="7"/>
      <c r="AA5248" s="7"/>
      <c r="AB5248" s="7">
        <f t="shared" si="667"/>
        <v>0</v>
      </c>
      <c r="AC5248" s="7">
        <f t="shared" si="662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3262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hidden="1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3708</v>
      </c>
      <c r="J5249" s="58" t="s">
        <v>3321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3721</v>
      </c>
      <c r="S5249" s="7">
        <v>0</v>
      </c>
      <c r="T5249" s="7">
        <v>600000</v>
      </c>
      <c r="U5249" s="7">
        <v>668845.24</v>
      </c>
      <c r="V5249" s="7">
        <f t="shared" si="663"/>
        <v>-68845.239999999991</v>
      </c>
      <c r="W5249" s="8">
        <f t="shared" si="665"/>
        <v>655730.62745098036</v>
      </c>
      <c r="X5249" s="8"/>
      <c r="Y5249" s="7">
        <f t="shared" si="660"/>
        <v>0</v>
      </c>
      <c r="Z5249" s="7"/>
      <c r="AA5249" s="7">
        <v>280000</v>
      </c>
      <c r="AB5249" s="7">
        <f t="shared" si="667"/>
        <v>13114.612549019628</v>
      </c>
      <c r="AC5249" s="7">
        <f t="shared" si="662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3262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hidden="1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3708</v>
      </c>
      <c r="J5250" s="58" t="s">
        <v>3321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3972</v>
      </c>
      <c r="S5250" s="7">
        <v>0</v>
      </c>
      <c r="T5250" s="7">
        <v>100000</v>
      </c>
      <c r="U5250" s="7">
        <v>100000</v>
      </c>
      <c r="V5250" s="7">
        <f t="shared" si="663"/>
        <v>0</v>
      </c>
      <c r="W5250" s="8">
        <f t="shared" si="665"/>
        <v>98039.215686274503</v>
      </c>
      <c r="X5250" s="8"/>
      <c r="Y5250" s="7">
        <f t="shared" si="660"/>
        <v>0</v>
      </c>
      <c r="Z5250" s="7"/>
      <c r="AA5250" s="7"/>
      <c r="AB5250" s="7">
        <f t="shared" si="667"/>
        <v>1960.7843137254968</v>
      </c>
      <c r="AC5250" s="7">
        <f t="shared" si="662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3973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hidden="1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3708</v>
      </c>
      <c r="J5251" s="58" t="s">
        <v>3321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3721</v>
      </c>
      <c r="S5251" s="7">
        <v>0</v>
      </c>
      <c r="T5251" s="7">
        <v>100000</v>
      </c>
      <c r="U5251" s="7">
        <v>0</v>
      </c>
      <c r="V5251" s="7">
        <f t="shared" si="663"/>
        <v>100000</v>
      </c>
      <c r="W5251" s="8">
        <f t="shared" si="665"/>
        <v>0</v>
      </c>
      <c r="X5251" s="8"/>
      <c r="Y5251" s="7">
        <f t="shared" ref="Y5251:Y5314" si="669">IF(W5251-AC5251&lt;=0,0,IF(O5251="返现",MAX(W5251-AB5251-AC5251,0),MAX(W5251-AC5251,0)))</f>
        <v>0</v>
      </c>
      <c r="Z5251" s="7"/>
      <c r="AA5251" s="7"/>
      <c r="AB5251" s="7">
        <f t="shared" si="667"/>
        <v>0</v>
      </c>
      <c r="AC5251" s="7">
        <f t="shared" si="662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3973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hidden="1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3708</v>
      </c>
      <c r="J5252" s="58" t="s">
        <v>3321</v>
      </c>
      <c r="K5252" s="58" t="s">
        <v>32</v>
      </c>
      <c r="L5252" s="58" t="s">
        <v>3974</v>
      </c>
      <c r="M5252" s="58"/>
      <c r="N5252" s="58" t="s">
        <v>40</v>
      </c>
      <c r="O5252" s="58" t="s">
        <v>41</v>
      </c>
      <c r="P5252" s="4">
        <v>0.01</v>
      </c>
      <c r="Q5252" s="117" t="s">
        <v>3975</v>
      </c>
      <c r="R5252" s="58"/>
      <c r="S5252" s="7">
        <v>0</v>
      </c>
      <c r="T5252" s="7">
        <v>50000</v>
      </c>
      <c r="U5252" s="7">
        <v>11987.3</v>
      </c>
      <c r="V5252" s="7">
        <f t="shared" si="663"/>
        <v>38012.699999999997</v>
      </c>
      <c r="W5252" s="8">
        <f t="shared" si="665"/>
        <v>11868.613861386139</v>
      </c>
      <c r="X5252" s="8"/>
      <c r="Y5252" s="7">
        <f t="shared" si="669"/>
        <v>0</v>
      </c>
      <c r="Z5252" s="7"/>
      <c r="AA5252" s="7"/>
      <c r="AB5252" s="7">
        <f t="shared" si="667"/>
        <v>118.68613861386075</v>
      </c>
      <c r="AC5252" s="7">
        <f t="shared" si="662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3973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hidden="1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3708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3976</v>
      </c>
      <c r="R5253" s="58"/>
      <c r="S5253" s="7">
        <v>743456.11</v>
      </c>
      <c r="T5253" s="7">
        <v>401705.28</v>
      </c>
      <c r="U5253" s="7">
        <v>0</v>
      </c>
      <c r="V5253" s="7">
        <f t="shared" si="663"/>
        <v>1145161.3900000001</v>
      </c>
      <c r="W5253" s="8">
        <f t="shared" si="665"/>
        <v>0</v>
      </c>
      <c r="X5253" s="8"/>
      <c r="Y5253" s="7">
        <f t="shared" si="669"/>
        <v>0</v>
      </c>
      <c r="Z5253" s="7"/>
      <c r="AA5253" s="8">
        <f t="shared" ref="AA5253:AA5270" si="670">W5253+X5253</f>
        <v>0</v>
      </c>
      <c r="AB5253" s="7">
        <f t="shared" si="667"/>
        <v>0</v>
      </c>
      <c r="AC5253" s="7">
        <f t="shared" si="662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3262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hidden="1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3977</v>
      </c>
      <c r="F5254" s="58" t="s">
        <v>3977</v>
      </c>
      <c r="G5254" s="58" t="s">
        <v>3977</v>
      </c>
      <c r="H5254" s="58" t="s">
        <v>36</v>
      </c>
      <c r="I5254" s="58" t="s">
        <v>3708</v>
      </c>
      <c r="J5254" s="2" t="s">
        <v>38</v>
      </c>
      <c r="K5254" s="58" t="s">
        <v>32</v>
      </c>
      <c r="L5254" s="58" t="s">
        <v>3978</v>
      </c>
      <c r="M5254" s="58"/>
      <c r="N5254" s="58" t="s">
        <v>57</v>
      </c>
      <c r="O5254" s="58" t="s">
        <v>80</v>
      </c>
      <c r="P5254" s="4">
        <v>0</v>
      </c>
      <c r="Q5254" s="117" t="s">
        <v>3979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5"/>
        <v>0</v>
      </c>
      <c r="X5254" s="8"/>
      <c r="Y5254" s="7">
        <f t="shared" si="669"/>
        <v>0</v>
      </c>
      <c r="Z5254" s="7"/>
      <c r="AA5254" s="8">
        <f t="shared" si="670"/>
        <v>0</v>
      </c>
      <c r="AB5254" s="7">
        <f t="shared" si="667"/>
        <v>0</v>
      </c>
      <c r="AC5254" s="7">
        <f t="shared" si="662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3262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hidden="1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3980</v>
      </c>
      <c r="F5255" s="58" t="s">
        <v>3980</v>
      </c>
      <c r="G5255" s="58" t="s">
        <v>3980</v>
      </c>
      <c r="H5255" s="58" t="s">
        <v>36</v>
      </c>
      <c r="I5255" s="58" t="s">
        <v>3708</v>
      </c>
      <c r="J5255" s="2" t="s">
        <v>38</v>
      </c>
      <c r="K5255" s="58" t="s">
        <v>32</v>
      </c>
      <c r="L5255" s="58" t="s">
        <v>3981</v>
      </c>
      <c r="M5255" s="58"/>
      <c r="N5255" s="58" t="s">
        <v>57</v>
      </c>
      <c r="O5255" s="58" t="s">
        <v>80</v>
      </c>
      <c r="P5255" s="4">
        <v>0</v>
      </c>
      <c r="Q5255" s="117" t="s">
        <v>3982</v>
      </c>
      <c r="R5255" s="58"/>
      <c r="S5255" s="7">
        <v>0</v>
      </c>
      <c r="T5255" s="7">
        <v>10000</v>
      </c>
      <c r="U5255" s="7">
        <v>0</v>
      </c>
      <c r="V5255" s="7">
        <f t="shared" si="663"/>
        <v>10000</v>
      </c>
      <c r="W5255" s="8">
        <f t="shared" si="665"/>
        <v>0</v>
      </c>
      <c r="X5255" s="8"/>
      <c r="Y5255" s="7">
        <f t="shared" si="669"/>
        <v>0</v>
      </c>
      <c r="Z5255" s="7"/>
      <c r="AA5255" s="8">
        <f t="shared" si="670"/>
        <v>0</v>
      </c>
      <c r="AB5255" s="7">
        <f t="shared" si="667"/>
        <v>0</v>
      </c>
      <c r="AC5255" s="7">
        <f t="shared" si="662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3262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hidden="1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2915</v>
      </c>
      <c r="F5256" s="58" t="s">
        <v>2915</v>
      </c>
      <c r="G5256" s="58" t="s">
        <v>2915</v>
      </c>
      <c r="H5256" s="58" t="s">
        <v>36</v>
      </c>
      <c r="I5256" s="58" t="s">
        <v>3708</v>
      </c>
      <c r="J5256" s="2" t="s">
        <v>38</v>
      </c>
      <c r="K5256" s="58" t="s">
        <v>32</v>
      </c>
      <c r="L5256" s="58" t="s">
        <v>3983</v>
      </c>
      <c r="M5256" s="58"/>
      <c r="N5256" s="58" t="s">
        <v>40</v>
      </c>
      <c r="O5256" s="58" t="s">
        <v>80</v>
      </c>
      <c r="P5256" s="4">
        <v>0</v>
      </c>
      <c r="Q5256" s="117" t="s">
        <v>3984</v>
      </c>
      <c r="R5256" s="58"/>
      <c r="S5256" s="7">
        <v>0</v>
      </c>
      <c r="T5256" s="7">
        <v>70000</v>
      </c>
      <c r="U5256" s="7">
        <v>0</v>
      </c>
      <c r="V5256" s="7">
        <f t="shared" si="663"/>
        <v>70000</v>
      </c>
      <c r="W5256" s="8">
        <f t="shared" si="665"/>
        <v>0</v>
      </c>
      <c r="X5256" s="8"/>
      <c r="Y5256" s="7">
        <f t="shared" si="669"/>
        <v>0</v>
      </c>
      <c r="Z5256" s="7"/>
      <c r="AA5256" s="8">
        <f t="shared" si="670"/>
        <v>0</v>
      </c>
      <c r="AB5256" s="7">
        <f t="shared" si="667"/>
        <v>0</v>
      </c>
      <c r="AC5256" s="7">
        <f t="shared" si="662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3262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hidden="1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3708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3985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3"/>
        <v>139302.46000000002</v>
      </c>
      <c r="W5257" s="8">
        <f t="shared" si="665"/>
        <v>0</v>
      </c>
      <c r="X5257" s="8"/>
      <c r="Y5257" s="7">
        <f t="shared" si="669"/>
        <v>0</v>
      </c>
      <c r="Z5257" s="7"/>
      <c r="AA5257" s="8">
        <f t="shared" si="670"/>
        <v>0</v>
      </c>
      <c r="AB5257" s="7">
        <f t="shared" si="667"/>
        <v>0</v>
      </c>
      <c r="AC5257" s="7">
        <f t="shared" si="662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3262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hidden="1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1571</v>
      </c>
      <c r="F5258" s="58" t="s">
        <v>1571</v>
      </c>
      <c r="G5258" s="58" t="s">
        <v>1571</v>
      </c>
      <c r="H5258" s="58" t="s">
        <v>36</v>
      </c>
      <c r="I5258" s="58" t="s">
        <v>3708</v>
      </c>
      <c r="J5258" s="2" t="s">
        <v>38</v>
      </c>
      <c r="K5258" s="58" t="s">
        <v>32</v>
      </c>
      <c r="L5258" s="58" t="s">
        <v>1573</v>
      </c>
      <c r="M5258" s="58"/>
      <c r="N5258" s="58" t="s">
        <v>57</v>
      </c>
      <c r="O5258" s="58" t="s">
        <v>80</v>
      </c>
      <c r="P5258" s="4">
        <v>0</v>
      </c>
      <c r="Q5258" s="117" t="s">
        <v>3986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3"/>
        <v>16502.619999999995</v>
      </c>
      <c r="W5258" s="8">
        <f t="shared" si="665"/>
        <v>26364.510000000002</v>
      </c>
      <c r="X5258" s="8"/>
      <c r="Y5258" s="7">
        <f t="shared" si="669"/>
        <v>0</v>
      </c>
      <c r="Z5258" s="7"/>
      <c r="AA5258" s="8">
        <f t="shared" si="670"/>
        <v>26364.510000000002</v>
      </c>
      <c r="AB5258" s="7">
        <f t="shared" si="667"/>
        <v>0</v>
      </c>
      <c r="AC5258" s="7">
        <f t="shared" si="662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3262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hidden="1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1571</v>
      </c>
      <c r="F5259" s="58" t="s">
        <v>1571</v>
      </c>
      <c r="G5259" s="58" t="s">
        <v>1571</v>
      </c>
      <c r="H5259" s="58" t="s">
        <v>36</v>
      </c>
      <c r="I5259" s="58" t="s">
        <v>3708</v>
      </c>
      <c r="J5259" s="2" t="s">
        <v>38</v>
      </c>
      <c r="K5259" s="58" t="s">
        <v>32</v>
      </c>
      <c r="L5259" s="58" t="s">
        <v>3450</v>
      </c>
      <c r="M5259" s="58"/>
      <c r="N5259" s="58" t="s">
        <v>57</v>
      </c>
      <c r="O5259" s="58" t="s">
        <v>80</v>
      </c>
      <c r="P5259" s="4">
        <v>0</v>
      </c>
      <c r="Q5259" s="117" t="s">
        <v>3987</v>
      </c>
      <c r="R5259" s="58"/>
      <c r="S5259" s="7">
        <v>110000</v>
      </c>
      <c r="T5259" s="7">
        <v>100000</v>
      </c>
      <c r="U5259" s="7">
        <v>0</v>
      </c>
      <c r="V5259" s="7">
        <f t="shared" si="663"/>
        <v>210000</v>
      </c>
      <c r="W5259" s="8">
        <f t="shared" si="665"/>
        <v>0</v>
      </c>
      <c r="X5259" s="8"/>
      <c r="Y5259" s="7">
        <f t="shared" si="669"/>
        <v>0</v>
      </c>
      <c r="Z5259" s="7"/>
      <c r="AA5259" s="8">
        <f t="shared" si="670"/>
        <v>0</v>
      </c>
      <c r="AB5259" s="7">
        <f t="shared" si="667"/>
        <v>0</v>
      </c>
      <c r="AC5259" s="7">
        <f t="shared" si="662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3262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hidden="1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1575</v>
      </c>
      <c r="F5260" s="58" t="s">
        <v>1575</v>
      </c>
      <c r="G5260" s="58" t="s">
        <v>1575</v>
      </c>
      <c r="H5260" s="58" t="s">
        <v>36</v>
      </c>
      <c r="I5260" s="58" t="s">
        <v>3708</v>
      </c>
      <c r="J5260" s="2" t="s">
        <v>38</v>
      </c>
      <c r="K5260" s="58" t="s">
        <v>32</v>
      </c>
      <c r="L5260" s="58" t="s">
        <v>1577</v>
      </c>
      <c r="M5260" s="58"/>
      <c r="N5260" s="58" t="s">
        <v>57</v>
      </c>
      <c r="O5260" s="58" t="s">
        <v>80</v>
      </c>
      <c r="P5260" s="4">
        <v>0</v>
      </c>
      <c r="Q5260" s="117" t="s">
        <v>3988</v>
      </c>
      <c r="R5260" s="58"/>
      <c r="S5260" s="7">
        <v>230000</v>
      </c>
      <c r="T5260" s="7">
        <v>50000</v>
      </c>
      <c r="U5260" s="7">
        <v>0</v>
      </c>
      <c r="V5260" s="7">
        <f t="shared" si="663"/>
        <v>280000</v>
      </c>
      <c r="W5260" s="8">
        <f t="shared" si="665"/>
        <v>0</v>
      </c>
      <c r="X5260" s="8"/>
      <c r="Y5260" s="7">
        <f t="shared" si="669"/>
        <v>0</v>
      </c>
      <c r="Z5260" s="7"/>
      <c r="AA5260" s="8">
        <f t="shared" si="670"/>
        <v>0</v>
      </c>
      <c r="AB5260" s="7">
        <f t="shared" si="667"/>
        <v>0</v>
      </c>
      <c r="AC5260" s="7">
        <f t="shared" si="662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3262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hidden="1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1591</v>
      </c>
      <c r="F5261" s="58" t="s">
        <v>1591</v>
      </c>
      <c r="G5261" s="58" t="s">
        <v>1591</v>
      </c>
      <c r="H5261" s="58" t="s">
        <v>36</v>
      </c>
      <c r="I5261" s="58" t="s">
        <v>3708</v>
      </c>
      <c r="J5261" s="2" t="s">
        <v>38</v>
      </c>
      <c r="K5261" s="58" t="s">
        <v>32</v>
      </c>
      <c r="L5261" s="58" t="s">
        <v>3451</v>
      </c>
      <c r="M5261" s="58"/>
      <c r="N5261" s="58" t="s">
        <v>40</v>
      </c>
      <c r="O5261" s="58" t="s">
        <v>80</v>
      </c>
      <c r="P5261" s="4">
        <v>0</v>
      </c>
      <c r="Q5261" s="117" t="s">
        <v>3989</v>
      </c>
      <c r="R5261" s="58"/>
      <c r="S5261" s="7">
        <v>400000</v>
      </c>
      <c r="T5261" s="7">
        <v>430000</v>
      </c>
      <c r="U5261" s="7">
        <v>0</v>
      </c>
      <c r="V5261" s="7">
        <f t="shared" si="663"/>
        <v>830000</v>
      </c>
      <c r="W5261" s="8">
        <f t="shared" si="665"/>
        <v>0</v>
      </c>
      <c r="X5261" s="8"/>
      <c r="Y5261" s="7">
        <f t="shared" si="669"/>
        <v>0</v>
      </c>
      <c r="Z5261" s="7"/>
      <c r="AA5261" s="8">
        <f t="shared" si="670"/>
        <v>0</v>
      </c>
      <c r="AB5261" s="7">
        <f t="shared" si="667"/>
        <v>0</v>
      </c>
      <c r="AC5261" s="7">
        <f t="shared" si="662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3262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hidden="1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3990</v>
      </c>
      <c r="G5262" s="58" t="s">
        <v>1540</v>
      </c>
      <c r="H5262" s="58" t="s">
        <v>36</v>
      </c>
      <c r="I5262" s="58" t="s">
        <v>3708</v>
      </c>
      <c r="J5262" s="2" t="s">
        <v>38</v>
      </c>
      <c r="K5262" s="58" t="s">
        <v>32</v>
      </c>
      <c r="L5262" s="58" t="s">
        <v>3448</v>
      </c>
      <c r="M5262" s="58"/>
      <c r="N5262" s="58" t="s">
        <v>40</v>
      </c>
      <c r="O5262" s="58" t="s">
        <v>80</v>
      </c>
      <c r="P5262" s="4">
        <v>0</v>
      </c>
      <c r="Q5262" s="117" t="s">
        <v>3991</v>
      </c>
      <c r="R5262" s="58"/>
      <c r="S5262" s="7">
        <v>0</v>
      </c>
      <c r="T5262" s="7">
        <v>0</v>
      </c>
      <c r="U5262" s="7">
        <v>0</v>
      </c>
      <c r="V5262" s="7">
        <f t="shared" si="663"/>
        <v>0</v>
      </c>
      <c r="W5262" s="8">
        <f t="shared" si="665"/>
        <v>0</v>
      </c>
      <c r="X5262" s="8"/>
      <c r="Y5262" s="7">
        <f t="shared" si="669"/>
        <v>0</v>
      </c>
      <c r="Z5262" s="7"/>
      <c r="AA5262" s="8">
        <f t="shared" si="670"/>
        <v>0</v>
      </c>
      <c r="AB5262" s="7">
        <f t="shared" si="667"/>
        <v>0</v>
      </c>
      <c r="AC5262" s="7">
        <f t="shared" si="662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3262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hidden="1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3992</v>
      </c>
      <c r="G5263" s="58" t="s">
        <v>1540</v>
      </c>
      <c r="H5263" s="58" t="s">
        <v>36</v>
      </c>
      <c r="I5263" s="58" t="s">
        <v>3708</v>
      </c>
      <c r="J5263" s="2" t="s">
        <v>38</v>
      </c>
      <c r="K5263" s="58" t="s">
        <v>32</v>
      </c>
      <c r="L5263" s="58" t="s">
        <v>3993</v>
      </c>
      <c r="M5263" s="58"/>
      <c r="N5263" s="58" t="s">
        <v>40</v>
      </c>
      <c r="O5263" s="58" t="s">
        <v>80</v>
      </c>
      <c r="P5263" s="4">
        <v>0</v>
      </c>
      <c r="Q5263" s="117" t="s">
        <v>3994</v>
      </c>
      <c r="R5263" s="58"/>
      <c r="S5263" s="7">
        <v>0</v>
      </c>
      <c r="T5263" s="7">
        <v>40000</v>
      </c>
      <c r="U5263" s="7">
        <v>17461.75</v>
      </c>
      <c r="V5263" s="7">
        <f t="shared" si="663"/>
        <v>22538.25</v>
      </c>
      <c r="W5263" s="8">
        <f t="shared" si="665"/>
        <v>17461.75</v>
      </c>
      <c r="X5263" s="8"/>
      <c r="Y5263" s="7">
        <f t="shared" si="669"/>
        <v>0</v>
      </c>
      <c r="Z5263" s="7"/>
      <c r="AA5263" s="8">
        <f t="shared" si="670"/>
        <v>17461.75</v>
      </c>
      <c r="AB5263" s="7">
        <f t="shared" si="667"/>
        <v>0</v>
      </c>
      <c r="AC5263" s="7">
        <f t="shared" si="662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3262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hidden="1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3995</v>
      </c>
      <c r="F5264" s="58" t="s">
        <v>3995</v>
      </c>
      <c r="G5264" s="58" t="s">
        <v>3995</v>
      </c>
      <c r="H5264" s="58" t="s">
        <v>36</v>
      </c>
      <c r="I5264" s="58" t="s">
        <v>3708</v>
      </c>
      <c r="J5264" s="2" t="s">
        <v>38</v>
      </c>
      <c r="K5264" s="58" t="s">
        <v>32</v>
      </c>
      <c r="L5264" s="58" t="s">
        <v>3996</v>
      </c>
      <c r="M5264" s="58"/>
      <c r="N5264" s="58" t="s">
        <v>57</v>
      </c>
      <c r="O5264" s="58" t="s">
        <v>80</v>
      </c>
      <c r="P5264" s="4">
        <v>0</v>
      </c>
      <c r="Q5264" s="117" t="s">
        <v>3997</v>
      </c>
      <c r="R5264" s="58"/>
      <c r="S5264" s="7">
        <v>0</v>
      </c>
      <c r="T5264" s="7">
        <v>50000</v>
      </c>
      <c r="U5264" s="7">
        <v>0</v>
      </c>
      <c r="V5264" s="7">
        <f t="shared" si="663"/>
        <v>50000</v>
      </c>
      <c r="W5264" s="8">
        <f t="shared" si="665"/>
        <v>0</v>
      </c>
      <c r="X5264" s="8"/>
      <c r="Y5264" s="7">
        <f t="shared" si="669"/>
        <v>0</v>
      </c>
      <c r="Z5264" s="7"/>
      <c r="AA5264" s="8">
        <f t="shared" si="670"/>
        <v>0</v>
      </c>
      <c r="AB5264" s="7">
        <f t="shared" si="667"/>
        <v>0</v>
      </c>
      <c r="AC5264" s="7">
        <f t="shared" si="662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3262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hidden="1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3452</v>
      </c>
      <c r="F5265" s="58" t="s">
        <v>3452</v>
      </c>
      <c r="G5265" s="58" t="s">
        <v>3452</v>
      </c>
      <c r="H5265" s="58" t="s">
        <v>36</v>
      </c>
      <c r="I5265" s="58" t="s">
        <v>3708</v>
      </c>
      <c r="J5265" s="2" t="s">
        <v>38</v>
      </c>
      <c r="K5265" s="58" t="s">
        <v>32</v>
      </c>
      <c r="L5265" s="58" t="s">
        <v>3453</v>
      </c>
      <c r="M5265" s="58"/>
      <c r="N5265" s="58" t="s">
        <v>57</v>
      </c>
      <c r="O5265" s="58" t="s">
        <v>80</v>
      </c>
      <c r="P5265" s="4">
        <v>0</v>
      </c>
      <c r="Q5265" s="117" t="s">
        <v>3998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3"/>
        <v>0</v>
      </c>
      <c r="W5265" s="8">
        <f t="shared" si="665"/>
        <v>13948.64</v>
      </c>
      <c r="X5265" s="8"/>
      <c r="Y5265" s="7">
        <f t="shared" si="669"/>
        <v>0</v>
      </c>
      <c r="Z5265" s="7"/>
      <c r="AA5265" s="8">
        <f t="shared" si="670"/>
        <v>13948.64</v>
      </c>
      <c r="AB5265" s="7">
        <f t="shared" si="667"/>
        <v>0</v>
      </c>
      <c r="AC5265" s="7">
        <f t="shared" si="662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3262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hidden="1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3999</v>
      </c>
      <c r="F5266" s="58" t="s">
        <v>3999</v>
      </c>
      <c r="G5266" s="58" t="s">
        <v>3999</v>
      </c>
      <c r="H5266" s="58" t="s">
        <v>36</v>
      </c>
      <c r="I5266" s="58" t="s">
        <v>3708</v>
      </c>
      <c r="J5266" s="2" t="s">
        <v>38</v>
      </c>
      <c r="K5266" s="58" t="s">
        <v>32</v>
      </c>
      <c r="L5266" s="58" t="s">
        <v>4000</v>
      </c>
      <c r="M5266" s="58"/>
      <c r="N5266" s="58" t="s">
        <v>57</v>
      </c>
      <c r="O5266" s="58" t="s">
        <v>80</v>
      </c>
      <c r="P5266" s="4">
        <v>0</v>
      </c>
      <c r="Q5266" s="117" t="s">
        <v>4001</v>
      </c>
      <c r="R5266" s="58"/>
      <c r="S5266" s="7">
        <v>0</v>
      </c>
      <c r="T5266" s="7">
        <v>50000</v>
      </c>
      <c r="U5266" s="7">
        <v>0</v>
      </c>
      <c r="V5266" s="7">
        <f t="shared" si="663"/>
        <v>50000</v>
      </c>
      <c r="W5266" s="8">
        <f t="shared" si="665"/>
        <v>0</v>
      </c>
      <c r="X5266" s="8"/>
      <c r="Y5266" s="7">
        <f t="shared" si="669"/>
        <v>0</v>
      </c>
      <c r="Z5266" s="7"/>
      <c r="AA5266" s="8">
        <f t="shared" si="670"/>
        <v>0</v>
      </c>
      <c r="AB5266" s="7">
        <f t="shared" si="667"/>
        <v>0</v>
      </c>
      <c r="AC5266" s="7">
        <f t="shared" si="662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3262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hidden="1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1597</v>
      </c>
      <c r="F5267" s="58" t="s">
        <v>1597</v>
      </c>
      <c r="G5267" s="58" t="s">
        <v>1597</v>
      </c>
      <c r="H5267" s="58" t="s">
        <v>36</v>
      </c>
      <c r="I5267" s="58" t="s">
        <v>3708</v>
      </c>
      <c r="J5267" s="2" t="s">
        <v>38</v>
      </c>
      <c r="K5267" s="58" t="s">
        <v>32</v>
      </c>
      <c r="L5267" s="58" t="s">
        <v>1598</v>
      </c>
      <c r="M5267" s="58"/>
      <c r="N5267" s="58" t="s">
        <v>57</v>
      </c>
      <c r="O5267" s="58" t="s">
        <v>80</v>
      </c>
      <c r="P5267" s="4">
        <v>0</v>
      </c>
      <c r="Q5267" s="117" t="s">
        <v>4002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3"/>
        <v>996436.69</v>
      </c>
      <c r="W5267" s="8">
        <f t="shared" si="665"/>
        <v>0</v>
      </c>
      <c r="X5267" s="8"/>
      <c r="Y5267" s="7">
        <f t="shared" si="669"/>
        <v>0</v>
      </c>
      <c r="Z5267" s="7"/>
      <c r="AA5267" s="8">
        <f t="shared" si="670"/>
        <v>0</v>
      </c>
      <c r="AB5267" s="7">
        <f t="shared" si="667"/>
        <v>0</v>
      </c>
      <c r="AC5267" s="7">
        <f t="shared" si="662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3262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hidden="1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4003</v>
      </c>
      <c r="F5268" s="58" t="s">
        <v>4003</v>
      </c>
      <c r="G5268" s="58" t="s">
        <v>4003</v>
      </c>
      <c r="H5268" s="58" t="s">
        <v>36</v>
      </c>
      <c r="I5268" s="58" t="s">
        <v>3708</v>
      </c>
      <c r="J5268" s="2" t="s">
        <v>38</v>
      </c>
      <c r="K5268" s="58" t="s">
        <v>32</v>
      </c>
      <c r="L5268" s="58" t="s">
        <v>4004</v>
      </c>
      <c r="M5268" s="58"/>
      <c r="N5268" s="58" t="s">
        <v>57</v>
      </c>
      <c r="O5268" s="58" t="s">
        <v>80</v>
      </c>
      <c r="P5268" s="4">
        <v>0</v>
      </c>
      <c r="Q5268" s="117" t="s">
        <v>4005</v>
      </c>
      <c r="R5268" s="58"/>
      <c r="S5268" s="7">
        <v>0</v>
      </c>
      <c r="T5268" s="7">
        <v>10000</v>
      </c>
      <c r="U5268" s="7">
        <v>0</v>
      </c>
      <c r="V5268" s="7">
        <f t="shared" si="663"/>
        <v>10000</v>
      </c>
      <c r="W5268" s="8">
        <f t="shared" si="665"/>
        <v>0</v>
      </c>
      <c r="X5268" s="8"/>
      <c r="Y5268" s="7">
        <f t="shared" si="669"/>
        <v>0</v>
      </c>
      <c r="Z5268" s="7"/>
      <c r="AA5268" s="8">
        <f t="shared" si="670"/>
        <v>0</v>
      </c>
      <c r="AB5268" s="7">
        <f t="shared" si="667"/>
        <v>0</v>
      </c>
      <c r="AC5268" s="7">
        <f t="shared" si="662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3262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hidden="1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4006</v>
      </c>
      <c r="F5269" s="58" t="s">
        <v>4006</v>
      </c>
      <c r="G5269" s="58" t="s">
        <v>4006</v>
      </c>
      <c r="H5269" s="58" t="s">
        <v>36</v>
      </c>
      <c r="I5269" s="58" t="s">
        <v>3708</v>
      </c>
      <c r="J5269" s="2" t="s">
        <v>38</v>
      </c>
      <c r="K5269" s="58" t="s">
        <v>32</v>
      </c>
      <c r="L5269" s="58" t="s">
        <v>1606</v>
      </c>
      <c r="M5269" s="58"/>
      <c r="N5269" s="58" t="s">
        <v>40</v>
      </c>
      <c r="O5269" s="58" t="s">
        <v>80</v>
      </c>
      <c r="P5269" s="4">
        <v>0</v>
      </c>
      <c r="Q5269" s="117" t="s">
        <v>4007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3"/>
        <v>24077.649999999994</v>
      </c>
      <c r="W5269" s="8">
        <f t="shared" si="665"/>
        <v>167835.39000000004</v>
      </c>
      <c r="X5269" s="8"/>
      <c r="Y5269" s="7">
        <f t="shared" si="669"/>
        <v>0</v>
      </c>
      <c r="Z5269" s="7"/>
      <c r="AA5269" s="8">
        <f t="shared" si="670"/>
        <v>167835.39000000004</v>
      </c>
      <c r="AB5269" s="7">
        <f t="shared" si="667"/>
        <v>0</v>
      </c>
      <c r="AC5269" s="7">
        <f t="shared" si="662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3262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hidden="1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1605</v>
      </c>
      <c r="F5270" s="58" t="s">
        <v>1605</v>
      </c>
      <c r="G5270" s="58" t="s">
        <v>1605</v>
      </c>
      <c r="H5270" s="58" t="s">
        <v>36</v>
      </c>
      <c r="I5270" s="58" t="s">
        <v>3708</v>
      </c>
      <c r="J5270" s="2" t="s">
        <v>38</v>
      </c>
      <c r="K5270" s="58" t="s">
        <v>32</v>
      </c>
      <c r="L5270" s="58" t="s">
        <v>1606</v>
      </c>
      <c r="M5270" s="58"/>
      <c r="N5270" s="58" t="s">
        <v>57</v>
      </c>
      <c r="O5270" s="58" t="s">
        <v>80</v>
      </c>
      <c r="P5270" s="4">
        <v>0</v>
      </c>
      <c r="Q5270" s="117" t="s">
        <v>4007</v>
      </c>
      <c r="R5270" s="58"/>
      <c r="S5270" s="7">
        <v>542077.03</v>
      </c>
      <c r="T5270" s="7">
        <v>-542077.03</v>
      </c>
      <c r="U5270" s="7">
        <v>0</v>
      </c>
      <c r="V5270" s="7">
        <f t="shared" si="663"/>
        <v>0</v>
      </c>
      <c r="W5270" s="8">
        <f t="shared" si="665"/>
        <v>0</v>
      </c>
      <c r="X5270" s="8"/>
      <c r="Y5270" s="7">
        <f t="shared" si="669"/>
        <v>0</v>
      </c>
      <c r="Z5270" s="7"/>
      <c r="AA5270" s="8">
        <f t="shared" si="670"/>
        <v>0</v>
      </c>
      <c r="AB5270" s="7">
        <f t="shared" si="667"/>
        <v>0</v>
      </c>
      <c r="AC5270" s="7">
        <f t="shared" si="662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3262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hidden="1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3708</v>
      </c>
      <c r="J5271" s="58" t="s">
        <v>3321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3"/>
        <v>20546.13</v>
      </c>
      <c r="W5271" s="8">
        <f t="shared" si="665"/>
        <v>0</v>
      </c>
      <c r="X5271" s="8"/>
      <c r="Y5271" s="7">
        <f t="shared" si="669"/>
        <v>0</v>
      </c>
      <c r="Z5271" s="7"/>
      <c r="AA5271" s="7"/>
      <c r="AB5271" s="7">
        <f t="shared" si="667"/>
        <v>0</v>
      </c>
      <c r="AC5271" s="7">
        <f t="shared" si="662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hidden="1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3708</v>
      </c>
      <c r="J5272" s="58" t="s">
        <v>3321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3972</v>
      </c>
      <c r="S5272" s="95">
        <v>22159.3500000001</v>
      </c>
      <c r="T5272" s="7"/>
      <c r="U5272" s="95">
        <v>22159.3500000001</v>
      </c>
      <c r="V5272" s="7">
        <f t="shared" si="663"/>
        <v>0</v>
      </c>
      <c r="W5272" s="8">
        <f t="shared" si="665"/>
        <v>21724.85294117657</v>
      </c>
      <c r="X5272" s="8"/>
      <c r="Y5272" s="7">
        <f t="shared" si="669"/>
        <v>0</v>
      </c>
      <c r="Z5272" s="7"/>
      <c r="AA5272" s="8">
        <f t="shared" ref="AA5272:AA5286" si="671">W5272+X5272</f>
        <v>21724.85294117657</v>
      </c>
      <c r="AB5272" s="7">
        <f t="shared" si="667"/>
        <v>434.4970588235301</v>
      </c>
      <c r="AC5272" s="7">
        <f t="shared" si="662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hidden="1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3708</v>
      </c>
      <c r="J5273" s="58" t="s">
        <v>3321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3972</v>
      </c>
      <c r="S5273" s="95">
        <v>34631.869999999901</v>
      </c>
      <c r="T5273" s="7"/>
      <c r="U5273" s="95">
        <v>34631.869999999901</v>
      </c>
      <c r="V5273" s="7">
        <f t="shared" si="663"/>
        <v>0</v>
      </c>
      <c r="W5273" s="8">
        <f t="shared" si="665"/>
        <v>34631.869999999901</v>
      </c>
      <c r="X5273" s="8"/>
      <c r="Y5273" s="7">
        <f t="shared" si="669"/>
        <v>0</v>
      </c>
      <c r="Z5273" s="7"/>
      <c r="AA5273" s="8">
        <f t="shared" si="671"/>
        <v>34631.869999999901</v>
      </c>
      <c r="AB5273" s="7">
        <f t="shared" si="667"/>
        <v>0</v>
      </c>
      <c r="AC5273" s="7">
        <f t="shared" si="662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hidden="1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3377</v>
      </c>
      <c r="F5274" s="58" t="s">
        <v>3377</v>
      </c>
      <c r="G5274" s="58" t="s">
        <v>3377</v>
      </c>
      <c r="H5274" s="58" t="s">
        <v>36</v>
      </c>
      <c r="I5274" s="58" t="s">
        <v>3708</v>
      </c>
      <c r="J5274" s="58" t="s">
        <v>3321</v>
      </c>
      <c r="K5274" s="58" t="s">
        <v>32</v>
      </c>
      <c r="L5274" s="58" t="s">
        <v>3378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3"/>
        <v>18523.93</v>
      </c>
      <c r="W5274" s="8">
        <f t="shared" si="665"/>
        <v>17220.669999999998</v>
      </c>
      <c r="X5274" s="8"/>
      <c r="Y5274" s="7">
        <f t="shared" si="669"/>
        <v>0</v>
      </c>
      <c r="Z5274" s="7"/>
      <c r="AA5274" s="8">
        <f t="shared" si="671"/>
        <v>17220.669999999998</v>
      </c>
      <c r="AB5274" s="7">
        <f t="shared" si="667"/>
        <v>0</v>
      </c>
      <c r="AC5274" s="7">
        <f t="shared" si="662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hidden="1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3708</v>
      </c>
      <c r="J5275" s="58" t="s">
        <v>3321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3"/>
        <v>55829.95</v>
      </c>
      <c r="W5275" s="8">
        <f t="shared" si="665"/>
        <v>15517.810000000001</v>
      </c>
      <c r="X5275" s="8"/>
      <c r="Y5275" s="7">
        <f t="shared" si="669"/>
        <v>0</v>
      </c>
      <c r="Z5275" s="7"/>
      <c r="AA5275" s="8">
        <f t="shared" si="671"/>
        <v>15517.810000000001</v>
      </c>
      <c r="AB5275" s="7">
        <f t="shared" si="667"/>
        <v>0</v>
      </c>
      <c r="AC5275" s="7">
        <f t="shared" si="662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hidden="1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3708</v>
      </c>
      <c r="J5276" s="58" t="s">
        <v>3321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3"/>
        <v>0</v>
      </c>
      <c r="W5276" s="8">
        <f t="shared" si="665"/>
        <v>153202.86407766992</v>
      </c>
      <c r="X5276" s="8"/>
      <c r="Y5276" s="7">
        <f t="shared" si="669"/>
        <v>0</v>
      </c>
      <c r="Z5276" s="7"/>
      <c r="AA5276" s="8">
        <f t="shared" si="671"/>
        <v>153202.86407766992</v>
      </c>
      <c r="AB5276" s="7">
        <f t="shared" si="667"/>
        <v>4596.085922330094</v>
      </c>
      <c r="AC5276" s="7">
        <f t="shared" si="662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hidden="1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3708</v>
      </c>
      <c r="J5277" s="58" t="s">
        <v>3321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3972</v>
      </c>
      <c r="S5277" s="95">
        <v>19470.79</v>
      </c>
      <c r="T5277" s="7"/>
      <c r="U5277" s="95">
        <v>19470.79</v>
      </c>
      <c r="V5277" s="7">
        <f t="shared" si="663"/>
        <v>0</v>
      </c>
      <c r="W5277" s="8">
        <f t="shared" si="665"/>
        <v>18903.679611650485</v>
      </c>
      <c r="X5277" s="8"/>
      <c r="Y5277" s="7">
        <f t="shared" si="669"/>
        <v>0</v>
      </c>
      <c r="Z5277" s="7"/>
      <c r="AA5277" s="8">
        <f t="shared" si="671"/>
        <v>18903.679611650485</v>
      </c>
      <c r="AB5277" s="7">
        <f t="shared" si="667"/>
        <v>567.11038834951614</v>
      </c>
      <c r="AC5277" s="7">
        <f t="shared" si="662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hidden="1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3708</v>
      </c>
      <c r="J5278" s="58" t="s">
        <v>3321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3"/>
        <v>14471.48</v>
      </c>
      <c r="W5278" s="8">
        <f t="shared" si="665"/>
        <v>0</v>
      </c>
      <c r="X5278" s="8"/>
      <c r="Y5278" s="7">
        <f t="shared" si="669"/>
        <v>0</v>
      </c>
      <c r="Z5278" s="7"/>
      <c r="AA5278" s="8">
        <f t="shared" si="671"/>
        <v>0</v>
      </c>
      <c r="AB5278" s="7">
        <f t="shared" si="667"/>
        <v>0</v>
      </c>
      <c r="AC5278" s="7">
        <f t="shared" si="662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hidden="1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3708</v>
      </c>
      <c r="J5279" s="58" t="s">
        <v>3321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3"/>
        <v>0</v>
      </c>
      <c r="W5279" s="8">
        <f t="shared" si="665"/>
        <v>11781.401960784315</v>
      </c>
      <c r="X5279" s="8"/>
      <c r="Y5279" s="7">
        <f t="shared" si="669"/>
        <v>0</v>
      </c>
      <c r="Z5279" s="7"/>
      <c r="AA5279" s="8">
        <f t="shared" si="671"/>
        <v>11781.401960784315</v>
      </c>
      <c r="AB5279" s="7">
        <f t="shared" si="667"/>
        <v>235.62803921568593</v>
      </c>
      <c r="AC5279" s="7">
        <f t="shared" si="662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hidden="1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3708</v>
      </c>
      <c r="J5280" s="58" t="s">
        <v>3321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3"/>
        <v>22254.45</v>
      </c>
      <c r="W5280" s="8">
        <f t="shared" si="665"/>
        <v>17559.252336448593</v>
      </c>
      <c r="X5280" s="8"/>
      <c r="Y5280" s="7">
        <f t="shared" si="669"/>
        <v>0</v>
      </c>
      <c r="Z5280" s="7"/>
      <c r="AA5280" s="8">
        <f t="shared" si="671"/>
        <v>17559.252336448593</v>
      </c>
      <c r="AB5280" s="7">
        <f t="shared" si="667"/>
        <v>1229.1476635514045</v>
      </c>
      <c r="AC5280" s="7">
        <f t="shared" si="662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hidden="1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3404</v>
      </c>
      <c r="F5281" s="58" t="s">
        <v>3404</v>
      </c>
      <c r="G5281" s="58" t="s">
        <v>3404</v>
      </c>
      <c r="H5281" s="58" t="s">
        <v>36</v>
      </c>
      <c r="I5281" s="58" t="s">
        <v>3708</v>
      </c>
      <c r="J5281" s="58" t="s">
        <v>3321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3"/>
        <v>-59950</v>
      </c>
      <c r="W5281" s="8">
        <f t="shared" si="665"/>
        <v>29875.83</v>
      </c>
      <c r="X5281" s="8"/>
      <c r="Y5281" s="7">
        <f t="shared" si="669"/>
        <v>0</v>
      </c>
      <c r="Z5281" s="7"/>
      <c r="AA5281" s="8">
        <f t="shared" si="671"/>
        <v>29875.83</v>
      </c>
      <c r="AB5281" s="7">
        <f t="shared" si="667"/>
        <v>0</v>
      </c>
      <c r="AC5281" s="7">
        <f t="shared" si="662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hidden="1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3708</v>
      </c>
      <c r="J5282" s="58" t="s">
        <v>3321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3"/>
        <v>148509.66</v>
      </c>
      <c r="W5282" s="8">
        <f t="shared" si="665"/>
        <v>167340.29411764705</v>
      </c>
      <c r="X5282" s="8"/>
      <c r="Y5282" s="7">
        <f t="shared" si="669"/>
        <v>0</v>
      </c>
      <c r="Z5282" s="7"/>
      <c r="AA5282" s="8">
        <f t="shared" si="671"/>
        <v>167340.29411764705</v>
      </c>
      <c r="AB5282" s="7">
        <f t="shared" si="667"/>
        <v>3346.8058823529573</v>
      </c>
      <c r="AC5282" s="7">
        <f t="shared" si="662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hidden="1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3708</v>
      </c>
      <c r="J5283" s="58" t="s">
        <v>3321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3"/>
        <v>3094.85</v>
      </c>
      <c r="W5283" s="8">
        <f t="shared" si="665"/>
        <v>0</v>
      </c>
      <c r="X5283" s="8"/>
      <c r="Y5283" s="7">
        <f t="shared" si="669"/>
        <v>0</v>
      </c>
      <c r="Z5283" s="7"/>
      <c r="AA5283" s="8">
        <f t="shared" si="671"/>
        <v>0</v>
      </c>
      <c r="AB5283" s="7">
        <f t="shared" si="667"/>
        <v>0</v>
      </c>
      <c r="AC5283" s="7">
        <f t="shared" si="662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hidden="1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3708</v>
      </c>
      <c r="J5284" s="58" t="s">
        <v>3321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3"/>
        <v>127965.70999999999</v>
      </c>
      <c r="W5284" s="8">
        <f t="shared" si="665"/>
        <v>153633.13725490199</v>
      </c>
      <c r="X5284" s="8"/>
      <c r="Y5284" s="7">
        <f t="shared" si="669"/>
        <v>0</v>
      </c>
      <c r="Z5284" s="7"/>
      <c r="AA5284" s="8">
        <f t="shared" si="671"/>
        <v>153633.13725490199</v>
      </c>
      <c r="AB5284" s="7">
        <f t="shared" si="667"/>
        <v>3072.6627450980304</v>
      </c>
      <c r="AC5284" s="7">
        <f t="shared" si="662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hidden="1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3708</v>
      </c>
      <c r="J5285" s="58" t="s">
        <v>3321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3"/>
        <v>11894.609999999999</v>
      </c>
      <c r="W5285" s="8">
        <f t="shared" si="665"/>
        <v>13779.766990291264</v>
      </c>
      <c r="X5285" s="8"/>
      <c r="Y5285" s="7">
        <f t="shared" si="669"/>
        <v>0</v>
      </c>
      <c r="Z5285" s="7"/>
      <c r="AA5285" s="8">
        <f t="shared" si="671"/>
        <v>13779.766990291264</v>
      </c>
      <c r="AB5285" s="7">
        <f t="shared" si="667"/>
        <v>413.39300970873774</v>
      </c>
      <c r="AC5285" s="7">
        <f t="shared" si="662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hidden="1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3708</v>
      </c>
      <c r="J5286" s="58" t="s">
        <v>3321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3"/>
        <v>12536.139999999992</v>
      </c>
      <c r="W5286" s="8">
        <f t="shared" si="665"/>
        <v>35652.07843137256</v>
      </c>
      <c r="X5286" s="8"/>
      <c r="Y5286" s="7">
        <f t="shared" si="669"/>
        <v>0</v>
      </c>
      <c r="Z5286" s="7"/>
      <c r="AA5286" s="8">
        <f t="shared" si="671"/>
        <v>35652.07843137256</v>
      </c>
      <c r="AB5286" s="7">
        <f t="shared" si="667"/>
        <v>713.04156862745003</v>
      </c>
      <c r="AC5286" s="7">
        <f t="shared" si="662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hidden="1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4008</v>
      </c>
      <c r="F5287" s="58" t="s">
        <v>4008</v>
      </c>
      <c r="G5287" s="2" t="s">
        <v>954</v>
      </c>
      <c r="H5287" s="58" t="s">
        <v>36</v>
      </c>
      <c r="I5287" s="58" t="s">
        <v>3708</v>
      </c>
      <c r="J5287" s="58" t="s">
        <v>3321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3972</v>
      </c>
      <c r="S5287" s="95">
        <v>122156.16</v>
      </c>
      <c r="T5287" s="7"/>
      <c r="U5287" s="7">
        <v>98364.23000000001</v>
      </c>
      <c r="V5287" s="7">
        <f t="shared" si="663"/>
        <v>23791.929999999993</v>
      </c>
      <c r="W5287" s="8">
        <f t="shared" si="665"/>
        <v>98364.23000000001</v>
      </c>
      <c r="X5287" s="8"/>
      <c r="Y5287" s="7">
        <f t="shared" si="669"/>
        <v>0</v>
      </c>
      <c r="Z5287" s="7"/>
      <c r="AA5287" s="8"/>
      <c r="AB5287" s="7">
        <f t="shared" si="667"/>
        <v>0</v>
      </c>
      <c r="AC5287" s="7">
        <f t="shared" si="662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hidden="1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3144</v>
      </c>
      <c r="F5288" s="58" t="s">
        <v>3144</v>
      </c>
      <c r="G5288" s="58" t="s">
        <v>3144</v>
      </c>
      <c r="H5288" s="58" t="s">
        <v>36</v>
      </c>
      <c r="I5288" s="58" t="s">
        <v>3708</v>
      </c>
      <c r="J5288" s="58" t="s">
        <v>3321</v>
      </c>
      <c r="K5288" s="58" t="s">
        <v>32</v>
      </c>
      <c r="L5288" s="58" t="s">
        <v>3414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3972</v>
      </c>
      <c r="S5288" s="95">
        <v>36942.959999999999</v>
      </c>
      <c r="T5288" s="7"/>
      <c r="U5288" s="95">
        <v>36942.959999999999</v>
      </c>
      <c r="V5288" s="7">
        <f t="shared" si="663"/>
        <v>0</v>
      </c>
      <c r="W5288" s="8">
        <f t="shared" si="665"/>
        <v>36942.959999999999</v>
      </c>
      <c r="X5288" s="8"/>
      <c r="Y5288" s="7">
        <f t="shared" si="669"/>
        <v>0</v>
      </c>
      <c r="Z5288" s="7"/>
      <c r="AA5288" s="8">
        <f>W5288+X5288</f>
        <v>36942.959999999999</v>
      </c>
      <c r="AB5288" s="7">
        <f t="shared" si="667"/>
        <v>0</v>
      </c>
      <c r="AC5288" s="7">
        <f t="shared" si="662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hidden="1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3708</v>
      </c>
      <c r="J5289" s="58" t="s">
        <v>3321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3"/>
        <v>3242.9800000000005</v>
      </c>
      <c r="W5289" s="8">
        <f t="shared" si="665"/>
        <v>7284.8529411764703</v>
      </c>
      <c r="X5289" s="8"/>
      <c r="Y5289" s="7">
        <f t="shared" si="669"/>
        <v>0</v>
      </c>
      <c r="Z5289" s="7"/>
      <c r="AA5289" s="7"/>
      <c r="AB5289" s="7">
        <f t="shared" si="667"/>
        <v>145.69705882352991</v>
      </c>
      <c r="AC5289" s="7">
        <f t="shared" si="662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hidden="1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3708</v>
      </c>
      <c r="J5290" s="58" t="s">
        <v>3321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3"/>
        <v>5501.5</v>
      </c>
      <c r="W5290" s="8">
        <f t="shared" si="665"/>
        <v>3696.7000000000007</v>
      </c>
      <c r="X5290" s="8"/>
      <c r="Y5290" s="7">
        <f t="shared" si="669"/>
        <v>0</v>
      </c>
      <c r="Z5290" s="7"/>
      <c r="AA5290" s="7"/>
      <c r="AB5290" s="7">
        <f t="shared" si="667"/>
        <v>0</v>
      </c>
      <c r="AC5290" s="7">
        <f t="shared" si="662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hidden="1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3708</v>
      </c>
      <c r="J5291" s="58" t="s">
        <v>3321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3"/>
        <v>-10000</v>
      </c>
      <c r="W5291" s="8">
        <f t="shared" si="665"/>
        <v>0</v>
      </c>
      <c r="X5291" s="8"/>
      <c r="Y5291" s="7">
        <f t="shared" si="669"/>
        <v>0</v>
      </c>
      <c r="Z5291" s="7"/>
      <c r="AA5291" s="8">
        <f t="shared" ref="AA5291:AA5293" si="672">W5291+X5291</f>
        <v>0</v>
      </c>
      <c r="AB5291" s="7">
        <f t="shared" si="667"/>
        <v>0</v>
      </c>
      <c r="AC5291" s="7">
        <f t="shared" si="662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hidden="1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3708</v>
      </c>
      <c r="J5292" s="58" t="s">
        <v>3321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3"/>
        <v>10000</v>
      </c>
      <c r="W5292" s="8">
        <f t="shared" si="665"/>
        <v>0</v>
      </c>
      <c r="X5292" s="8"/>
      <c r="Y5292" s="7">
        <f t="shared" si="669"/>
        <v>0</v>
      </c>
      <c r="Z5292" s="7"/>
      <c r="AA5292" s="8">
        <f t="shared" si="672"/>
        <v>0</v>
      </c>
      <c r="AB5292" s="7">
        <f t="shared" si="667"/>
        <v>0</v>
      </c>
      <c r="AC5292" s="7">
        <f t="shared" si="662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hidden="1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3708</v>
      </c>
      <c r="J5293" s="58" t="s">
        <v>3321</v>
      </c>
      <c r="K5293" s="58" t="s">
        <v>32</v>
      </c>
      <c r="L5293" s="58" t="s">
        <v>3428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3"/>
        <v>18000</v>
      </c>
      <c r="W5293" s="8">
        <f t="shared" si="665"/>
        <v>0</v>
      </c>
      <c r="X5293" s="8"/>
      <c r="Y5293" s="7">
        <f t="shared" si="669"/>
        <v>0</v>
      </c>
      <c r="Z5293" s="7"/>
      <c r="AA5293" s="8">
        <f t="shared" si="672"/>
        <v>0</v>
      </c>
      <c r="AB5293" s="7">
        <f t="shared" si="667"/>
        <v>0</v>
      </c>
      <c r="AC5293" s="7">
        <f t="shared" si="662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hidden="1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3708</v>
      </c>
      <c r="J5294" s="58" t="s">
        <v>3321</v>
      </c>
      <c r="K5294" s="58" t="s">
        <v>32</v>
      </c>
      <c r="L5294" s="58" t="s">
        <v>3440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3"/>
        <v>4984.1999999999989</v>
      </c>
      <c r="W5294" s="8">
        <f t="shared" si="665"/>
        <v>3010.5000000000005</v>
      </c>
      <c r="X5294" s="8"/>
      <c r="Y5294" s="7">
        <f t="shared" si="669"/>
        <v>0</v>
      </c>
      <c r="Z5294" s="7"/>
      <c r="AA5294" s="7"/>
      <c r="AB5294" s="7">
        <f t="shared" si="667"/>
        <v>0</v>
      </c>
      <c r="AC5294" s="7">
        <f t="shared" ref="AC5294:AC5357" si="673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hidden="1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3708</v>
      </c>
      <c r="J5295" s="58" t="s">
        <v>3321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3972</v>
      </c>
      <c r="S5295" s="95">
        <v>108745.27</v>
      </c>
      <c r="T5295" s="7"/>
      <c r="U5295" s="95">
        <v>108745.27</v>
      </c>
      <c r="V5295" s="7">
        <f t="shared" ref="V5295:V5358" si="674">S5295+T5295-U5295</f>
        <v>0</v>
      </c>
      <c r="W5295" s="8">
        <f t="shared" si="665"/>
        <v>106613.00980392157</v>
      </c>
      <c r="X5295" s="8"/>
      <c r="Y5295" s="7">
        <f t="shared" si="669"/>
        <v>0</v>
      </c>
      <c r="Z5295" s="7"/>
      <c r="AA5295" s="8">
        <f t="shared" ref="AA5295:AA5322" si="675">W5295+X5295</f>
        <v>106613.00980392157</v>
      </c>
      <c r="AB5295" s="7">
        <f t="shared" si="667"/>
        <v>2132.2601960784377</v>
      </c>
      <c r="AC5295" s="7">
        <f t="shared" si="673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hidden="1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2941</v>
      </c>
      <c r="F5296" s="58" t="s">
        <v>2941</v>
      </c>
      <c r="G5296" s="58" t="s">
        <v>2941</v>
      </c>
      <c r="H5296" s="58" t="s">
        <v>36</v>
      </c>
      <c r="I5296" s="58" t="s">
        <v>3708</v>
      </c>
      <c r="J5296" s="2" t="s">
        <v>38</v>
      </c>
      <c r="K5296" s="58" t="s">
        <v>32</v>
      </c>
      <c r="L5296" s="58" t="s">
        <v>3445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4"/>
        <v>0</v>
      </c>
      <c r="W5296" s="8">
        <f t="shared" si="665"/>
        <v>4454.08</v>
      </c>
      <c r="X5296" s="8"/>
      <c r="Y5296" s="7">
        <f t="shared" si="669"/>
        <v>0</v>
      </c>
      <c r="Z5296" s="7"/>
      <c r="AA5296" s="8">
        <f t="shared" si="675"/>
        <v>4454.08</v>
      </c>
      <c r="AB5296" s="7">
        <f t="shared" si="667"/>
        <v>0</v>
      </c>
      <c r="AC5296" s="7">
        <f t="shared" si="673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hidden="1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3708</v>
      </c>
      <c r="J5297" s="2" t="s">
        <v>38</v>
      </c>
      <c r="K5297" s="58" t="s">
        <v>32</v>
      </c>
      <c r="L5297" s="58" t="s">
        <v>3447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4"/>
        <v>0</v>
      </c>
      <c r="W5297" s="8">
        <f t="shared" si="665"/>
        <v>0</v>
      </c>
      <c r="X5297" s="8"/>
      <c r="Y5297" s="7">
        <f t="shared" si="669"/>
        <v>0</v>
      </c>
      <c r="Z5297" s="7"/>
      <c r="AA5297" s="8">
        <f t="shared" si="675"/>
        <v>0</v>
      </c>
      <c r="AB5297" s="7">
        <f t="shared" si="667"/>
        <v>0</v>
      </c>
      <c r="AC5297" s="7">
        <f t="shared" si="673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hidden="1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1603</v>
      </c>
      <c r="F5298" s="58" t="s">
        <v>1603</v>
      </c>
      <c r="G5298" s="58" t="s">
        <v>1603</v>
      </c>
      <c r="H5298" s="58" t="s">
        <v>36</v>
      </c>
      <c r="I5298" s="58" t="s">
        <v>3708</v>
      </c>
      <c r="J5298" s="2" t="s">
        <v>38</v>
      </c>
      <c r="K5298" s="58" t="s">
        <v>32</v>
      </c>
      <c r="L5298" s="58" t="s">
        <v>3449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4"/>
        <v>0</v>
      </c>
      <c r="W5298" s="8">
        <f t="shared" si="665"/>
        <v>38137.038461538461</v>
      </c>
      <c r="X5298" s="8"/>
      <c r="Y5298" s="7">
        <f t="shared" si="669"/>
        <v>0</v>
      </c>
      <c r="Z5298" s="7"/>
      <c r="AA5298" s="8">
        <f t="shared" si="675"/>
        <v>38137.038461538461</v>
      </c>
      <c r="AB5298" s="7">
        <f t="shared" si="667"/>
        <v>1525.4815384615431</v>
      </c>
      <c r="AC5298" s="7">
        <f t="shared" si="673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hidden="1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3708</v>
      </c>
      <c r="J5299" s="2" t="s">
        <v>38</v>
      </c>
      <c r="K5299" s="58" t="s">
        <v>32</v>
      </c>
      <c r="L5299" s="58" t="s">
        <v>3448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4"/>
        <v>-2858.5</v>
      </c>
      <c r="W5299" s="8">
        <f t="shared" ref="W5299:W5362" si="676">IF(O5299="返货",U5299/(1+P5299),IF(O5299="返现",U5299,IF(O5299="折扣",U5299*P5299,IF(O5299="无",U5299))))</f>
        <v>0</v>
      </c>
      <c r="X5299" s="8"/>
      <c r="Y5299" s="7">
        <f t="shared" si="669"/>
        <v>0</v>
      </c>
      <c r="Z5299" s="7"/>
      <c r="AA5299" s="8">
        <f t="shared" si="675"/>
        <v>0</v>
      </c>
      <c r="AB5299" s="7">
        <f t="shared" si="667"/>
        <v>0</v>
      </c>
      <c r="AC5299" s="7">
        <f t="shared" si="673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hidden="1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2922</v>
      </c>
      <c r="F5300" s="58" t="s">
        <v>2922</v>
      </c>
      <c r="G5300" s="58" t="s">
        <v>2922</v>
      </c>
      <c r="H5300" s="58" t="s">
        <v>36</v>
      </c>
      <c r="I5300" s="58" t="s">
        <v>3708</v>
      </c>
      <c r="J5300" s="2" t="s">
        <v>38</v>
      </c>
      <c r="K5300" s="58" t="s">
        <v>32</v>
      </c>
      <c r="L5300" s="58" t="s">
        <v>3455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4"/>
        <v>1307.1800000000003</v>
      </c>
      <c r="W5300" s="8">
        <f t="shared" si="676"/>
        <v>5318.1399999999994</v>
      </c>
      <c r="X5300" s="8"/>
      <c r="Y5300" s="7">
        <f t="shared" si="669"/>
        <v>0</v>
      </c>
      <c r="Z5300" s="7"/>
      <c r="AA5300" s="8">
        <f t="shared" si="675"/>
        <v>5318.1399999999994</v>
      </c>
      <c r="AB5300" s="7">
        <f t="shared" si="667"/>
        <v>0</v>
      </c>
      <c r="AC5300" s="7">
        <f t="shared" si="673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hidden="1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3708</v>
      </c>
      <c r="J5301" s="58" t="s">
        <v>3321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4"/>
        <v>14240.56</v>
      </c>
      <c r="W5301" s="8">
        <f t="shared" si="676"/>
        <v>0</v>
      </c>
      <c r="X5301" s="8"/>
      <c r="Y5301" s="7">
        <f t="shared" si="669"/>
        <v>0</v>
      </c>
      <c r="Z5301" s="7"/>
      <c r="AA5301" s="8">
        <f t="shared" si="675"/>
        <v>0</v>
      </c>
      <c r="AB5301" s="7">
        <f t="shared" ref="AB5301:AB5364" si="677">U5301-W5301</f>
        <v>0</v>
      </c>
      <c r="AC5301" s="7">
        <f t="shared" si="673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hidden="1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3708</v>
      </c>
      <c r="J5302" s="58" t="s">
        <v>3321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4"/>
        <v>11576.1</v>
      </c>
      <c r="W5302" s="8">
        <f t="shared" si="676"/>
        <v>0</v>
      </c>
      <c r="X5302" s="8"/>
      <c r="Y5302" s="7">
        <f t="shared" si="669"/>
        <v>0</v>
      </c>
      <c r="Z5302" s="7"/>
      <c r="AA5302" s="8">
        <f t="shared" si="675"/>
        <v>0</v>
      </c>
      <c r="AB5302" s="7">
        <f t="shared" si="677"/>
        <v>0</v>
      </c>
      <c r="AC5302" s="7">
        <f t="shared" si="673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hidden="1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3708</v>
      </c>
      <c r="J5303" s="58" t="s">
        <v>3321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4"/>
        <v>3153.85</v>
      </c>
      <c r="W5303" s="8">
        <f t="shared" si="676"/>
        <v>0</v>
      </c>
      <c r="X5303" s="8"/>
      <c r="Y5303" s="7">
        <f t="shared" si="669"/>
        <v>0</v>
      </c>
      <c r="Z5303" s="7"/>
      <c r="AA5303" s="8">
        <f t="shared" si="675"/>
        <v>0</v>
      </c>
      <c r="AB5303" s="7">
        <f t="shared" si="677"/>
        <v>0</v>
      </c>
      <c r="AC5303" s="7">
        <f t="shared" si="673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hidden="1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3708</v>
      </c>
      <c r="J5304" s="58" t="s">
        <v>3321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6"/>
        <v>0</v>
      </c>
      <c r="X5304" s="8"/>
      <c r="Y5304" s="7">
        <f t="shared" si="669"/>
        <v>0</v>
      </c>
      <c r="Z5304" s="7"/>
      <c r="AA5304" s="8">
        <f t="shared" si="675"/>
        <v>0</v>
      </c>
      <c r="AB5304" s="7">
        <f t="shared" si="677"/>
        <v>0</v>
      </c>
      <c r="AC5304" s="7">
        <f t="shared" si="673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hidden="1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3708</v>
      </c>
      <c r="J5305" s="58" t="s">
        <v>3321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6"/>
        <v>0</v>
      </c>
      <c r="X5305" s="8"/>
      <c r="Y5305" s="7">
        <f t="shared" si="669"/>
        <v>0</v>
      </c>
      <c r="Z5305" s="7"/>
      <c r="AA5305" s="8">
        <f t="shared" si="675"/>
        <v>0</v>
      </c>
      <c r="AB5305" s="7">
        <f t="shared" si="677"/>
        <v>0</v>
      </c>
      <c r="AC5305" s="7">
        <f t="shared" si="673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hidden="1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3708</v>
      </c>
      <c r="J5306" s="58" t="s">
        <v>3321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4"/>
        <v>4770.3999999999996</v>
      </c>
      <c r="W5306" s="8">
        <f t="shared" si="676"/>
        <v>0</v>
      </c>
      <c r="X5306" s="8"/>
      <c r="Y5306" s="7">
        <f t="shared" si="669"/>
        <v>0</v>
      </c>
      <c r="Z5306" s="7"/>
      <c r="AA5306" s="8">
        <f t="shared" si="675"/>
        <v>0</v>
      </c>
      <c r="AB5306" s="7">
        <f t="shared" si="677"/>
        <v>0</v>
      </c>
      <c r="AC5306" s="7">
        <f t="shared" si="673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hidden="1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3708</v>
      </c>
      <c r="J5307" s="58" t="s">
        <v>3321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4"/>
        <v>4706.8999999999996</v>
      </c>
      <c r="W5307" s="8">
        <f t="shared" si="676"/>
        <v>0</v>
      </c>
      <c r="X5307" s="8"/>
      <c r="Y5307" s="7">
        <f t="shared" si="669"/>
        <v>0</v>
      </c>
      <c r="Z5307" s="7"/>
      <c r="AA5307" s="8">
        <f t="shared" si="675"/>
        <v>0</v>
      </c>
      <c r="AB5307" s="7">
        <f t="shared" si="677"/>
        <v>0</v>
      </c>
      <c r="AC5307" s="7">
        <f t="shared" si="673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hidden="1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3708</v>
      </c>
      <c r="J5308" s="58" t="s">
        <v>3321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4"/>
        <v>0.17</v>
      </c>
      <c r="W5308" s="8">
        <f t="shared" si="676"/>
        <v>0</v>
      </c>
      <c r="X5308" s="8"/>
      <c r="Y5308" s="7">
        <f t="shared" si="669"/>
        <v>0</v>
      </c>
      <c r="Z5308" s="7"/>
      <c r="AA5308" s="8">
        <f t="shared" si="675"/>
        <v>0</v>
      </c>
      <c r="AB5308" s="7">
        <f t="shared" si="677"/>
        <v>0</v>
      </c>
      <c r="AC5308" s="7">
        <f t="shared" si="673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hidden="1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3708</v>
      </c>
      <c r="J5309" s="58" t="s">
        <v>3321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6"/>
        <v>0</v>
      </c>
      <c r="X5309" s="8"/>
      <c r="Y5309" s="7">
        <f t="shared" si="669"/>
        <v>0</v>
      </c>
      <c r="Z5309" s="7"/>
      <c r="AA5309" s="8">
        <f t="shared" si="675"/>
        <v>0</v>
      </c>
      <c r="AB5309" s="7">
        <f t="shared" si="677"/>
        <v>0</v>
      </c>
      <c r="AC5309" s="7">
        <f t="shared" si="673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hidden="1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3708</v>
      </c>
      <c r="J5310" s="58" t="s">
        <v>3321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4"/>
        <v>3500</v>
      </c>
      <c r="W5310" s="8">
        <f t="shared" si="676"/>
        <v>0</v>
      </c>
      <c r="X5310" s="8"/>
      <c r="Y5310" s="7">
        <f t="shared" si="669"/>
        <v>0</v>
      </c>
      <c r="Z5310" s="7"/>
      <c r="AA5310" s="8">
        <f t="shared" si="675"/>
        <v>0</v>
      </c>
      <c r="AB5310" s="7">
        <f t="shared" si="677"/>
        <v>0</v>
      </c>
      <c r="AC5310" s="7">
        <f t="shared" si="673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hidden="1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3708</v>
      </c>
      <c r="J5311" s="58" t="s">
        <v>3321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4"/>
        <v>0.97</v>
      </c>
      <c r="W5311" s="8">
        <f t="shared" si="676"/>
        <v>0</v>
      </c>
      <c r="X5311" s="8"/>
      <c r="Y5311" s="7">
        <f t="shared" si="669"/>
        <v>0</v>
      </c>
      <c r="Z5311" s="7"/>
      <c r="AA5311" s="8">
        <f t="shared" si="675"/>
        <v>0</v>
      </c>
      <c r="AB5311" s="7">
        <f t="shared" si="677"/>
        <v>0</v>
      </c>
      <c r="AC5311" s="7">
        <f t="shared" si="673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hidden="1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3708</v>
      </c>
      <c r="J5312" s="58" t="s">
        <v>3321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4"/>
        <v>18046</v>
      </c>
      <c r="W5312" s="8">
        <f t="shared" si="676"/>
        <v>0</v>
      </c>
      <c r="X5312" s="8"/>
      <c r="Y5312" s="7">
        <f t="shared" si="669"/>
        <v>0</v>
      </c>
      <c r="Z5312" s="7"/>
      <c r="AA5312" s="8">
        <f t="shared" si="675"/>
        <v>0</v>
      </c>
      <c r="AB5312" s="7">
        <f t="shared" si="677"/>
        <v>0</v>
      </c>
      <c r="AC5312" s="7">
        <f t="shared" si="673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hidden="1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3708</v>
      </c>
      <c r="J5313" s="58" t="s">
        <v>3321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4"/>
        <v>19672.349999999999</v>
      </c>
      <c r="W5313" s="8">
        <f t="shared" si="676"/>
        <v>0</v>
      </c>
      <c r="X5313" s="8"/>
      <c r="Y5313" s="7">
        <f t="shared" si="669"/>
        <v>0</v>
      </c>
      <c r="Z5313" s="7"/>
      <c r="AA5313" s="8">
        <f t="shared" si="675"/>
        <v>0</v>
      </c>
      <c r="AB5313" s="7">
        <f t="shared" si="677"/>
        <v>0</v>
      </c>
      <c r="AC5313" s="7">
        <f t="shared" si="673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hidden="1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3708</v>
      </c>
      <c r="J5314" s="58" t="s">
        <v>3321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4"/>
        <v>6422</v>
      </c>
      <c r="W5314" s="8">
        <f t="shared" si="676"/>
        <v>0</v>
      </c>
      <c r="X5314" s="8"/>
      <c r="Y5314" s="7">
        <f t="shared" si="669"/>
        <v>0</v>
      </c>
      <c r="Z5314" s="7"/>
      <c r="AA5314" s="8">
        <f t="shared" si="675"/>
        <v>0</v>
      </c>
      <c r="AB5314" s="7">
        <f t="shared" si="677"/>
        <v>0</v>
      </c>
      <c r="AC5314" s="7">
        <f t="shared" si="673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hidden="1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3708</v>
      </c>
      <c r="J5315" s="58" t="s">
        <v>3321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4"/>
        <v>971.2</v>
      </c>
      <c r="W5315" s="8">
        <f t="shared" si="676"/>
        <v>0</v>
      </c>
      <c r="X5315" s="8"/>
      <c r="Y5315" s="7">
        <f t="shared" ref="Y5315:Y5378" si="678">IF(W5315-AC5315&lt;=0,0,IF(O5315="返现",MAX(W5315-AB5315-AC5315,0),MAX(W5315-AC5315,0)))</f>
        <v>0</v>
      </c>
      <c r="Z5315" s="7"/>
      <c r="AA5315" s="8">
        <f t="shared" si="675"/>
        <v>0</v>
      </c>
      <c r="AB5315" s="7">
        <f t="shared" si="677"/>
        <v>0</v>
      </c>
      <c r="AC5315" s="7">
        <f t="shared" si="673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hidden="1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3708</v>
      </c>
      <c r="J5316" s="58" t="s">
        <v>3321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4"/>
        <v>15309.18</v>
      </c>
      <c r="W5316" s="8">
        <f t="shared" si="676"/>
        <v>0</v>
      </c>
      <c r="X5316" s="8"/>
      <c r="Y5316" s="7">
        <f t="shared" si="678"/>
        <v>0</v>
      </c>
      <c r="Z5316" s="7"/>
      <c r="AA5316" s="8">
        <f t="shared" si="675"/>
        <v>0</v>
      </c>
      <c r="AB5316" s="7">
        <f t="shared" si="677"/>
        <v>0</v>
      </c>
      <c r="AC5316" s="7">
        <f t="shared" si="673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hidden="1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3708</v>
      </c>
      <c r="J5317" s="58" t="s">
        <v>3321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4"/>
        <v>9705.75</v>
      </c>
      <c r="W5317" s="8">
        <f t="shared" si="676"/>
        <v>0</v>
      </c>
      <c r="X5317" s="8"/>
      <c r="Y5317" s="7">
        <f t="shared" si="678"/>
        <v>0</v>
      </c>
      <c r="Z5317" s="7"/>
      <c r="AA5317" s="8">
        <f t="shared" si="675"/>
        <v>0</v>
      </c>
      <c r="AB5317" s="7">
        <f t="shared" si="677"/>
        <v>0</v>
      </c>
      <c r="AC5317" s="7">
        <f t="shared" si="673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hidden="1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3708</v>
      </c>
      <c r="J5318" s="58" t="s">
        <v>3321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4"/>
        <v>36787.019999999997</v>
      </c>
      <c r="W5318" s="8">
        <f t="shared" si="676"/>
        <v>0</v>
      </c>
      <c r="X5318" s="8"/>
      <c r="Y5318" s="7">
        <f t="shared" si="678"/>
        <v>0</v>
      </c>
      <c r="Z5318" s="7"/>
      <c r="AA5318" s="8">
        <f t="shared" si="675"/>
        <v>0</v>
      </c>
      <c r="AB5318" s="7">
        <f t="shared" si="677"/>
        <v>0</v>
      </c>
      <c r="AC5318" s="7">
        <f t="shared" si="673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hidden="1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3708</v>
      </c>
      <c r="J5319" s="58" t="s">
        <v>3321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4"/>
        <v>2099.6</v>
      </c>
      <c r="W5319" s="8">
        <f t="shared" si="676"/>
        <v>0</v>
      </c>
      <c r="X5319" s="8"/>
      <c r="Y5319" s="7">
        <f t="shared" si="678"/>
        <v>0</v>
      </c>
      <c r="Z5319" s="7"/>
      <c r="AA5319" s="8">
        <f t="shared" si="675"/>
        <v>0</v>
      </c>
      <c r="AB5319" s="7">
        <f t="shared" si="677"/>
        <v>0</v>
      </c>
      <c r="AC5319" s="7">
        <f t="shared" si="673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hidden="1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3708</v>
      </c>
      <c r="J5320" s="58" t="s">
        <v>3321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4"/>
        <v>193.16</v>
      </c>
      <c r="W5320" s="8">
        <f t="shared" si="676"/>
        <v>0</v>
      </c>
      <c r="X5320" s="8"/>
      <c r="Y5320" s="7">
        <f t="shared" si="678"/>
        <v>0</v>
      </c>
      <c r="Z5320" s="7"/>
      <c r="AA5320" s="8">
        <f t="shared" si="675"/>
        <v>0</v>
      </c>
      <c r="AB5320" s="7">
        <f t="shared" si="677"/>
        <v>0</v>
      </c>
      <c r="AC5320" s="7">
        <f t="shared" si="673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hidden="1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3708</v>
      </c>
      <c r="J5321" s="58" t="s">
        <v>3321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4"/>
        <v>4000.15</v>
      </c>
      <c r="W5321" s="8">
        <f t="shared" si="676"/>
        <v>0</v>
      </c>
      <c r="X5321" s="8"/>
      <c r="Y5321" s="7">
        <f t="shared" si="678"/>
        <v>0</v>
      </c>
      <c r="Z5321" s="7"/>
      <c r="AA5321" s="8">
        <f t="shared" si="675"/>
        <v>0</v>
      </c>
      <c r="AB5321" s="7">
        <f t="shared" si="677"/>
        <v>0</v>
      </c>
      <c r="AC5321" s="7">
        <f t="shared" si="673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hidden="1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3708</v>
      </c>
      <c r="J5322" s="58" t="s">
        <v>3321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4"/>
        <v>15691</v>
      </c>
      <c r="W5322" s="8">
        <f t="shared" si="676"/>
        <v>0</v>
      </c>
      <c r="X5322" s="8"/>
      <c r="Y5322" s="7">
        <f t="shared" si="678"/>
        <v>0</v>
      </c>
      <c r="Z5322" s="7"/>
      <c r="AA5322" s="8">
        <f t="shared" si="675"/>
        <v>0</v>
      </c>
      <c r="AB5322" s="7">
        <f t="shared" si="677"/>
        <v>0</v>
      </c>
      <c r="AC5322" s="7">
        <f t="shared" si="673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hidden="1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3708</v>
      </c>
      <c r="J5323" s="58" t="s">
        <v>3321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4"/>
        <v>11980.1</v>
      </c>
      <c r="W5323" s="8">
        <f t="shared" si="676"/>
        <v>0</v>
      </c>
      <c r="X5323" s="8"/>
      <c r="Y5323" s="7">
        <f t="shared" si="678"/>
        <v>0</v>
      </c>
      <c r="Z5323" s="7"/>
      <c r="AA5323" s="7"/>
      <c r="AB5323" s="7">
        <f t="shared" si="677"/>
        <v>0</v>
      </c>
      <c r="AC5323" s="7">
        <f t="shared" si="673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hidden="1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3708</v>
      </c>
      <c r="J5324" s="58" t="s">
        <v>3321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4"/>
        <v>1347.8</v>
      </c>
      <c r="W5324" s="8">
        <f t="shared" si="676"/>
        <v>0</v>
      </c>
      <c r="X5324" s="8"/>
      <c r="Y5324" s="7">
        <f t="shared" si="678"/>
        <v>0</v>
      </c>
      <c r="Z5324" s="7"/>
      <c r="AA5324" s="7"/>
      <c r="AB5324" s="7">
        <f t="shared" si="677"/>
        <v>0</v>
      </c>
      <c r="AC5324" s="7">
        <f t="shared" si="673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hidden="1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3708</v>
      </c>
      <c r="J5325" s="58" t="s">
        <v>3321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4"/>
        <v>1000</v>
      </c>
      <c r="W5325" s="8">
        <f t="shared" si="676"/>
        <v>0</v>
      </c>
      <c r="X5325" s="8"/>
      <c r="Y5325" s="7">
        <f t="shared" si="678"/>
        <v>0</v>
      </c>
      <c r="Z5325" s="7"/>
      <c r="AA5325" s="7"/>
      <c r="AB5325" s="7">
        <f t="shared" si="677"/>
        <v>0</v>
      </c>
      <c r="AC5325" s="7">
        <f t="shared" si="673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hidden="1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3708</v>
      </c>
      <c r="J5326" s="58" t="s">
        <v>3321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4"/>
        <v>3467.55</v>
      </c>
      <c r="W5326" s="8">
        <f t="shared" si="676"/>
        <v>0</v>
      </c>
      <c r="X5326" s="8"/>
      <c r="Y5326" s="7">
        <f t="shared" si="678"/>
        <v>0</v>
      </c>
      <c r="Z5326" s="7"/>
      <c r="AA5326" s="7"/>
      <c r="AB5326" s="7">
        <f t="shared" si="677"/>
        <v>0</v>
      </c>
      <c r="AC5326" s="7">
        <f t="shared" si="673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hidden="1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3708</v>
      </c>
      <c r="J5327" s="58" t="s">
        <v>3321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4"/>
        <v>2759.9</v>
      </c>
      <c r="W5327" s="8">
        <f t="shared" si="676"/>
        <v>0</v>
      </c>
      <c r="X5327" s="8"/>
      <c r="Y5327" s="7">
        <f t="shared" si="678"/>
        <v>0</v>
      </c>
      <c r="Z5327" s="7"/>
      <c r="AA5327" s="7"/>
      <c r="AB5327" s="7">
        <f t="shared" si="677"/>
        <v>0</v>
      </c>
      <c r="AC5327" s="7">
        <f t="shared" si="673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hidden="1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3708</v>
      </c>
      <c r="J5328" s="58" t="s">
        <v>3321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6"/>
        <v>0</v>
      </c>
      <c r="X5328" s="8"/>
      <c r="Y5328" s="7">
        <f t="shared" si="678"/>
        <v>0</v>
      </c>
      <c r="Z5328" s="7"/>
      <c r="AA5328" s="8">
        <f t="shared" ref="AA5328:AA5369" si="679">W5328+X5328</f>
        <v>0</v>
      </c>
      <c r="AB5328" s="7">
        <f t="shared" si="677"/>
        <v>0</v>
      </c>
      <c r="AC5328" s="7">
        <f t="shared" si="673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hidden="1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3708</v>
      </c>
      <c r="J5329" s="58" t="s">
        <v>3321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4"/>
        <v>4469.6000000000004</v>
      </c>
      <c r="W5329" s="8">
        <f t="shared" si="676"/>
        <v>0</v>
      </c>
      <c r="X5329" s="8"/>
      <c r="Y5329" s="7">
        <f t="shared" si="678"/>
        <v>0</v>
      </c>
      <c r="Z5329" s="7"/>
      <c r="AA5329" s="8">
        <f t="shared" si="679"/>
        <v>0</v>
      </c>
      <c r="AB5329" s="7">
        <f t="shared" si="677"/>
        <v>0</v>
      </c>
      <c r="AC5329" s="7">
        <f t="shared" si="673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hidden="1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3708</v>
      </c>
      <c r="J5330" s="58" t="s">
        <v>3321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4"/>
        <v>18308.57</v>
      </c>
      <c r="W5330" s="8">
        <f t="shared" si="676"/>
        <v>0</v>
      </c>
      <c r="X5330" s="8"/>
      <c r="Y5330" s="7">
        <f t="shared" si="678"/>
        <v>0</v>
      </c>
      <c r="Z5330" s="7"/>
      <c r="AA5330" s="8">
        <f t="shared" si="679"/>
        <v>0</v>
      </c>
      <c r="AB5330" s="7">
        <f t="shared" si="677"/>
        <v>0</v>
      </c>
      <c r="AC5330" s="7">
        <f t="shared" si="673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hidden="1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3708</v>
      </c>
      <c r="J5331" s="58" t="s">
        <v>3321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4"/>
        <v>1342.2</v>
      </c>
      <c r="W5331" s="8">
        <f t="shared" si="676"/>
        <v>0</v>
      </c>
      <c r="X5331" s="8"/>
      <c r="Y5331" s="7">
        <f t="shared" si="678"/>
        <v>0</v>
      </c>
      <c r="Z5331" s="7"/>
      <c r="AA5331" s="8">
        <f t="shared" si="679"/>
        <v>0</v>
      </c>
      <c r="AB5331" s="7">
        <f t="shared" si="677"/>
        <v>0</v>
      </c>
      <c r="AC5331" s="7">
        <f t="shared" si="673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hidden="1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3708</v>
      </c>
      <c r="J5332" s="58" t="s">
        <v>3321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4"/>
        <v>6886.9</v>
      </c>
      <c r="W5332" s="8">
        <f t="shared" si="676"/>
        <v>0</v>
      </c>
      <c r="X5332" s="8"/>
      <c r="Y5332" s="7">
        <f t="shared" si="678"/>
        <v>0</v>
      </c>
      <c r="Z5332" s="7"/>
      <c r="AA5332" s="8">
        <f t="shared" si="679"/>
        <v>0</v>
      </c>
      <c r="AB5332" s="7">
        <f t="shared" si="677"/>
        <v>0</v>
      </c>
      <c r="AC5332" s="7">
        <f t="shared" si="673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hidden="1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3708</v>
      </c>
      <c r="J5333" s="58" t="s">
        <v>3321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4"/>
        <v>2384.46</v>
      </c>
      <c r="W5333" s="8">
        <f t="shared" si="676"/>
        <v>0</v>
      </c>
      <c r="X5333" s="8"/>
      <c r="Y5333" s="7">
        <f t="shared" si="678"/>
        <v>0</v>
      </c>
      <c r="Z5333" s="7"/>
      <c r="AA5333" s="8">
        <f t="shared" si="679"/>
        <v>0</v>
      </c>
      <c r="AB5333" s="7">
        <f t="shared" si="677"/>
        <v>0</v>
      </c>
      <c r="AC5333" s="7">
        <f t="shared" si="673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hidden="1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3708</v>
      </c>
      <c r="J5334" s="58" t="s">
        <v>3321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4"/>
        <v>27993.81</v>
      </c>
      <c r="W5334" s="8">
        <f t="shared" si="676"/>
        <v>0</v>
      </c>
      <c r="X5334" s="8"/>
      <c r="Y5334" s="7">
        <f t="shared" si="678"/>
        <v>0</v>
      </c>
      <c r="Z5334" s="7"/>
      <c r="AA5334" s="8">
        <f t="shared" si="679"/>
        <v>0</v>
      </c>
      <c r="AB5334" s="7">
        <f t="shared" si="677"/>
        <v>0</v>
      </c>
      <c r="AC5334" s="7">
        <f t="shared" si="673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hidden="1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3708</v>
      </c>
      <c r="J5335" s="58" t="s">
        <v>3321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4"/>
        <v>768.6</v>
      </c>
      <c r="W5335" s="8">
        <f t="shared" si="676"/>
        <v>0</v>
      </c>
      <c r="X5335" s="8"/>
      <c r="Y5335" s="7">
        <f t="shared" si="678"/>
        <v>0</v>
      </c>
      <c r="Z5335" s="7"/>
      <c r="AA5335" s="8">
        <f t="shared" si="679"/>
        <v>0</v>
      </c>
      <c r="AB5335" s="7">
        <f t="shared" si="677"/>
        <v>0</v>
      </c>
      <c r="AC5335" s="7">
        <f t="shared" si="673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hidden="1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3708</v>
      </c>
      <c r="J5336" s="58" t="s">
        <v>3321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4"/>
        <v>6557.88</v>
      </c>
      <c r="W5336" s="8">
        <f t="shared" si="676"/>
        <v>0</v>
      </c>
      <c r="X5336" s="8"/>
      <c r="Y5336" s="7">
        <f t="shared" si="678"/>
        <v>0</v>
      </c>
      <c r="Z5336" s="7"/>
      <c r="AA5336" s="8">
        <f t="shared" si="679"/>
        <v>0</v>
      </c>
      <c r="AB5336" s="7">
        <f t="shared" si="677"/>
        <v>0</v>
      </c>
      <c r="AC5336" s="7">
        <f t="shared" si="673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hidden="1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3708</v>
      </c>
      <c r="J5337" s="58" t="s">
        <v>3321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4"/>
        <v>150.1</v>
      </c>
      <c r="W5337" s="8">
        <f t="shared" si="676"/>
        <v>0</v>
      </c>
      <c r="X5337" s="8"/>
      <c r="Y5337" s="7">
        <f t="shared" si="678"/>
        <v>0</v>
      </c>
      <c r="Z5337" s="7"/>
      <c r="AA5337" s="8">
        <f t="shared" si="679"/>
        <v>0</v>
      </c>
      <c r="AB5337" s="7">
        <f t="shared" si="677"/>
        <v>0</v>
      </c>
      <c r="AC5337" s="7">
        <f t="shared" si="673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hidden="1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3708</v>
      </c>
      <c r="J5338" s="58" t="s">
        <v>3321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4"/>
        <v>1336.7</v>
      </c>
      <c r="W5338" s="8">
        <f t="shared" si="676"/>
        <v>0</v>
      </c>
      <c r="X5338" s="8"/>
      <c r="Y5338" s="7">
        <f t="shared" si="678"/>
        <v>0</v>
      </c>
      <c r="Z5338" s="7"/>
      <c r="AA5338" s="8">
        <f t="shared" si="679"/>
        <v>0</v>
      </c>
      <c r="AB5338" s="7">
        <f t="shared" si="677"/>
        <v>0</v>
      </c>
      <c r="AC5338" s="7">
        <f t="shared" si="673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hidden="1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3708</v>
      </c>
      <c r="J5339" s="58" t="s">
        <v>3321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4"/>
        <v>356.31</v>
      </c>
      <c r="W5339" s="8">
        <f t="shared" si="676"/>
        <v>0</v>
      </c>
      <c r="X5339" s="8"/>
      <c r="Y5339" s="7">
        <f t="shared" si="678"/>
        <v>0</v>
      </c>
      <c r="Z5339" s="7"/>
      <c r="AA5339" s="8">
        <f t="shared" si="679"/>
        <v>0</v>
      </c>
      <c r="AB5339" s="7">
        <f t="shared" si="677"/>
        <v>0</v>
      </c>
      <c r="AC5339" s="7">
        <f t="shared" si="673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hidden="1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3708</v>
      </c>
      <c r="J5340" s="58" t="s">
        <v>3321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4"/>
        <v>10166.4</v>
      </c>
      <c r="W5340" s="8">
        <f t="shared" si="676"/>
        <v>0</v>
      </c>
      <c r="X5340" s="8"/>
      <c r="Y5340" s="7">
        <f t="shared" si="678"/>
        <v>0</v>
      </c>
      <c r="Z5340" s="7"/>
      <c r="AA5340" s="8">
        <f t="shared" si="679"/>
        <v>0</v>
      </c>
      <c r="AB5340" s="7">
        <f t="shared" si="677"/>
        <v>0</v>
      </c>
      <c r="AC5340" s="7">
        <f t="shared" si="673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hidden="1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3708</v>
      </c>
      <c r="J5341" s="58" t="s">
        <v>3321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4"/>
        <v>145.04</v>
      </c>
      <c r="W5341" s="8">
        <f t="shared" si="676"/>
        <v>0</v>
      </c>
      <c r="X5341" s="8"/>
      <c r="Y5341" s="7">
        <f t="shared" si="678"/>
        <v>0</v>
      </c>
      <c r="Z5341" s="7"/>
      <c r="AA5341" s="8">
        <f t="shared" si="679"/>
        <v>0</v>
      </c>
      <c r="AB5341" s="7">
        <f t="shared" si="677"/>
        <v>0</v>
      </c>
      <c r="AC5341" s="7">
        <f t="shared" si="673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hidden="1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3708</v>
      </c>
      <c r="J5342" s="58" t="s">
        <v>3321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6"/>
        <v>0</v>
      </c>
      <c r="X5342" s="8"/>
      <c r="Y5342" s="7">
        <f t="shared" si="678"/>
        <v>0</v>
      </c>
      <c r="Z5342" s="7"/>
      <c r="AA5342" s="8">
        <f t="shared" si="679"/>
        <v>0</v>
      </c>
      <c r="AB5342" s="7">
        <f t="shared" si="677"/>
        <v>0</v>
      </c>
      <c r="AC5342" s="7">
        <f t="shared" si="673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hidden="1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3708</v>
      </c>
      <c r="J5343" s="58" t="s">
        <v>3321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3972</v>
      </c>
      <c r="S5343" s="95">
        <v>5779.7</v>
      </c>
      <c r="T5343" s="7"/>
      <c r="U5343" s="95">
        <v>5779.7</v>
      </c>
      <c r="V5343" s="7">
        <f t="shared" si="674"/>
        <v>0</v>
      </c>
      <c r="W5343" s="8">
        <f t="shared" si="676"/>
        <v>5666.3725490196075</v>
      </c>
      <c r="X5343" s="8"/>
      <c r="Y5343" s="7">
        <f t="shared" si="678"/>
        <v>0</v>
      </c>
      <c r="Z5343" s="7"/>
      <c r="AA5343" s="8">
        <f t="shared" si="679"/>
        <v>5666.3725490196075</v>
      </c>
      <c r="AB5343" s="7">
        <f t="shared" si="677"/>
        <v>113.32745098039231</v>
      </c>
      <c r="AC5343" s="7">
        <f t="shared" si="673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hidden="1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3708</v>
      </c>
      <c r="J5344" s="58" t="s">
        <v>3321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4"/>
        <v>4027.61</v>
      </c>
      <c r="W5344" s="8">
        <f t="shared" si="676"/>
        <v>0</v>
      </c>
      <c r="X5344" s="8"/>
      <c r="Y5344" s="7">
        <f t="shared" si="678"/>
        <v>0</v>
      </c>
      <c r="Z5344" s="7"/>
      <c r="AA5344" s="8">
        <f t="shared" si="679"/>
        <v>0</v>
      </c>
      <c r="AB5344" s="7">
        <f t="shared" si="677"/>
        <v>0</v>
      </c>
      <c r="AC5344" s="7">
        <f t="shared" si="673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hidden="1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3708</v>
      </c>
      <c r="J5345" s="58" t="s">
        <v>3321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4"/>
        <v>-4466.1899999999996</v>
      </c>
      <c r="W5345" s="8">
        <f t="shared" si="676"/>
        <v>0</v>
      </c>
      <c r="X5345" s="8"/>
      <c r="Y5345" s="7">
        <f t="shared" si="678"/>
        <v>0</v>
      </c>
      <c r="Z5345" s="7"/>
      <c r="AA5345" s="8">
        <f t="shared" si="679"/>
        <v>0</v>
      </c>
      <c r="AB5345" s="7">
        <f t="shared" si="677"/>
        <v>0</v>
      </c>
      <c r="AC5345" s="7">
        <f t="shared" si="673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hidden="1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3708</v>
      </c>
      <c r="J5346" s="58" t="s">
        <v>3321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4"/>
        <v>10083.370000000001</v>
      </c>
      <c r="W5346" s="8">
        <f t="shared" si="676"/>
        <v>0</v>
      </c>
      <c r="X5346" s="8"/>
      <c r="Y5346" s="7">
        <f t="shared" si="678"/>
        <v>0</v>
      </c>
      <c r="Z5346" s="7"/>
      <c r="AA5346" s="8">
        <f t="shared" si="679"/>
        <v>0</v>
      </c>
      <c r="AB5346" s="7">
        <f t="shared" si="677"/>
        <v>0</v>
      </c>
      <c r="AC5346" s="7">
        <f t="shared" si="673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hidden="1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3708</v>
      </c>
      <c r="J5347" s="58" t="s">
        <v>3321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4"/>
        <v>8.6</v>
      </c>
      <c r="W5347" s="8">
        <f t="shared" si="676"/>
        <v>0</v>
      </c>
      <c r="X5347" s="8"/>
      <c r="Y5347" s="7">
        <f t="shared" si="678"/>
        <v>0</v>
      </c>
      <c r="Z5347" s="7"/>
      <c r="AA5347" s="8">
        <f t="shared" si="679"/>
        <v>0</v>
      </c>
      <c r="AB5347" s="7">
        <f t="shared" si="677"/>
        <v>0</v>
      </c>
      <c r="AC5347" s="7">
        <f t="shared" si="673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hidden="1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3708</v>
      </c>
      <c r="J5348" s="58" t="s">
        <v>3321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4"/>
        <v>117244.06</v>
      </c>
      <c r="W5348" s="8">
        <f t="shared" si="676"/>
        <v>0</v>
      </c>
      <c r="X5348" s="8"/>
      <c r="Y5348" s="7">
        <f t="shared" si="678"/>
        <v>0</v>
      </c>
      <c r="Z5348" s="7"/>
      <c r="AA5348" s="8">
        <f t="shared" si="679"/>
        <v>0</v>
      </c>
      <c r="AB5348" s="7">
        <f t="shared" si="677"/>
        <v>0</v>
      </c>
      <c r="AC5348" s="7">
        <f t="shared" si="673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hidden="1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3708</v>
      </c>
      <c r="J5349" s="58" t="s">
        <v>3321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4"/>
        <v>778.26</v>
      </c>
      <c r="W5349" s="8">
        <f t="shared" si="676"/>
        <v>0</v>
      </c>
      <c r="X5349" s="8"/>
      <c r="Y5349" s="7">
        <f t="shared" si="678"/>
        <v>0</v>
      </c>
      <c r="Z5349" s="7"/>
      <c r="AA5349" s="8">
        <f t="shared" si="679"/>
        <v>0</v>
      </c>
      <c r="AB5349" s="7">
        <f t="shared" si="677"/>
        <v>0</v>
      </c>
      <c r="AC5349" s="7">
        <f t="shared" si="673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hidden="1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3708</v>
      </c>
      <c r="J5350" s="58" t="s">
        <v>3321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4"/>
        <v>10200</v>
      </c>
      <c r="W5350" s="8">
        <f t="shared" si="676"/>
        <v>0</v>
      </c>
      <c r="X5350" s="8"/>
      <c r="Y5350" s="7">
        <f t="shared" si="678"/>
        <v>0</v>
      </c>
      <c r="Z5350" s="7"/>
      <c r="AA5350" s="8">
        <f t="shared" si="679"/>
        <v>0</v>
      </c>
      <c r="AB5350" s="7">
        <f t="shared" si="677"/>
        <v>0</v>
      </c>
      <c r="AC5350" s="7">
        <f t="shared" si="673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hidden="1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3708</v>
      </c>
      <c r="J5351" s="58" t="s">
        <v>3321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4"/>
        <v>484</v>
      </c>
      <c r="W5351" s="8">
        <f t="shared" si="676"/>
        <v>0</v>
      </c>
      <c r="X5351" s="8"/>
      <c r="Y5351" s="7">
        <f t="shared" si="678"/>
        <v>0</v>
      </c>
      <c r="Z5351" s="7"/>
      <c r="AA5351" s="8">
        <f t="shared" si="679"/>
        <v>0</v>
      </c>
      <c r="AB5351" s="7">
        <f t="shared" si="677"/>
        <v>0</v>
      </c>
      <c r="AC5351" s="7">
        <f t="shared" si="673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hidden="1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3708</v>
      </c>
      <c r="J5352" s="58" t="s">
        <v>3321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4"/>
        <v>49.5</v>
      </c>
      <c r="W5352" s="8">
        <f t="shared" si="676"/>
        <v>0</v>
      </c>
      <c r="X5352" s="8"/>
      <c r="Y5352" s="7">
        <f t="shared" si="678"/>
        <v>0</v>
      </c>
      <c r="Z5352" s="7"/>
      <c r="AA5352" s="8">
        <f t="shared" si="679"/>
        <v>0</v>
      </c>
      <c r="AB5352" s="7">
        <f t="shared" si="677"/>
        <v>0</v>
      </c>
      <c r="AC5352" s="7">
        <f t="shared" si="673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hidden="1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3708</v>
      </c>
      <c r="J5353" s="58" t="s">
        <v>3321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4"/>
        <v>3542.3</v>
      </c>
      <c r="W5353" s="8">
        <f t="shared" si="676"/>
        <v>0</v>
      </c>
      <c r="X5353" s="8"/>
      <c r="Y5353" s="7">
        <f t="shared" si="678"/>
        <v>0</v>
      </c>
      <c r="Z5353" s="7"/>
      <c r="AA5353" s="8">
        <f t="shared" si="679"/>
        <v>0</v>
      </c>
      <c r="AB5353" s="7">
        <f t="shared" si="677"/>
        <v>0</v>
      </c>
      <c r="AC5353" s="7">
        <f t="shared" si="673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hidden="1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3708</v>
      </c>
      <c r="J5354" s="58" t="s">
        <v>3321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4"/>
        <v>4203.45</v>
      </c>
      <c r="W5354" s="8">
        <f t="shared" si="676"/>
        <v>0</v>
      </c>
      <c r="X5354" s="8"/>
      <c r="Y5354" s="7">
        <f t="shared" si="678"/>
        <v>0</v>
      </c>
      <c r="Z5354" s="7"/>
      <c r="AA5354" s="8">
        <f t="shared" si="679"/>
        <v>0</v>
      </c>
      <c r="AB5354" s="7">
        <f t="shared" si="677"/>
        <v>0</v>
      </c>
      <c r="AC5354" s="7">
        <f t="shared" si="673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hidden="1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3708</v>
      </c>
      <c r="J5355" s="58" t="s">
        <v>3321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3734</v>
      </c>
      <c r="S5355" s="95">
        <v>-14.4000000000005</v>
      </c>
      <c r="T5355" s="7"/>
      <c r="U5355" s="95">
        <v>-14.4000000000005</v>
      </c>
      <c r="V5355" s="7">
        <f t="shared" si="674"/>
        <v>0</v>
      </c>
      <c r="W5355" s="8">
        <f t="shared" si="676"/>
        <v>-14.117647058824019</v>
      </c>
      <c r="X5355" s="8"/>
      <c r="Y5355" s="7">
        <f t="shared" si="678"/>
        <v>0.28235294117648024</v>
      </c>
      <c r="Z5355" s="7"/>
      <c r="AA5355" s="8">
        <f t="shared" si="679"/>
        <v>-14.117647058824019</v>
      </c>
      <c r="AB5355" s="7">
        <f t="shared" si="677"/>
        <v>-0.28235294117648024</v>
      </c>
      <c r="AC5355" s="7">
        <f t="shared" si="673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hidden="1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3708</v>
      </c>
      <c r="J5356" s="58" t="s">
        <v>3321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4"/>
        <v>3980.6999999999898</v>
      </c>
      <c r="W5356" s="8">
        <f t="shared" si="676"/>
        <v>0</v>
      </c>
      <c r="X5356" s="8"/>
      <c r="Y5356" s="7">
        <f t="shared" si="678"/>
        <v>0</v>
      </c>
      <c r="Z5356" s="7"/>
      <c r="AA5356" s="8">
        <f t="shared" si="679"/>
        <v>0</v>
      </c>
      <c r="AB5356" s="7">
        <f t="shared" si="677"/>
        <v>0</v>
      </c>
      <c r="AC5356" s="7">
        <f t="shared" si="673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hidden="1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3708</v>
      </c>
      <c r="J5357" s="58" t="s">
        <v>3321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4"/>
        <v>2615.67</v>
      </c>
      <c r="W5357" s="8">
        <f t="shared" si="676"/>
        <v>0</v>
      </c>
      <c r="X5357" s="8"/>
      <c r="Y5357" s="7">
        <f t="shared" si="678"/>
        <v>0</v>
      </c>
      <c r="Z5357" s="7"/>
      <c r="AA5357" s="8">
        <f t="shared" si="679"/>
        <v>0</v>
      </c>
      <c r="AB5357" s="7">
        <f t="shared" si="677"/>
        <v>0</v>
      </c>
      <c r="AC5357" s="7">
        <f t="shared" si="673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hidden="1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3708</v>
      </c>
      <c r="J5358" s="58" t="s">
        <v>3321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4"/>
        <v>33599.269999999997</v>
      </c>
      <c r="W5358" s="8">
        <f t="shared" si="676"/>
        <v>0</v>
      </c>
      <c r="X5358" s="8"/>
      <c r="Y5358" s="7">
        <f t="shared" si="678"/>
        <v>0</v>
      </c>
      <c r="Z5358" s="7"/>
      <c r="AA5358" s="8">
        <f t="shared" si="679"/>
        <v>0</v>
      </c>
      <c r="AB5358" s="7">
        <f t="shared" si="677"/>
        <v>0</v>
      </c>
      <c r="AC5358" s="7">
        <f t="shared" ref="AC5358:AC5421" si="680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hidden="1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3708</v>
      </c>
      <c r="J5359" s="58" t="s">
        <v>3321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1">S5359+T5359-U5359</f>
        <v>5730.1</v>
      </c>
      <c r="W5359" s="8">
        <f t="shared" si="676"/>
        <v>0</v>
      </c>
      <c r="X5359" s="8"/>
      <c r="Y5359" s="7">
        <f t="shared" si="678"/>
        <v>0</v>
      </c>
      <c r="Z5359" s="7"/>
      <c r="AA5359" s="8">
        <f t="shared" si="679"/>
        <v>0</v>
      </c>
      <c r="AB5359" s="7">
        <f t="shared" si="677"/>
        <v>0</v>
      </c>
      <c r="AC5359" s="7">
        <f t="shared" si="680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hidden="1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3708</v>
      </c>
      <c r="J5360" s="58" t="s">
        <v>3321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1"/>
        <v>-11311.2</v>
      </c>
      <c r="W5360" s="8">
        <f t="shared" si="676"/>
        <v>0</v>
      </c>
      <c r="X5360" s="8"/>
      <c r="Y5360" s="7">
        <f t="shared" si="678"/>
        <v>0</v>
      </c>
      <c r="Z5360" s="7"/>
      <c r="AA5360" s="8">
        <f t="shared" si="679"/>
        <v>0</v>
      </c>
      <c r="AB5360" s="7">
        <f t="shared" si="677"/>
        <v>0</v>
      </c>
      <c r="AC5360" s="7">
        <f t="shared" si="680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hidden="1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3708</v>
      </c>
      <c r="J5361" s="58" t="s">
        <v>3321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1"/>
        <v>839.21</v>
      </c>
      <c r="W5361" s="8">
        <f t="shared" si="676"/>
        <v>0</v>
      </c>
      <c r="X5361" s="8"/>
      <c r="Y5361" s="7">
        <f t="shared" si="678"/>
        <v>0</v>
      </c>
      <c r="Z5361" s="7"/>
      <c r="AA5361" s="8">
        <f t="shared" si="679"/>
        <v>0</v>
      </c>
      <c r="AB5361" s="7">
        <f t="shared" si="677"/>
        <v>0</v>
      </c>
      <c r="AC5361" s="7">
        <f t="shared" si="680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hidden="1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3708</v>
      </c>
      <c r="J5362" s="58" t="s">
        <v>3321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1"/>
        <v>-111849.1</v>
      </c>
      <c r="W5362" s="8">
        <f t="shared" si="676"/>
        <v>0</v>
      </c>
      <c r="X5362" s="8"/>
      <c r="Y5362" s="7">
        <f t="shared" si="678"/>
        <v>0</v>
      </c>
      <c r="Z5362" s="7"/>
      <c r="AA5362" s="8">
        <f t="shared" si="679"/>
        <v>0</v>
      </c>
      <c r="AB5362" s="7">
        <f t="shared" si="677"/>
        <v>0</v>
      </c>
      <c r="AC5362" s="7">
        <f t="shared" si="680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hidden="1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3708</v>
      </c>
      <c r="J5363" s="58" t="s">
        <v>3321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1"/>
        <v>4648.87</v>
      </c>
      <c r="W5363" s="8">
        <f t="shared" ref="W5363:W5426" si="682">IF(O5363="返货",U5363/(1+P5363),IF(O5363="返现",U5363,IF(O5363="折扣",U5363*P5363,IF(O5363="无",U5363))))</f>
        <v>0</v>
      </c>
      <c r="X5363" s="8"/>
      <c r="Y5363" s="7">
        <f t="shared" si="678"/>
        <v>0</v>
      </c>
      <c r="Z5363" s="7"/>
      <c r="AA5363" s="8">
        <f t="shared" si="679"/>
        <v>0</v>
      </c>
      <c r="AB5363" s="7">
        <f t="shared" si="677"/>
        <v>0</v>
      </c>
      <c r="AC5363" s="7">
        <f t="shared" si="680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hidden="1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3708</v>
      </c>
      <c r="J5364" s="58" t="s">
        <v>3321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1"/>
        <v>110</v>
      </c>
      <c r="W5364" s="8">
        <f t="shared" si="682"/>
        <v>0</v>
      </c>
      <c r="X5364" s="8"/>
      <c r="Y5364" s="7">
        <f t="shared" si="678"/>
        <v>0</v>
      </c>
      <c r="Z5364" s="7"/>
      <c r="AA5364" s="8">
        <f t="shared" si="679"/>
        <v>0</v>
      </c>
      <c r="AB5364" s="7">
        <f t="shared" si="677"/>
        <v>0</v>
      </c>
      <c r="AC5364" s="7">
        <f t="shared" si="680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hidden="1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3708</v>
      </c>
      <c r="J5365" s="58" t="s">
        <v>3321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1"/>
        <v>9231.0499999999993</v>
      </c>
      <c r="W5365" s="8">
        <f t="shared" si="682"/>
        <v>0</v>
      </c>
      <c r="X5365" s="8"/>
      <c r="Y5365" s="7">
        <f t="shared" si="678"/>
        <v>0</v>
      </c>
      <c r="Z5365" s="7"/>
      <c r="AA5365" s="8">
        <f t="shared" si="679"/>
        <v>0</v>
      </c>
      <c r="AB5365" s="7">
        <f t="shared" ref="AB5365:AB5428" si="683">U5365-W5365</f>
        <v>0</v>
      </c>
      <c r="AC5365" s="7">
        <f t="shared" si="680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hidden="1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3708</v>
      </c>
      <c r="J5366" s="58" t="s">
        <v>3321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1"/>
        <v>11400</v>
      </c>
      <c r="W5366" s="8">
        <f t="shared" si="682"/>
        <v>0</v>
      </c>
      <c r="X5366" s="8"/>
      <c r="Y5366" s="7">
        <f t="shared" si="678"/>
        <v>0</v>
      </c>
      <c r="Z5366" s="7"/>
      <c r="AA5366" s="8">
        <f t="shared" si="679"/>
        <v>0</v>
      </c>
      <c r="AB5366" s="7">
        <f t="shared" si="683"/>
        <v>0</v>
      </c>
      <c r="AC5366" s="7">
        <f t="shared" si="680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hidden="1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3708</v>
      </c>
      <c r="J5367" s="58" t="s">
        <v>3321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1"/>
        <v>4500.8599999999997</v>
      </c>
      <c r="W5367" s="8">
        <f t="shared" si="682"/>
        <v>0</v>
      </c>
      <c r="X5367" s="8"/>
      <c r="Y5367" s="7">
        <f t="shared" si="678"/>
        <v>0</v>
      </c>
      <c r="Z5367" s="7"/>
      <c r="AA5367" s="8">
        <f t="shared" si="679"/>
        <v>0</v>
      </c>
      <c r="AB5367" s="7">
        <f t="shared" si="683"/>
        <v>0</v>
      </c>
      <c r="AC5367" s="7">
        <f t="shared" si="680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3708</v>
      </c>
      <c r="J5368" s="58" t="s">
        <v>3321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2"/>
        <v>0</v>
      </c>
      <c r="X5368" s="8"/>
      <c r="Y5368" s="7">
        <f t="shared" si="678"/>
        <v>0</v>
      </c>
      <c r="Z5368" s="7"/>
      <c r="AA5368" s="8">
        <f t="shared" si="679"/>
        <v>0</v>
      </c>
      <c r="AB5368" s="7">
        <f t="shared" si="683"/>
        <v>0</v>
      </c>
      <c r="AC5368" s="7">
        <f t="shared" si="680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hidden="1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3708</v>
      </c>
      <c r="J5369" s="58" t="s">
        <v>3321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1"/>
        <v>4932.3</v>
      </c>
      <c r="W5369" s="8">
        <f t="shared" si="682"/>
        <v>0</v>
      </c>
      <c r="X5369" s="8"/>
      <c r="Y5369" s="7">
        <f t="shared" si="678"/>
        <v>0</v>
      </c>
      <c r="Z5369" s="7"/>
      <c r="AA5369" s="8">
        <f t="shared" si="679"/>
        <v>0</v>
      </c>
      <c r="AB5369" s="7">
        <f t="shared" si="683"/>
        <v>0</v>
      </c>
      <c r="AC5369" s="7">
        <f t="shared" si="680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hidden="1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3708</v>
      </c>
      <c r="J5370" s="58" t="s">
        <v>3321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1"/>
        <v>5000</v>
      </c>
      <c r="W5370" s="8">
        <f t="shared" si="682"/>
        <v>0</v>
      </c>
      <c r="X5370" s="8"/>
      <c r="Y5370" s="7">
        <f t="shared" si="678"/>
        <v>0</v>
      </c>
      <c r="Z5370" s="7"/>
      <c r="AA5370" s="7"/>
      <c r="AB5370" s="7">
        <f t="shared" si="683"/>
        <v>0</v>
      </c>
      <c r="AC5370" s="7">
        <f t="shared" si="680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hidden="1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3708</v>
      </c>
      <c r="J5371" s="58" t="s">
        <v>3321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1"/>
        <v>4566.68</v>
      </c>
      <c r="W5371" s="8">
        <f t="shared" si="682"/>
        <v>0</v>
      </c>
      <c r="X5371" s="8"/>
      <c r="Y5371" s="7">
        <f t="shared" si="678"/>
        <v>0</v>
      </c>
      <c r="Z5371" s="7"/>
      <c r="AA5371" s="7"/>
      <c r="AB5371" s="7">
        <f t="shared" si="683"/>
        <v>0</v>
      </c>
      <c r="AC5371" s="7">
        <f t="shared" si="680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hidden="1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3708</v>
      </c>
      <c r="J5372" s="58" t="s">
        <v>3321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1"/>
        <v>4893.2</v>
      </c>
      <c r="W5372" s="8">
        <f t="shared" si="682"/>
        <v>0</v>
      </c>
      <c r="X5372" s="8"/>
      <c r="Y5372" s="7">
        <f t="shared" si="678"/>
        <v>0</v>
      </c>
      <c r="Z5372" s="7"/>
      <c r="AA5372" s="8">
        <f>W5372+X5372</f>
        <v>0</v>
      </c>
      <c r="AB5372" s="7">
        <f t="shared" si="683"/>
        <v>0</v>
      </c>
      <c r="AC5372" s="7">
        <f t="shared" si="680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hidden="1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3708</v>
      </c>
      <c r="J5373" s="58" t="s">
        <v>3321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1"/>
        <v>188113.3</v>
      </c>
      <c r="W5373" s="8">
        <f t="shared" si="682"/>
        <v>0</v>
      </c>
      <c r="X5373" s="8"/>
      <c r="Y5373" s="7">
        <f t="shared" si="678"/>
        <v>0</v>
      </c>
      <c r="Z5373" s="7"/>
      <c r="AA5373" s="7"/>
      <c r="AB5373" s="7">
        <f t="shared" si="683"/>
        <v>0</v>
      </c>
      <c r="AC5373" s="7">
        <f t="shared" si="680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hidden="1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3708</v>
      </c>
      <c r="J5374" s="58" t="s">
        <v>3321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1"/>
        <v>9056.2000000000007</v>
      </c>
      <c r="W5374" s="8">
        <f t="shared" si="682"/>
        <v>0</v>
      </c>
      <c r="X5374" s="8"/>
      <c r="Y5374" s="7">
        <f t="shared" si="678"/>
        <v>0</v>
      </c>
      <c r="Z5374" s="7"/>
      <c r="AA5374" s="8">
        <f>W5374+X5374</f>
        <v>0</v>
      </c>
      <c r="AB5374" s="7">
        <f t="shared" si="683"/>
        <v>0</v>
      </c>
      <c r="AC5374" s="7">
        <f t="shared" si="680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hidden="1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3708</v>
      </c>
      <c r="J5375" s="58" t="s">
        <v>3321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1"/>
        <v>3920.2</v>
      </c>
      <c r="W5375" s="8">
        <f t="shared" si="682"/>
        <v>0</v>
      </c>
      <c r="X5375" s="8"/>
      <c r="Y5375" s="7">
        <f t="shared" si="678"/>
        <v>0</v>
      </c>
      <c r="Z5375" s="7"/>
      <c r="AA5375" s="7"/>
      <c r="AB5375" s="7">
        <f t="shared" si="683"/>
        <v>0</v>
      </c>
      <c r="AC5375" s="7">
        <f t="shared" si="680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hidden="1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3708</v>
      </c>
      <c r="J5376" s="58" t="s">
        <v>3321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1"/>
        <v>3210.89</v>
      </c>
      <c r="W5376" s="8">
        <f t="shared" si="682"/>
        <v>0</v>
      </c>
      <c r="X5376" s="8"/>
      <c r="Y5376" s="7">
        <f t="shared" si="678"/>
        <v>0</v>
      </c>
      <c r="Z5376" s="7"/>
      <c r="AA5376" s="8">
        <f t="shared" ref="AA5376:AA5379" si="684">W5376+X5376</f>
        <v>0</v>
      </c>
      <c r="AB5376" s="7">
        <f t="shared" si="683"/>
        <v>0</v>
      </c>
      <c r="AC5376" s="7">
        <f t="shared" si="680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hidden="1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3708</v>
      </c>
      <c r="J5377" s="58" t="s">
        <v>3321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1"/>
        <v>32786.82</v>
      </c>
      <c r="W5377" s="8">
        <f t="shared" si="682"/>
        <v>0</v>
      </c>
      <c r="X5377" s="8"/>
      <c r="Y5377" s="7">
        <f t="shared" si="678"/>
        <v>0</v>
      </c>
      <c r="Z5377" s="7"/>
      <c r="AA5377" s="8">
        <f t="shared" si="684"/>
        <v>0</v>
      </c>
      <c r="AB5377" s="7">
        <f t="shared" si="683"/>
        <v>0</v>
      </c>
      <c r="AC5377" s="7">
        <f t="shared" si="680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hidden="1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3708</v>
      </c>
      <c r="J5378" s="58" t="s">
        <v>3321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1"/>
        <v>494</v>
      </c>
      <c r="W5378" s="8">
        <f t="shared" si="682"/>
        <v>0</v>
      </c>
      <c r="X5378" s="8"/>
      <c r="Y5378" s="7">
        <f t="shared" si="678"/>
        <v>0</v>
      </c>
      <c r="Z5378" s="7"/>
      <c r="AA5378" s="8">
        <f t="shared" si="684"/>
        <v>0</v>
      </c>
      <c r="AB5378" s="7">
        <f t="shared" si="683"/>
        <v>0</v>
      </c>
      <c r="AC5378" s="7">
        <f t="shared" si="680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hidden="1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3708</v>
      </c>
      <c r="J5379" s="58" t="s">
        <v>3321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1"/>
        <v>27822.3</v>
      </c>
      <c r="W5379" s="8">
        <f t="shared" si="682"/>
        <v>0</v>
      </c>
      <c r="X5379" s="8"/>
      <c r="Y5379" s="7">
        <f t="shared" ref="Y5379:Y5442" si="685">IF(W5379-AC5379&lt;=0,0,IF(O5379="返现",MAX(W5379-AB5379-AC5379,0),MAX(W5379-AC5379,0)))</f>
        <v>0</v>
      </c>
      <c r="Z5379" s="7"/>
      <c r="AA5379" s="8">
        <f t="shared" si="684"/>
        <v>0</v>
      </c>
      <c r="AB5379" s="7">
        <f t="shared" si="683"/>
        <v>0</v>
      </c>
      <c r="AC5379" s="7">
        <f t="shared" si="680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hidden="1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3708</v>
      </c>
      <c r="J5380" s="58" t="s">
        <v>3321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1"/>
        <v>0.33</v>
      </c>
      <c r="W5380" s="8">
        <f t="shared" si="682"/>
        <v>0</v>
      </c>
      <c r="X5380" s="8"/>
      <c r="Y5380" s="7">
        <f t="shared" si="685"/>
        <v>0</v>
      </c>
      <c r="Z5380" s="7"/>
      <c r="AA5380" s="7"/>
      <c r="AB5380" s="7">
        <f t="shared" si="683"/>
        <v>0</v>
      </c>
      <c r="AC5380" s="7">
        <f t="shared" si="680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hidden="1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3708</v>
      </c>
      <c r="J5381" s="58" t="s">
        <v>3321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1"/>
        <v>0.08</v>
      </c>
      <c r="W5381" s="8">
        <f t="shared" si="682"/>
        <v>0</v>
      </c>
      <c r="X5381" s="8"/>
      <c r="Y5381" s="7">
        <f t="shared" si="685"/>
        <v>0</v>
      </c>
      <c r="Z5381" s="7"/>
      <c r="AA5381" s="7"/>
      <c r="AB5381" s="7">
        <f t="shared" si="683"/>
        <v>0</v>
      </c>
      <c r="AC5381" s="7">
        <f t="shared" si="680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hidden="1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3708</v>
      </c>
      <c r="J5382" s="58" t="s">
        <v>3321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1"/>
        <v>0.19</v>
      </c>
      <c r="W5382" s="8">
        <f t="shared" si="682"/>
        <v>0</v>
      </c>
      <c r="X5382" s="8"/>
      <c r="Y5382" s="7">
        <f t="shared" si="685"/>
        <v>0</v>
      </c>
      <c r="Z5382" s="7"/>
      <c r="AA5382" s="7"/>
      <c r="AB5382" s="7">
        <f t="shared" si="683"/>
        <v>0</v>
      </c>
      <c r="AC5382" s="7">
        <f t="shared" si="680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hidden="1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3708</v>
      </c>
      <c r="J5383" s="58" t="s">
        <v>3321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1"/>
        <v>0.55000000000000004</v>
      </c>
      <c r="W5383" s="8">
        <f t="shared" si="682"/>
        <v>0</v>
      </c>
      <c r="X5383" s="8"/>
      <c r="Y5383" s="7">
        <f t="shared" si="685"/>
        <v>0</v>
      </c>
      <c r="Z5383" s="7"/>
      <c r="AA5383" s="7"/>
      <c r="AB5383" s="7">
        <f t="shared" si="683"/>
        <v>0</v>
      </c>
      <c r="AC5383" s="7">
        <f t="shared" si="680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hidden="1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3708</v>
      </c>
      <c r="J5384" s="58" t="s">
        <v>3321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1"/>
        <v>0.53</v>
      </c>
      <c r="W5384" s="8">
        <f t="shared" si="682"/>
        <v>0</v>
      </c>
      <c r="X5384" s="8"/>
      <c r="Y5384" s="7">
        <f t="shared" si="685"/>
        <v>0</v>
      </c>
      <c r="Z5384" s="7"/>
      <c r="AA5384" s="7"/>
      <c r="AB5384" s="7">
        <f t="shared" si="683"/>
        <v>0</v>
      </c>
      <c r="AC5384" s="7">
        <f t="shared" si="680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hidden="1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3708</v>
      </c>
      <c r="J5385" s="58" t="s">
        <v>3321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1"/>
        <v>7.0000000000000007E-2</v>
      </c>
      <c r="W5385" s="8">
        <f t="shared" si="682"/>
        <v>0</v>
      </c>
      <c r="X5385" s="8"/>
      <c r="Y5385" s="7">
        <f t="shared" si="685"/>
        <v>0</v>
      </c>
      <c r="Z5385" s="7"/>
      <c r="AA5385" s="7"/>
      <c r="AB5385" s="7">
        <f t="shared" si="683"/>
        <v>0</v>
      </c>
      <c r="AC5385" s="7">
        <f t="shared" si="680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hidden="1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3708</v>
      </c>
      <c r="J5386" s="58" t="s">
        <v>3321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1"/>
        <v>0.57999999999999996</v>
      </c>
      <c r="W5386" s="8">
        <f t="shared" si="682"/>
        <v>0</v>
      </c>
      <c r="X5386" s="8"/>
      <c r="Y5386" s="7">
        <f t="shared" si="685"/>
        <v>0</v>
      </c>
      <c r="Z5386" s="7"/>
      <c r="AA5386" s="7"/>
      <c r="AB5386" s="7">
        <f t="shared" si="683"/>
        <v>0</v>
      </c>
      <c r="AC5386" s="7">
        <f t="shared" si="680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hidden="1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3708</v>
      </c>
      <c r="J5387" s="58" t="s">
        <v>3321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1"/>
        <v>0.82</v>
      </c>
      <c r="W5387" s="8">
        <f t="shared" si="682"/>
        <v>0</v>
      </c>
      <c r="X5387" s="8"/>
      <c r="Y5387" s="7">
        <f t="shared" si="685"/>
        <v>0</v>
      </c>
      <c r="Z5387" s="7"/>
      <c r="AA5387" s="7"/>
      <c r="AB5387" s="7">
        <f t="shared" si="683"/>
        <v>0</v>
      </c>
      <c r="AC5387" s="7">
        <f t="shared" si="680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hidden="1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3708</v>
      </c>
      <c r="J5388" s="58" t="s">
        <v>3321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1"/>
        <v>0.05</v>
      </c>
      <c r="W5388" s="8">
        <f t="shared" si="682"/>
        <v>0</v>
      </c>
      <c r="X5388" s="8"/>
      <c r="Y5388" s="7">
        <f t="shared" si="685"/>
        <v>0</v>
      </c>
      <c r="Z5388" s="7"/>
      <c r="AA5388" s="7"/>
      <c r="AB5388" s="7">
        <f t="shared" si="683"/>
        <v>0</v>
      </c>
      <c r="AC5388" s="7">
        <f t="shared" si="680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hidden="1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3708</v>
      </c>
      <c r="J5389" s="58" t="s">
        <v>3321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1"/>
        <v>6673.14</v>
      </c>
      <c r="W5389" s="8">
        <f t="shared" si="682"/>
        <v>0</v>
      </c>
      <c r="X5389" s="8"/>
      <c r="Y5389" s="7">
        <f t="shared" si="685"/>
        <v>0</v>
      </c>
      <c r="Z5389" s="7"/>
      <c r="AA5389" s="7"/>
      <c r="AB5389" s="7">
        <f t="shared" si="683"/>
        <v>0</v>
      </c>
      <c r="AC5389" s="7">
        <f t="shared" si="680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hidden="1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3708</v>
      </c>
      <c r="J5390" s="58" t="s">
        <v>3321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1"/>
        <v>5730.63</v>
      </c>
      <c r="W5390" s="8">
        <f t="shared" si="682"/>
        <v>0</v>
      </c>
      <c r="X5390" s="8"/>
      <c r="Y5390" s="7">
        <f t="shared" si="685"/>
        <v>0</v>
      </c>
      <c r="Z5390" s="7"/>
      <c r="AA5390" s="7"/>
      <c r="AB5390" s="7">
        <f t="shared" si="683"/>
        <v>0</v>
      </c>
      <c r="AC5390" s="7">
        <f t="shared" si="680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hidden="1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3708</v>
      </c>
      <c r="J5391" s="58" t="s">
        <v>3321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1"/>
        <v>7525.93</v>
      </c>
      <c r="W5391" s="8">
        <f t="shared" si="682"/>
        <v>0</v>
      </c>
      <c r="X5391" s="8"/>
      <c r="Y5391" s="7">
        <f t="shared" si="685"/>
        <v>0</v>
      </c>
      <c r="Z5391" s="7"/>
      <c r="AA5391" s="8">
        <f t="shared" ref="AA5391:AA5405" si="686">W5391+X5391</f>
        <v>0</v>
      </c>
      <c r="AB5391" s="7">
        <f t="shared" si="683"/>
        <v>0</v>
      </c>
      <c r="AC5391" s="7">
        <f t="shared" si="680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hidden="1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3708</v>
      </c>
      <c r="J5392" s="58" t="s">
        <v>3321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1"/>
        <v>7172</v>
      </c>
      <c r="W5392" s="8">
        <f t="shared" si="682"/>
        <v>0</v>
      </c>
      <c r="X5392" s="8"/>
      <c r="Y5392" s="7">
        <f t="shared" si="685"/>
        <v>0</v>
      </c>
      <c r="Z5392" s="7"/>
      <c r="AA5392" s="8">
        <f t="shared" si="686"/>
        <v>0</v>
      </c>
      <c r="AB5392" s="7">
        <f t="shared" si="683"/>
        <v>0</v>
      </c>
      <c r="AC5392" s="7">
        <f t="shared" si="680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hidden="1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3708</v>
      </c>
      <c r="J5393" s="58" t="s">
        <v>3321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1"/>
        <v>-4033.57</v>
      </c>
      <c r="W5393" s="8">
        <f t="shared" si="682"/>
        <v>0</v>
      </c>
      <c r="X5393" s="8"/>
      <c r="Y5393" s="7">
        <f t="shared" si="685"/>
        <v>0</v>
      </c>
      <c r="Z5393" s="7"/>
      <c r="AA5393" s="8">
        <f t="shared" si="686"/>
        <v>0</v>
      </c>
      <c r="AB5393" s="7">
        <f t="shared" si="683"/>
        <v>0</v>
      </c>
      <c r="AC5393" s="7">
        <f t="shared" si="680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hidden="1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3708</v>
      </c>
      <c r="J5394" s="58" t="s">
        <v>3321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1"/>
        <v>28027.7</v>
      </c>
      <c r="W5394" s="8">
        <f t="shared" si="682"/>
        <v>0</v>
      </c>
      <c r="X5394" s="8"/>
      <c r="Y5394" s="7">
        <f t="shared" si="685"/>
        <v>0</v>
      </c>
      <c r="Z5394" s="7"/>
      <c r="AA5394" s="8">
        <f t="shared" si="686"/>
        <v>0</v>
      </c>
      <c r="AB5394" s="7">
        <f t="shared" si="683"/>
        <v>0</v>
      </c>
      <c r="AC5394" s="7">
        <f t="shared" si="680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hidden="1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3708</v>
      </c>
      <c r="J5395" s="58" t="s">
        <v>3321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1"/>
        <v>35733.800000000003</v>
      </c>
      <c r="W5395" s="8">
        <f t="shared" si="682"/>
        <v>0</v>
      </c>
      <c r="X5395" s="8"/>
      <c r="Y5395" s="7">
        <f t="shared" si="685"/>
        <v>0</v>
      </c>
      <c r="Z5395" s="7"/>
      <c r="AA5395" s="8">
        <f t="shared" si="686"/>
        <v>0</v>
      </c>
      <c r="AB5395" s="7">
        <f t="shared" si="683"/>
        <v>0</v>
      </c>
      <c r="AC5395" s="7">
        <f t="shared" si="680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hidden="1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3708</v>
      </c>
      <c r="J5396" s="58" t="s">
        <v>3321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1"/>
        <v>351</v>
      </c>
      <c r="W5396" s="8">
        <f t="shared" si="682"/>
        <v>0</v>
      </c>
      <c r="X5396" s="8"/>
      <c r="Y5396" s="7">
        <f t="shared" si="685"/>
        <v>0</v>
      </c>
      <c r="Z5396" s="7"/>
      <c r="AA5396" s="8">
        <f t="shared" si="686"/>
        <v>0</v>
      </c>
      <c r="AB5396" s="7">
        <f t="shared" si="683"/>
        <v>0</v>
      </c>
      <c r="AC5396" s="7">
        <f t="shared" si="680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hidden="1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3708</v>
      </c>
      <c r="J5397" s="58" t="s">
        <v>3321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1"/>
        <v>32887.910000000003</v>
      </c>
      <c r="W5397" s="8">
        <f t="shared" si="682"/>
        <v>0</v>
      </c>
      <c r="X5397" s="8"/>
      <c r="Y5397" s="7">
        <f t="shared" si="685"/>
        <v>0</v>
      </c>
      <c r="Z5397" s="7"/>
      <c r="AA5397" s="8">
        <f t="shared" si="686"/>
        <v>0</v>
      </c>
      <c r="AB5397" s="7">
        <f t="shared" si="683"/>
        <v>0</v>
      </c>
      <c r="AC5397" s="7">
        <f t="shared" si="680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hidden="1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3708</v>
      </c>
      <c r="J5398" s="58" t="s">
        <v>3321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1"/>
        <v>16499.900000000001</v>
      </c>
      <c r="W5398" s="8">
        <f t="shared" si="682"/>
        <v>0</v>
      </c>
      <c r="X5398" s="8"/>
      <c r="Y5398" s="7">
        <f t="shared" si="685"/>
        <v>0</v>
      </c>
      <c r="Z5398" s="7"/>
      <c r="AA5398" s="8">
        <f t="shared" si="686"/>
        <v>0</v>
      </c>
      <c r="AB5398" s="7">
        <f t="shared" si="683"/>
        <v>0</v>
      </c>
      <c r="AC5398" s="7">
        <f t="shared" si="680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hidden="1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3708</v>
      </c>
      <c r="J5399" s="58" t="s">
        <v>3321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1"/>
        <v>-1061.08</v>
      </c>
      <c r="W5399" s="8">
        <f t="shared" si="682"/>
        <v>0</v>
      </c>
      <c r="X5399" s="8"/>
      <c r="Y5399" s="7">
        <f t="shared" si="685"/>
        <v>0</v>
      </c>
      <c r="Z5399" s="7"/>
      <c r="AA5399" s="8">
        <f t="shared" si="686"/>
        <v>0</v>
      </c>
      <c r="AB5399" s="7">
        <f t="shared" si="683"/>
        <v>0</v>
      </c>
      <c r="AC5399" s="7">
        <f t="shared" si="680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hidden="1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3708</v>
      </c>
      <c r="J5400" s="58" t="s">
        <v>3321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1"/>
        <v>1124.5999999999999</v>
      </c>
      <c r="W5400" s="8">
        <f t="shared" si="682"/>
        <v>0</v>
      </c>
      <c r="X5400" s="8"/>
      <c r="Y5400" s="7">
        <f t="shared" si="685"/>
        <v>0</v>
      </c>
      <c r="Z5400" s="7"/>
      <c r="AA5400" s="8">
        <f t="shared" si="686"/>
        <v>0</v>
      </c>
      <c r="AB5400" s="7">
        <f t="shared" si="683"/>
        <v>0</v>
      </c>
      <c r="AC5400" s="7">
        <f t="shared" si="680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hidden="1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3708</v>
      </c>
      <c r="J5401" s="58" t="s">
        <v>3321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1"/>
        <v>15897.1</v>
      </c>
      <c r="W5401" s="8">
        <f t="shared" si="682"/>
        <v>0</v>
      </c>
      <c r="X5401" s="8"/>
      <c r="Y5401" s="7">
        <f t="shared" si="685"/>
        <v>0</v>
      </c>
      <c r="Z5401" s="7"/>
      <c r="AA5401" s="8">
        <f t="shared" si="686"/>
        <v>0</v>
      </c>
      <c r="AB5401" s="7">
        <f t="shared" si="683"/>
        <v>0</v>
      </c>
      <c r="AC5401" s="7">
        <f t="shared" si="680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hidden="1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3708</v>
      </c>
      <c r="J5402" s="58" t="s">
        <v>3321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1"/>
        <v>2400</v>
      </c>
      <c r="W5402" s="8">
        <f t="shared" si="682"/>
        <v>0</v>
      </c>
      <c r="X5402" s="8"/>
      <c r="Y5402" s="7">
        <f t="shared" si="685"/>
        <v>0</v>
      </c>
      <c r="Z5402" s="7"/>
      <c r="AA5402" s="8">
        <f t="shared" si="686"/>
        <v>0</v>
      </c>
      <c r="AB5402" s="7">
        <f t="shared" si="683"/>
        <v>0</v>
      </c>
      <c r="AC5402" s="7">
        <f t="shared" si="680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hidden="1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3708</v>
      </c>
      <c r="J5403" s="58" t="s">
        <v>3321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1"/>
        <v>144.779999999995</v>
      </c>
      <c r="W5403" s="8">
        <f t="shared" si="682"/>
        <v>0</v>
      </c>
      <c r="X5403" s="8"/>
      <c r="Y5403" s="7">
        <f t="shared" si="685"/>
        <v>0</v>
      </c>
      <c r="Z5403" s="7"/>
      <c r="AA5403" s="8">
        <f t="shared" si="686"/>
        <v>0</v>
      </c>
      <c r="AB5403" s="7">
        <f t="shared" si="683"/>
        <v>0</v>
      </c>
      <c r="AC5403" s="7">
        <f t="shared" si="680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hidden="1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3708</v>
      </c>
      <c r="J5404" s="58" t="s">
        <v>3321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2"/>
        <v>0</v>
      </c>
      <c r="X5404" s="8"/>
      <c r="Y5404" s="7">
        <f t="shared" si="685"/>
        <v>0</v>
      </c>
      <c r="Z5404" s="7"/>
      <c r="AA5404" s="8">
        <f t="shared" si="686"/>
        <v>0</v>
      </c>
      <c r="AB5404" s="7">
        <f t="shared" si="683"/>
        <v>0</v>
      </c>
      <c r="AC5404" s="7">
        <f t="shared" si="680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hidden="1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3708</v>
      </c>
      <c r="J5405" s="58" t="s">
        <v>3321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1"/>
        <v>499146.39</v>
      </c>
      <c r="W5405" s="8">
        <f t="shared" si="682"/>
        <v>0</v>
      </c>
      <c r="X5405" s="8"/>
      <c r="Y5405" s="7">
        <f t="shared" si="685"/>
        <v>0</v>
      </c>
      <c r="Z5405" s="7"/>
      <c r="AA5405" s="8">
        <f t="shared" si="686"/>
        <v>0</v>
      </c>
      <c r="AB5405" s="7">
        <f t="shared" si="683"/>
        <v>0</v>
      </c>
      <c r="AC5405" s="7">
        <f t="shared" si="680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hidden="1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3708</v>
      </c>
      <c r="J5406" s="58" t="s">
        <v>3321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1"/>
        <v>3106.0800000000099</v>
      </c>
      <c r="W5406" s="8">
        <f t="shared" si="682"/>
        <v>0</v>
      </c>
      <c r="X5406" s="8"/>
      <c r="Y5406" s="7">
        <f t="shared" si="685"/>
        <v>0</v>
      </c>
      <c r="Z5406" s="7"/>
      <c r="AA5406" s="7"/>
      <c r="AB5406" s="7">
        <f t="shared" si="683"/>
        <v>0</v>
      </c>
      <c r="AC5406" s="7">
        <f t="shared" si="680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hidden="1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3708</v>
      </c>
      <c r="J5407" s="58" t="s">
        <v>3321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1"/>
        <v>9695.4500000000007</v>
      </c>
      <c r="W5407" s="8">
        <f t="shared" si="682"/>
        <v>1600.3899999999999</v>
      </c>
      <c r="X5407" s="8"/>
      <c r="Y5407" s="7">
        <f t="shared" si="685"/>
        <v>0</v>
      </c>
      <c r="Z5407" s="7"/>
      <c r="AA5407" s="8">
        <f t="shared" ref="AA5407:AA5416" si="687">W5407+X5407</f>
        <v>1600.3899999999999</v>
      </c>
      <c r="AB5407" s="7">
        <f t="shared" si="683"/>
        <v>0</v>
      </c>
      <c r="AC5407" s="7">
        <f t="shared" si="680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hidden="1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3708</v>
      </c>
      <c r="J5408" s="58" t="s">
        <v>3321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1"/>
        <v>8098.96</v>
      </c>
      <c r="W5408" s="8">
        <f t="shared" si="682"/>
        <v>0</v>
      </c>
      <c r="X5408" s="8"/>
      <c r="Y5408" s="7">
        <f t="shared" si="685"/>
        <v>0</v>
      </c>
      <c r="Z5408" s="7"/>
      <c r="AA5408" s="8">
        <f t="shared" si="687"/>
        <v>0</v>
      </c>
      <c r="AB5408" s="7">
        <f t="shared" si="683"/>
        <v>0</v>
      </c>
      <c r="AC5408" s="7">
        <f t="shared" si="680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hidden="1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3708</v>
      </c>
      <c r="J5409" s="58" t="s">
        <v>3321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1"/>
        <v>-5126.5</v>
      </c>
      <c r="W5409" s="8">
        <f t="shared" si="682"/>
        <v>0</v>
      </c>
      <c r="X5409" s="8"/>
      <c r="Y5409" s="7">
        <f t="shared" si="685"/>
        <v>0</v>
      </c>
      <c r="Z5409" s="7"/>
      <c r="AA5409" s="8">
        <f t="shared" si="687"/>
        <v>0</v>
      </c>
      <c r="AB5409" s="7">
        <f t="shared" si="683"/>
        <v>0</v>
      </c>
      <c r="AC5409" s="7">
        <f t="shared" si="680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hidden="1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3708</v>
      </c>
      <c r="J5410" s="58" t="s">
        <v>3321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1"/>
        <v>-1125.31</v>
      </c>
      <c r="W5410" s="8">
        <f t="shared" si="682"/>
        <v>0</v>
      </c>
      <c r="X5410" s="8"/>
      <c r="Y5410" s="7">
        <f t="shared" si="685"/>
        <v>0</v>
      </c>
      <c r="Z5410" s="7"/>
      <c r="AA5410" s="8">
        <f t="shared" si="687"/>
        <v>0</v>
      </c>
      <c r="AB5410" s="7">
        <f t="shared" si="683"/>
        <v>0</v>
      </c>
      <c r="AC5410" s="7">
        <f t="shared" si="680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hidden="1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3708</v>
      </c>
      <c r="J5411" s="58" t="s">
        <v>3321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3807</v>
      </c>
      <c r="S5411" s="95">
        <v>32483.360000000001</v>
      </c>
      <c r="T5411" s="7"/>
      <c r="U5411" s="7">
        <f>4664.9-U5103</f>
        <v>2005.5399999999995</v>
      </c>
      <c r="V5411" s="7">
        <f t="shared" si="681"/>
        <v>30477.82</v>
      </c>
      <c r="W5411" s="8">
        <f t="shared" si="682"/>
        <v>1966.2156862745094</v>
      </c>
      <c r="X5411" s="8"/>
      <c r="Y5411" s="7">
        <f t="shared" si="685"/>
        <v>0</v>
      </c>
      <c r="Z5411" s="7"/>
      <c r="AA5411" s="8">
        <f t="shared" si="687"/>
        <v>1966.2156862745094</v>
      </c>
      <c r="AB5411" s="7">
        <f t="shared" si="683"/>
        <v>39.324313725490128</v>
      </c>
      <c r="AC5411" s="7">
        <f t="shared" si="680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hidden="1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3708</v>
      </c>
      <c r="J5412" s="58" t="s">
        <v>3321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1"/>
        <v>1442.58</v>
      </c>
      <c r="W5412" s="8">
        <f t="shared" si="682"/>
        <v>0</v>
      </c>
      <c r="X5412" s="8"/>
      <c r="Y5412" s="7">
        <f t="shared" si="685"/>
        <v>0</v>
      </c>
      <c r="Z5412" s="7"/>
      <c r="AA5412" s="8">
        <f t="shared" si="687"/>
        <v>0</v>
      </c>
      <c r="AB5412" s="7">
        <f t="shared" si="683"/>
        <v>0</v>
      </c>
      <c r="AC5412" s="7">
        <f t="shared" si="680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hidden="1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3708</v>
      </c>
      <c r="J5413" s="58" t="s">
        <v>3321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1"/>
        <v>38184.800000000003</v>
      </c>
      <c r="W5413" s="8">
        <f t="shared" si="682"/>
        <v>0</v>
      </c>
      <c r="X5413" s="8"/>
      <c r="Y5413" s="7">
        <f t="shared" si="685"/>
        <v>0</v>
      </c>
      <c r="Z5413" s="7"/>
      <c r="AA5413" s="8">
        <f t="shared" si="687"/>
        <v>0</v>
      </c>
      <c r="AB5413" s="7">
        <f t="shared" si="683"/>
        <v>0</v>
      </c>
      <c r="AC5413" s="7">
        <f t="shared" si="680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hidden="1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3708</v>
      </c>
      <c r="J5414" s="58" t="s">
        <v>3321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1"/>
        <v>995.4</v>
      </c>
      <c r="W5414" s="8">
        <f t="shared" si="682"/>
        <v>0</v>
      </c>
      <c r="X5414" s="8"/>
      <c r="Y5414" s="7">
        <f t="shared" si="685"/>
        <v>0</v>
      </c>
      <c r="Z5414" s="7"/>
      <c r="AA5414" s="8">
        <f t="shared" si="687"/>
        <v>0</v>
      </c>
      <c r="AB5414" s="7">
        <f t="shared" si="683"/>
        <v>0</v>
      </c>
      <c r="AC5414" s="7">
        <f t="shared" si="680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hidden="1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3708</v>
      </c>
      <c r="J5415" s="58" t="s">
        <v>3321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1"/>
        <v>9727.1</v>
      </c>
      <c r="W5415" s="8">
        <f t="shared" si="682"/>
        <v>0</v>
      </c>
      <c r="X5415" s="8"/>
      <c r="Y5415" s="7">
        <f t="shared" si="685"/>
        <v>0</v>
      </c>
      <c r="Z5415" s="7"/>
      <c r="AA5415" s="8">
        <f t="shared" si="687"/>
        <v>0</v>
      </c>
      <c r="AB5415" s="7">
        <f t="shared" si="683"/>
        <v>0</v>
      </c>
      <c r="AC5415" s="7">
        <f t="shared" si="680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hidden="1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3708</v>
      </c>
      <c r="J5416" s="58" t="s">
        <v>3321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1"/>
        <v>-1682.29</v>
      </c>
      <c r="W5416" s="8">
        <f t="shared" si="682"/>
        <v>0</v>
      </c>
      <c r="X5416" s="8"/>
      <c r="Y5416" s="7">
        <f t="shared" si="685"/>
        <v>0</v>
      </c>
      <c r="Z5416" s="7"/>
      <c r="AA5416" s="8">
        <f t="shared" si="687"/>
        <v>0</v>
      </c>
      <c r="AB5416" s="7">
        <f t="shared" si="683"/>
        <v>0</v>
      </c>
      <c r="AC5416" s="7">
        <f t="shared" si="680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hidden="1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3708</v>
      </c>
      <c r="J5417" s="58" t="s">
        <v>3321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1"/>
        <v>0.01</v>
      </c>
      <c r="W5417" s="8">
        <f t="shared" si="682"/>
        <v>0</v>
      </c>
      <c r="X5417" s="8"/>
      <c r="Y5417" s="7">
        <f t="shared" si="685"/>
        <v>0</v>
      </c>
      <c r="Z5417" s="7"/>
      <c r="AA5417" s="7"/>
      <c r="AB5417" s="7">
        <f t="shared" si="683"/>
        <v>0</v>
      </c>
      <c r="AC5417" s="7">
        <f t="shared" si="680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hidden="1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3708</v>
      </c>
      <c r="J5418" s="58" t="s">
        <v>3321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1"/>
        <v>927.57</v>
      </c>
      <c r="W5418" s="8">
        <f t="shared" si="682"/>
        <v>0</v>
      </c>
      <c r="X5418" s="8"/>
      <c r="Y5418" s="7">
        <f t="shared" si="685"/>
        <v>0</v>
      </c>
      <c r="Z5418" s="7"/>
      <c r="AA5418" s="8">
        <f t="shared" ref="AA5418:AA5481" si="688">W5418+X5418</f>
        <v>0</v>
      </c>
      <c r="AB5418" s="7">
        <f t="shared" si="683"/>
        <v>0</v>
      </c>
      <c r="AC5418" s="7">
        <f t="shared" si="680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hidden="1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3708</v>
      </c>
      <c r="J5419" s="58" t="s">
        <v>3321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1"/>
        <v>1134.2</v>
      </c>
      <c r="W5419" s="8">
        <f t="shared" si="682"/>
        <v>0</v>
      </c>
      <c r="X5419" s="8"/>
      <c r="Y5419" s="7">
        <f t="shared" si="685"/>
        <v>0</v>
      </c>
      <c r="Z5419" s="7"/>
      <c r="AA5419" s="8">
        <f t="shared" si="688"/>
        <v>0</v>
      </c>
      <c r="AB5419" s="7">
        <f t="shared" si="683"/>
        <v>0</v>
      </c>
      <c r="AC5419" s="7">
        <f t="shared" si="680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hidden="1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3708</v>
      </c>
      <c r="J5420" s="58" t="s">
        <v>3321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1"/>
        <v>85408.59</v>
      </c>
      <c r="W5420" s="8">
        <f t="shared" si="682"/>
        <v>0</v>
      </c>
      <c r="X5420" s="8"/>
      <c r="Y5420" s="7">
        <f t="shared" si="685"/>
        <v>0</v>
      </c>
      <c r="Z5420" s="7"/>
      <c r="AA5420" s="8">
        <f t="shared" si="688"/>
        <v>0</v>
      </c>
      <c r="AB5420" s="7">
        <f t="shared" si="683"/>
        <v>0</v>
      </c>
      <c r="AC5420" s="7">
        <f t="shared" si="680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hidden="1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3708</v>
      </c>
      <c r="J5421" s="58" t="s">
        <v>3321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1"/>
        <v>655.38</v>
      </c>
      <c r="W5421" s="8">
        <f t="shared" si="682"/>
        <v>0</v>
      </c>
      <c r="X5421" s="8"/>
      <c r="Y5421" s="7">
        <f t="shared" si="685"/>
        <v>0</v>
      </c>
      <c r="Z5421" s="7"/>
      <c r="AA5421" s="8">
        <f t="shared" si="688"/>
        <v>0</v>
      </c>
      <c r="AB5421" s="7">
        <f t="shared" si="683"/>
        <v>0</v>
      </c>
      <c r="AC5421" s="7">
        <f t="shared" si="680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hidden="1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3708</v>
      </c>
      <c r="J5422" s="58" t="s">
        <v>3321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1"/>
        <v>22900.07</v>
      </c>
      <c r="W5422" s="8">
        <f t="shared" si="682"/>
        <v>0</v>
      </c>
      <c r="X5422" s="8"/>
      <c r="Y5422" s="7">
        <f t="shared" si="685"/>
        <v>0</v>
      </c>
      <c r="Z5422" s="7"/>
      <c r="AA5422" s="8">
        <f t="shared" si="688"/>
        <v>0</v>
      </c>
      <c r="AB5422" s="7">
        <f t="shared" si="683"/>
        <v>0</v>
      </c>
      <c r="AC5422" s="7">
        <f t="shared" ref="AC5422:AC5485" si="689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hidden="1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3708</v>
      </c>
      <c r="J5423" s="58" t="s">
        <v>3321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0">S5423+T5423-U5423</f>
        <v>1</v>
      </c>
      <c r="W5423" s="8">
        <f t="shared" si="682"/>
        <v>0</v>
      </c>
      <c r="X5423" s="8"/>
      <c r="Y5423" s="7">
        <f t="shared" si="685"/>
        <v>0</v>
      </c>
      <c r="Z5423" s="7"/>
      <c r="AA5423" s="8">
        <f t="shared" si="688"/>
        <v>0</v>
      </c>
      <c r="AB5423" s="7">
        <f t="shared" si="683"/>
        <v>0</v>
      </c>
      <c r="AC5423" s="7">
        <f t="shared" si="689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hidden="1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3708</v>
      </c>
      <c r="J5424" s="58" t="s">
        <v>3321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0"/>
        <v>971.7</v>
      </c>
      <c r="W5424" s="8">
        <f t="shared" si="682"/>
        <v>0</v>
      </c>
      <c r="X5424" s="8"/>
      <c r="Y5424" s="7">
        <f t="shared" si="685"/>
        <v>0</v>
      </c>
      <c r="Z5424" s="7"/>
      <c r="AA5424" s="8">
        <f t="shared" si="688"/>
        <v>0</v>
      </c>
      <c r="AB5424" s="7">
        <f t="shared" si="683"/>
        <v>0</v>
      </c>
      <c r="AC5424" s="7">
        <f t="shared" si="689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hidden="1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3708</v>
      </c>
      <c r="J5425" s="58" t="s">
        <v>3321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0"/>
        <v>15112.89</v>
      </c>
      <c r="W5425" s="8">
        <f t="shared" si="682"/>
        <v>0</v>
      </c>
      <c r="X5425" s="8"/>
      <c r="Y5425" s="7">
        <f t="shared" si="685"/>
        <v>0</v>
      </c>
      <c r="Z5425" s="7"/>
      <c r="AA5425" s="8">
        <f t="shared" si="688"/>
        <v>0</v>
      </c>
      <c r="AB5425" s="7">
        <f t="shared" si="683"/>
        <v>0</v>
      </c>
      <c r="AC5425" s="7">
        <f t="shared" si="689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hidden="1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3708</v>
      </c>
      <c r="J5426" s="58" t="s">
        <v>3321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3721</v>
      </c>
      <c r="S5426" s="95">
        <v>3564.8</v>
      </c>
      <c r="T5426" s="7"/>
      <c r="U5426" s="95">
        <v>3564.8</v>
      </c>
      <c r="V5426" s="7">
        <f t="shared" si="690"/>
        <v>0</v>
      </c>
      <c r="W5426" s="8">
        <f t="shared" si="682"/>
        <v>3422.2080000000001</v>
      </c>
      <c r="X5426" s="8"/>
      <c r="Y5426" s="7">
        <f t="shared" si="685"/>
        <v>0</v>
      </c>
      <c r="Z5426" s="7"/>
      <c r="AA5426" s="8">
        <f t="shared" si="688"/>
        <v>3422.2080000000001</v>
      </c>
      <c r="AB5426" s="7">
        <f t="shared" si="683"/>
        <v>142.5920000000001</v>
      </c>
      <c r="AC5426" s="7">
        <f t="shared" si="689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hidden="1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3708</v>
      </c>
      <c r="J5427" s="58" t="s">
        <v>3321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0"/>
        <v>11.4</v>
      </c>
      <c r="W5427" s="8">
        <f t="shared" ref="W5427:W5490" si="691">IF(O5427="返货",U5427/(1+P5427),IF(O5427="返现",U5427,IF(O5427="折扣",U5427*P5427,IF(O5427="无",U5427))))</f>
        <v>0</v>
      </c>
      <c r="X5427" s="8"/>
      <c r="Y5427" s="7">
        <f t="shared" si="685"/>
        <v>0</v>
      </c>
      <c r="Z5427" s="7"/>
      <c r="AA5427" s="8">
        <f t="shared" si="688"/>
        <v>0</v>
      </c>
      <c r="AB5427" s="7">
        <f t="shared" si="683"/>
        <v>0</v>
      </c>
      <c r="AC5427" s="7">
        <f t="shared" si="689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hidden="1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3708</v>
      </c>
      <c r="J5428" s="58" t="s">
        <v>3321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1"/>
        <v>0</v>
      </c>
      <c r="X5428" s="8"/>
      <c r="Y5428" s="7">
        <f t="shared" si="685"/>
        <v>0</v>
      </c>
      <c r="Z5428" s="7"/>
      <c r="AA5428" s="8">
        <f t="shared" si="688"/>
        <v>0</v>
      </c>
      <c r="AB5428" s="7">
        <f t="shared" si="683"/>
        <v>0</v>
      </c>
      <c r="AC5428" s="7">
        <f t="shared" si="689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hidden="1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3708</v>
      </c>
      <c r="J5429" s="58" t="s">
        <v>3321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1"/>
        <v>0</v>
      </c>
      <c r="X5429" s="8"/>
      <c r="Y5429" s="7">
        <f t="shared" si="685"/>
        <v>0</v>
      </c>
      <c r="Z5429" s="7"/>
      <c r="AA5429" s="8">
        <f t="shared" si="688"/>
        <v>0</v>
      </c>
      <c r="AB5429" s="7">
        <f t="shared" ref="AB5429:AB5492" si="692">U5429-W5429</f>
        <v>0</v>
      </c>
      <c r="AC5429" s="7">
        <f t="shared" si="689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hidden="1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3708</v>
      </c>
      <c r="J5430" s="58" t="s">
        <v>3321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1"/>
        <v>0</v>
      </c>
      <c r="X5430" s="8"/>
      <c r="Y5430" s="7">
        <f t="shared" si="685"/>
        <v>0</v>
      </c>
      <c r="Z5430" s="7"/>
      <c r="AA5430" s="8">
        <f t="shared" si="688"/>
        <v>0</v>
      </c>
      <c r="AB5430" s="7">
        <f t="shared" si="692"/>
        <v>0</v>
      </c>
      <c r="AC5430" s="7">
        <f t="shared" si="689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hidden="1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3708</v>
      </c>
      <c r="J5431" s="58" t="s">
        <v>3321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1"/>
        <v>0</v>
      </c>
      <c r="X5431" s="8"/>
      <c r="Y5431" s="7">
        <f t="shared" si="685"/>
        <v>0</v>
      </c>
      <c r="Z5431" s="7"/>
      <c r="AA5431" s="8">
        <f t="shared" si="688"/>
        <v>0</v>
      </c>
      <c r="AB5431" s="7">
        <f t="shared" si="692"/>
        <v>0</v>
      </c>
      <c r="AC5431" s="7">
        <f t="shared" si="689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hidden="1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3708</v>
      </c>
      <c r="J5432" s="58" t="s">
        <v>3321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1"/>
        <v>60815.750400000004</v>
      </c>
      <c r="X5432" s="8"/>
      <c r="Y5432" s="7">
        <f t="shared" si="685"/>
        <v>0</v>
      </c>
      <c r="Z5432" s="7"/>
      <c r="AA5432" s="8">
        <f t="shared" si="688"/>
        <v>60815.750400000004</v>
      </c>
      <c r="AB5432" s="7">
        <f t="shared" si="692"/>
        <v>2533.9896000000008</v>
      </c>
      <c r="AC5432" s="7">
        <f t="shared" si="689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hidden="1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3708</v>
      </c>
      <c r="J5433" s="58" t="s">
        <v>3321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0"/>
        <v>3027.4999999999982</v>
      </c>
      <c r="W5433" s="8">
        <f t="shared" si="691"/>
        <v>5978.4960000000019</v>
      </c>
      <c r="X5433" s="8"/>
      <c r="Y5433" s="7">
        <f t="shared" si="685"/>
        <v>0</v>
      </c>
      <c r="Z5433" s="7"/>
      <c r="AA5433" s="8">
        <f t="shared" si="688"/>
        <v>5978.4960000000019</v>
      </c>
      <c r="AB5433" s="7">
        <f t="shared" si="692"/>
        <v>249.10400000000027</v>
      </c>
      <c r="AC5433" s="7">
        <f t="shared" si="689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hidden="1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3708</v>
      </c>
      <c r="J5434" s="58" t="s">
        <v>3321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1"/>
        <v>0</v>
      </c>
      <c r="X5434" s="8"/>
      <c r="Y5434" s="7">
        <f t="shared" si="685"/>
        <v>0</v>
      </c>
      <c r="Z5434" s="7"/>
      <c r="AA5434" s="8">
        <f t="shared" si="688"/>
        <v>0</v>
      </c>
      <c r="AB5434" s="7">
        <f t="shared" si="692"/>
        <v>0</v>
      </c>
      <c r="AC5434" s="7">
        <f t="shared" si="689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hidden="1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3708</v>
      </c>
      <c r="J5435" s="58" t="s">
        <v>3321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1"/>
        <v>0</v>
      </c>
      <c r="X5435" s="8"/>
      <c r="Y5435" s="7">
        <f t="shared" si="685"/>
        <v>0</v>
      </c>
      <c r="Z5435" s="7"/>
      <c r="AA5435" s="8">
        <f t="shared" si="688"/>
        <v>0</v>
      </c>
      <c r="AB5435" s="7">
        <f t="shared" si="692"/>
        <v>0</v>
      </c>
      <c r="AC5435" s="7">
        <f t="shared" si="689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hidden="1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3708</v>
      </c>
      <c r="J5436" s="58" t="s">
        <v>3321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1"/>
        <v>0</v>
      </c>
      <c r="X5436" s="8"/>
      <c r="Y5436" s="7">
        <f t="shared" si="685"/>
        <v>0</v>
      </c>
      <c r="Z5436" s="7"/>
      <c r="AA5436" s="8">
        <f t="shared" si="688"/>
        <v>0</v>
      </c>
      <c r="AB5436" s="7">
        <f t="shared" si="692"/>
        <v>0</v>
      </c>
      <c r="AC5436" s="7">
        <f t="shared" si="689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hidden="1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3708</v>
      </c>
      <c r="J5437" s="58" t="s">
        <v>3321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1"/>
        <v>0</v>
      </c>
      <c r="X5437" s="8"/>
      <c r="Y5437" s="7">
        <f t="shared" si="685"/>
        <v>0</v>
      </c>
      <c r="Z5437" s="7"/>
      <c r="AA5437" s="8">
        <f t="shared" si="688"/>
        <v>0</v>
      </c>
      <c r="AB5437" s="7">
        <f t="shared" si="692"/>
        <v>0</v>
      </c>
      <c r="AC5437" s="7">
        <f t="shared" si="689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hidden="1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3708</v>
      </c>
      <c r="J5438" s="58" t="s">
        <v>3321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1"/>
        <v>0</v>
      </c>
      <c r="X5438" s="8"/>
      <c r="Y5438" s="7">
        <f t="shared" si="685"/>
        <v>0</v>
      </c>
      <c r="Z5438" s="7"/>
      <c r="AA5438" s="8">
        <f t="shared" si="688"/>
        <v>0</v>
      </c>
      <c r="AB5438" s="7">
        <f t="shared" si="692"/>
        <v>0</v>
      </c>
      <c r="AC5438" s="7">
        <f t="shared" si="689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hidden="1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3708</v>
      </c>
      <c r="J5439" s="58" t="s">
        <v>3321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1"/>
        <v>0</v>
      </c>
      <c r="X5439" s="8"/>
      <c r="Y5439" s="7">
        <f t="shared" si="685"/>
        <v>0</v>
      </c>
      <c r="Z5439" s="7"/>
      <c r="AA5439" s="8">
        <f t="shared" si="688"/>
        <v>0</v>
      </c>
      <c r="AB5439" s="7">
        <f t="shared" si="692"/>
        <v>0</v>
      </c>
      <c r="AC5439" s="7">
        <f t="shared" si="689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hidden="1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3708</v>
      </c>
      <c r="J5440" s="58" t="s">
        <v>3321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1"/>
        <v>0</v>
      </c>
      <c r="X5440" s="8"/>
      <c r="Y5440" s="7">
        <f t="shared" si="685"/>
        <v>0</v>
      </c>
      <c r="Z5440" s="7"/>
      <c r="AA5440" s="8">
        <f t="shared" si="688"/>
        <v>0</v>
      </c>
      <c r="AB5440" s="7">
        <f t="shared" si="692"/>
        <v>0</v>
      </c>
      <c r="AC5440" s="7">
        <f t="shared" si="689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hidden="1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3708</v>
      </c>
      <c r="J5441" s="58" t="s">
        <v>3321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0"/>
        <v>2298.75</v>
      </c>
      <c r="W5441" s="8">
        <f t="shared" si="691"/>
        <v>0</v>
      </c>
      <c r="X5441" s="8"/>
      <c r="Y5441" s="7">
        <f t="shared" si="685"/>
        <v>0</v>
      </c>
      <c r="Z5441" s="7"/>
      <c r="AA5441" s="8">
        <f t="shared" si="688"/>
        <v>0</v>
      </c>
      <c r="AB5441" s="7">
        <f t="shared" si="692"/>
        <v>0</v>
      </c>
      <c r="AC5441" s="7">
        <f t="shared" si="689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hidden="1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3708</v>
      </c>
      <c r="J5442" s="58" t="s">
        <v>3321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1"/>
        <v>0</v>
      </c>
      <c r="X5442" s="8"/>
      <c r="Y5442" s="7">
        <f t="shared" si="685"/>
        <v>0</v>
      </c>
      <c r="Z5442" s="7"/>
      <c r="AA5442" s="8">
        <f t="shared" si="688"/>
        <v>0</v>
      </c>
      <c r="AB5442" s="7">
        <f t="shared" si="692"/>
        <v>0</v>
      </c>
      <c r="AC5442" s="7">
        <f t="shared" si="689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hidden="1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3708</v>
      </c>
      <c r="J5443" s="58" t="s">
        <v>3321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1"/>
        <v>0</v>
      </c>
      <c r="X5443" s="8"/>
      <c r="Y5443" s="7">
        <f t="shared" ref="Y5443:Y5506" si="693">IF(W5443-AC5443&lt;=0,0,IF(O5443="返现",MAX(W5443-AB5443-AC5443,0),MAX(W5443-AC5443,0)))</f>
        <v>0</v>
      </c>
      <c r="Z5443" s="7"/>
      <c r="AA5443" s="8">
        <f t="shared" si="688"/>
        <v>0</v>
      </c>
      <c r="AB5443" s="7">
        <f t="shared" si="692"/>
        <v>0</v>
      </c>
      <c r="AC5443" s="7">
        <f t="shared" si="689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hidden="1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3708</v>
      </c>
      <c r="J5444" s="58" t="s">
        <v>3321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1"/>
        <v>0</v>
      </c>
      <c r="X5444" s="8"/>
      <c r="Y5444" s="7">
        <f t="shared" si="693"/>
        <v>0</v>
      </c>
      <c r="Z5444" s="7"/>
      <c r="AA5444" s="8">
        <f t="shared" si="688"/>
        <v>0</v>
      </c>
      <c r="AB5444" s="7">
        <f t="shared" si="692"/>
        <v>0</v>
      </c>
      <c r="AC5444" s="7">
        <f t="shared" si="689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hidden="1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3708</v>
      </c>
      <c r="J5445" s="58" t="s">
        <v>3321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1"/>
        <v>0</v>
      </c>
      <c r="X5445" s="8"/>
      <c r="Y5445" s="7">
        <f t="shared" si="693"/>
        <v>0</v>
      </c>
      <c r="Z5445" s="7"/>
      <c r="AA5445" s="8">
        <f t="shared" si="688"/>
        <v>0</v>
      </c>
      <c r="AB5445" s="7">
        <f t="shared" si="692"/>
        <v>0</v>
      </c>
      <c r="AC5445" s="7">
        <f t="shared" si="689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hidden="1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3708</v>
      </c>
      <c r="J5446" s="58" t="s">
        <v>3321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1"/>
        <v>0</v>
      </c>
      <c r="X5446" s="8"/>
      <c r="Y5446" s="7">
        <f t="shared" si="693"/>
        <v>0</v>
      </c>
      <c r="Z5446" s="7"/>
      <c r="AA5446" s="8">
        <f t="shared" si="688"/>
        <v>0</v>
      </c>
      <c r="AB5446" s="7">
        <f t="shared" si="692"/>
        <v>0</v>
      </c>
      <c r="AC5446" s="7">
        <f t="shared" si="689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hidden="1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3708</v>
      </c>
      <c r="J5447" s="58" t="s">
        <v>3321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1"/>
        <v>0</v>
      </c>
      <c r="X5447" s="8"/>
      <c r="Y5447" s="7">
        <f t="shared" si="693"/>
        <v>0</v>
      </c>
      <c r="Z5447" s="7"/>
      <c r="AA5447" s="8">
        <f t="shared" si="688"/>
        <v>0</v>
      </c>
      <c r="AB5447" s="7">
        <f t="shared" si="692"/>
        <v>0</v>
      </c>
      <c r="AC5447" s="7">
        <f t="shared" si="689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hidden="1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3708</v>
      </c>
      <c r="J5448" s="58" t="s">
        <v>3321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1"/>
        <v>0</v>
      </c>
      <c r="X5448" s="8"/>
      <c r="Y5448" s="7">
        <f t="shared" si="693"/>
        <v>0</v>
      </c>
      <c r="Z5448" s="7"/>
      <c r="AA5448" s="8">
        <f t="shared" si="688"/>
        <v>0</v>
      </c>
      <c r="AB5448" s="7">
        <f t="shared" si="692"/>
        <v>0</v>
      </c>
      <c r="AC5448" s="7">
        <f t="shared" si="689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hidden="1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3708</v>
      </c>
      <c r="J5449" s="58" t="s">
        <v>3321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1"/>
        <v>0</v>
      </c>
      <c r="X5449" s="8"/>
      <c r="Y5449" s="7">
        <f t="shared" si="693"/>
        <v>0</v>
      </c>
      <c r="Z5449" s="7"/>
      <c r="AA5449" s="8">
        <f t="shared" si="688"/>
        <v>0</v>
      </c>
      <c r="AB5449" s="7">
        <f t="shared" si="692"/>
        <v>0</v>
      </c>
      <c r="AC5449" s="7">
        <f t="shared" si="689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hidden="1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3708</v>
      </c>
      <c r="J5450" s="58" t="s">
        <v>3321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0"/>
        <v>73667.62</v>
      </c>
      <c r="W5450" s="8">
        <f t="shared" si="691"/>
        <v>0</v>
      </c>
      <c r="X5450" s="8"/>
      <c r="Y5450" s="7">
        <f t="shared" si="693"/>
        <v>0</v>
      </c>
      <c r="Z5450" s="7"/>
      <c r="AA5450" s="8">
        <f t="shared" si="688"/>
        <v>0</v>
      </c>
      <c r="AB5450" s="7">
        <f t="shared" si="692"/>
        <v>0</v>
      </c>
      <c r="AC5450" s="7">
        <f t="shared" si="689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hidden="1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3708</v>
      </c>
      <c r="J5451" s="58" t="s">
        <v>3321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0"/>
        <v>3171.92</v>
      </c>
      <c r="W5451" s="8">
        <f t="shared" si="691"/>
        <v>0</v>
      </c>
      <c r="X5451" s="8"/>
      <c r="Y5451" s="7">
        <f t="shared" si="693"/>
        <v>0</v>
      </c>
      <c r="Z5451" s="7"/>
      <c r="AA5451" s="8">
        <f t="shared" si="688"/>
        <v>0</v>
      </c>
      <c r="AB5451" s="7">
        <f t="shared" si="692"/>
        <v>0</v>
      </c>
      <c r="AC5451" s="7">
        <f t="shared" si="689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hidden="1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3708</v>
      </c>
      <c r="J5452" s="58" t="s">
        <v>3321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0"/>
        <v>28952.38</v>
      </c>
      <c r="W5452" s="8">
        <f t="shared" si="691"/>
        <v>0</v>
      </c>
      <c r="X5452" s="8"/>
      <c r="Y5452" s="7">
        <f t="shared" si="693"/>
        <v>0</v>
      </c>
      <c r="Z5452" s="7"/>
      <c r="AA5452" s="8">
        <f t="shared" si="688"/>
        <v>0</v>
      </c>
      <c r="AB5452" s="7">
        <f t="shared" si="692"/>
        <v>0</v>
      </c>
      <c r="AC5452" s="7">
        <f t="shared" si="689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hidden="1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3708</v>
      </c>
      <c r="J5453" s="58" t="s">
        <v>3321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0"/>
        <v>15479.3299999999</v>
      </c>
      <c r="W5453" s="8">
        <f t="shared" si="691"/>
        <v>0</v>
      </c>
      <c r="X5453" s="8"/>
      <c r="Y5453" s="7">
        <f t="shared" si="693"/>
        <v>0</v>
      </c>
      <c r="Z5453" s="7"/>
      <c r="AA5453" s="8">
        <f t="shared" si="688"/>
        <v>0</v>
      </c>
      <c r="AB5453" s="7">
        <f t="shared" si="692"/>
        <v>0</v>
      </c>
      <c r="AC5453" s="7">
        <f t="shared" si="689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hidden="1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3708</v>
      </c>
      <c r="J5454" s="58" t="s">
        <v>3321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0"/>
        <v>9988.56</v>
      </c>
      <c r="W5454" s="8">
        <f t="shared" si="691"/>
        <v>0</v>
      </c>
      <c r="X5454" s="8"/>
      <c r="Y5454" s="7">
        <f t="shared" si="693"/>
        <v>0</v>
      </c>
      <c r="Z5454" s="7"/>
      <c r="AA5454" s="8">
        <f t="shared" si="688"/>
        <v>0</v>
      </c>
      <c r="AB5454" s="7">
        <f t="shared" si="692"/>
        <v>0</v>
      </c>
      <c r="AC5454" s="7">
        <f t="shared" si="689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hidden="1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3708</v>
      </c>
      <c r="J5455" s="58" t="s">
        <v>3321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0"/>
        <v>35245.699999999997</v>
      </c>
      <c r="W5455" s="8">
        <f t="shared" si="691"/>
        <v>0</v>
      </c>
      <c r="X5455" s="8"/>
      <c r="Y5455" s="7">
        <f t="shared" si="693"/>
        <v>0</v>
      </c>
      <c r="Z5455" s="7"/>
      <c r="AA5455" s="8">
        <f t="shared" si="688"/>
        <v>0</v>
      </c>
      <c r="AB5455" s="7">
        <f t="shared" si="692"/>
        <v>0</v>
      </c>
      <c r="AC5455" s="7">
        <f t="shared" si="689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hidden="1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3708</v>
      </c>
      <c r="J5456" s="58" t="s">
        <v>3321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0"/>
        <v>7171.85</v>
      </c>
      <c r="W5456" s="8">
        <f t="shared" si="691"/>
        <v>0</v>
      </c>
      <c r="X5456" s="8"/>
      <c r="Y5456" s="7">
        <f t="shared" si="693"/>
        <v>0</v>
      </c>
      <c r="Z5456" s="7"/>
      <c r="AA5456" s="8">
        <f t="shared" si="688"/>
        <v>0</v>
      </c>
      <c r="AB5456" s="7">
        <f t="shared" si="692"/>
        <v>0</v>
      </c>
      <c r="AC5456" s="7">
        <f t="shared" si="689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hidden="1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3708</v>
      </c>
      <c r="J5457" s="58" t="s">
        <v>3321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0"/>
        <v>16751.8</v>
      </c>
      <c r="W5457" s="8">
        <f t="shared" si="691"/>
        <v>0</v>
      </c>
      <c r="X5457" s="8"/>
      <c r="Y5457" s="7">
        <f t="shared" si="693"/>
        <v>0</v>
      </c>
      <c r="Z5457" s="7"/>
      <c r="AA5457" s="8">
        <f t="shared" si="688"/>
        <v>0</v>
      </c>
      <c r="AB5457" s="7">
        <f t="shared" si="692"/>
        <v>0</v>
      </c>
      <c r="AC5457" s="7">
        <f t="shared" si="689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hidden="1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3708</v>
      </c>
      <c r="J5458" s="58" t="s">
        <v>3321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0"/>
        <v>4204.8999999999996</v>
      </c>
      <c r="W5458" s="8">
        <f t="shared" si="691"/>
        <v>0</v>
      </c>
      <c r="X5458" s="8"/>
      <c r="Y5458" s="7">
        <f t="shared" si="693"/>
        <v>0</v>
      </c>
      <c r="Z5458" s="7"/>
      <c r="AA5458" s="8">
        <f t="shared" si="688"/>
        <v>0</v>
      </c>
      <c r="AB5458" s="7">
        <f t="shared" si="692"/>
        <v>0</v>
      </c>
      <c r="AC5458" s="7">
        <f t="shared" si="689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hidden="1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3708</v>
      </c>
      <c r="J5459" s="58" t="s">
        <v>3321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0"/>
        <v>4252.8</v>
      </c>
      <c r="W5459" s="8">
        <f t="shared" si="691"/>
        <v>0</v>
      </c>
      <c r="X5459" s="8"/>
      <c r="Y5459" s="7">
        <f t="shared" si="693"/>
        <v>0</v>
      </c>
      <c r="Z5459" s="7"/>
      <c r="AA5459" s="8">
        <f t="shared" si="688"/>
        <v>0</v>
      </c>
      <c r="AB5459" s="7">
        <f t="shared" si="692"/>
        <v>0</v>
      </c>
      <c r="AC5459" s="7">
        <f t="shared" si="689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hidden="1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3708</v>
      </c>
      <c r="J5460" s="58" t="s">
        <v>3321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0"/>
        <v>8256.9</v>
      </c>
      <c r="W5460" s="8">
        <f t="shared" si="691"/>
        <v>0</v>
      </c>
      <c r="X5460" s="8"/>
      <c r="Y5460" s="7">
        <f t="shared" si="693"/>
        <v>0</v>
      </c>
      <c r="Z5460" s="7"/>
      <c r="AA5460" s="8">
        <f t="shared" si="688"/>
        <v>0</v>
      </c>
      <c r="AB5460" s="7">
        <f t="shared" si="692"/>
        <v>0</v>
      </c>
      <c r="AC5460" s="7">
        <f t="shared" si="689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hidden="1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3708</v>
      </c>
      <c r="J5461" s="58" t="s">
        <v>3321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0"/>
        <v>5081.22</v>
      </c>
      <c r="W5461" s="8">
        <f t="shared" si="691"/>
        <v>0</v>
      </c>
      <c r="X5461" s="8"/>
      <c r="Y5461" s="7">
        <f t="shared" si="693"/>
        <v>0</v>
      </c>
      <c r="Z5461" s="7"/>
      <c r="AA5461" s="8">
        <f t="shared" si="688"/>
        <v>0</v>
      </c>
      <c r="AB5461" s="7">
        <f t="shared" si="692"/>
        <v>0</v>
      </c>
      <c r="AC5461" s="7">
        <f t="shared" si="689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hidden="1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3708</v>
      </c>
      <c r="J5462" s="58" t="s">
        <v>3321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0"/>
        <v>12602.69</v>
      </c>
      <c r="W5462" s="8">
        <f t="shared" si="691"/>
        <v>0</v>
      </c>
      <c r="X5462" s="8"/>
      <c r="Y5462" s="7">
        <f t="shared" si="693"/>
        <v>0</v>
      </c>
      <c r="Z5462" s="7"/>
      <c r="AA5462" s="8">
        <f t="shared" si="688"/>
        <v>0</v>
      </c>
      <c r="AB5462" s="7">
        <f t="shared" si="692"/>
        <v>0</v>
      </c>
      <c r="AC5462" s="7">
        <f t="shared" si="689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hidden="1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3708</v>
      </c>
      <c r="J5463" s="58" t="s">
        <v>3321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0"/>
        <v>4718.3999999999996</v>
      </c>
      <c r="W5463" s="8">
        <f t="shared" si="691"/>
        <v>0</v>
      </c>
      <c r="X5463" s="8"/>
      <c r="Y5463" s="7">
        <f t="shared" si="693"/>
        <v>0</v>
      </c>
      <c r="Z5463" s="7"/>
      <c r="AA5463" s="8">
        <f t="shared" si="688"/>
        <v>0</v>
      </c>
      <c r="AB5463" s="7">
        <f t="shared" si="692"/>
        <v>0</v>
      </c>
      <c r="AC5463" s="7">
        <f t="shared" si="689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hidden="1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3708</v>
      </c>
      <c r="J5464" s="58" t="s">
        <v>3321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0"/>
        <v>253.9</v>
      </c>
      <c r="W5464" s="8">
        <f t="shared" si="691"/>
        <v>0</v>
      </c>
      <c r="X5464" s="8"/>
      <c r="Y5464" s="7">
        <f t="shared" si="693"/>
        <v>0</v>
      </c>
      <c r="Z5464" s="7"/>
      <c r="AA5464" s="8">
        <f t="shared" si="688"/>
        <v>0</v>
      </c>
      <c r="AB5464" s="7">
        <f t="shared" si="692"/>
        <v>0</v>
      </c>
      <c r="AC5464" s="7">
        <f t="shared" si="689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hidden="1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3708</v>
      </c>
      <c r="J5465" s="58" t="s">
        <v>3321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0"/>
        <v>76435.610000000073</v>
      </c>
      <c r="W5465" s="8">
        <f t="shared" si="691"/>
        <v>164462.48999999993</v>
      </c>
      <c r="X5465" s="8"/>
      <c r="Y5465" s="7">
        <f t="shared" si="693"/>
        <v>0</v>
      </c>
      <c r="Z5465" s="7"/>
      <c r="AA5465" s="8">
        <f t="shared" si="688"/>
        <v>164462.48999999993</v>
      </c>
      <c r="AB5465" s="7">
        <f t="shared" si="692"/>
        <v>0</v>
      </c>
      <c r="AC5465" s="7">
        <f t="shared" si="689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hidden="1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3708</v>
      </c>
      <c r="J5466" s="58" t="s">
        <v>3321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0"/>
        <v>15705</v>
      </c>
      <c r="W5466" s="8">
        <f t="shared" si="691"/>
        <v>0</v>
      </c>
      <c r="X5466" s="8"/>
      <c r="Y5466" s="7">
        <f t="shared" si="693"/>
        <v>0</v>
      </c>
      <c r="Z5466" s="7"/>
      <c r="AA5466" s="8">
        <f t="shared" si="688"/>
        <v>0</v>
      </c>
      <c r="AB5466" s="7">
        <f t="shared" si="692"/>
        <v>0</v>
      </c>
      <c r="AC5466" s="7">
        <f t="shared" si="689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hidden="1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3708</v>
      </c>
      <c r="J5467" s="58" t="s">
        <v>3321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0"/>
        <v>37.9</v>
      </c>
      <c r="W5467" s="8">
        <f t="shared" si="691"/>
        <v>0</v>
      </c>
      <c r="X5467" s="8"/>
      <c r="Y5467" s="7">
        <f t="shared" si="693"/>
        <v>0</v>
      </c>
      <c r="Z5467" s="7"/>
      <c r="AA5467" s="8">
        <f t="shared" si="688"/>
        <v>0</v>
      </c>
      <c r="AB5467" s="7">
        <f t="shared" si="692"/>
        <v>0</v>
      </c>
      <c r="AC5467" s="7">
        <f t="shared" si="689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hidden="1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3708</v>
      </c>
      <c r="J5468" s="58" t="s">
        <v>3321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1"/>
        <v>0</v>
      </c>
      <c r="X5468" s="8"/>
      <c r="Y5468" s="7">
        <f t="shared" si="693"/>
        <v>0</v>
      </c>
      <c r="Z5468" s="7"/>
      <c r="AA5468" s="8">
        <f t="shared" si="688"/>
        <v>0</v>
      </c>
      <c r="AB5468" s="7">
        <f t="shared" si="692"/>
        <v>0</v>
      </c>
      <c r="AC5468" s="7">
        <f t="shared" si="689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hidden="1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3708</v>
      </c>
      <c r="J5469" s="58" t="s">
        <v>3321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0"/>
        <v>29251.9</v>
      </c>
      <c r="W5469" s="8">
        <f t="shared" si="691"/>
        <v>0</v>
      </c>
      <c r="X5469" s="8"/>
      <c r="Y5469" s="7">
        <f t="shared" si="693"/>
        <v>0</v>
      </c>
      <c r="Z5469" s="7"/>
      <c r="AA5469" s="8">
        <f t="shared" si="688"/>
        <v>0</v>
      </c>
      <c r="AB5469" s="7">
        <f t="shared" si="692"/>
        <v>0</v>
      </c>
      <c r="AC5469" s="7">
        <f t="shared" si="689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hidden="1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3708</v>
      </c>
      <c r="J5470" s="58" t="s">
        <v>3321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0"/>
        <v>33947.06</v>
      </c>
      <c r="W5470" s="8">
        <f t="shared" si="691"/>
        <v>0</v>
      </c>
      <c r="X5470" s="8"/>
      <c r="Y5470" s="7">
        <f t="shared" si="693"/>
        <v>0</v>
      </c>
      <c r="Z5470" s="7"/>
      <c r="AA5470" s="8">
        <f t="shared" si="688"/>
        <v>0</v>
      </c>
      <c r="AB5470" s="7">
        <f t="shared" si="692"/>
        <v>0</v>
      </c>
      <c r="AC5470" s="7">
        <f t="shared" si="689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hidden="1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3708</v>
      </c>
      <c r="J5471" s="58" t="s">
        <v>3321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0"/>
        <v>2000</v>
      </c>
      <c r="W5471" s="8">
        <f t="shared" si="691"/>
        <v>0</v>
      </c>
      <c r="X5471" s="8"/>
      <c r="Y5471" s="7">
        <f t="shared" si="693"/>
        <v>0</v>
      </c>
      <c r="Z5471" s="7"/>
      <c r="AA5471" s="8">
        <f t="shared" si="688"/>
        <v>0</v>
      </c>
      <c r="AB5471" s="7">
        <f t="shared" si="692"/>
        <v>0</v>
      </c>
      <c r="AC5471" s="7">
        <f t="shared" si="689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hidden="1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3708</v>
      </c>
      <c r="J5472" s="58" t="s">
        <v>3321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0"/>
        <v>2000</v>
      </c>
      <c r="W5472" s="8">
        <f t="shared" si="691"/>
        <v>0</v>
      </c>
      <c r="X5472" s="8"/>
      <c r="Y5472" s="7">
        <f t="shared" si="693"/>
        <v>0</v>
      </c>
      <c r="Z5472" s="7"/>
      <c r="AA5472" s="8">
        <f t="shared" si="688"/>
        <v>0</v>
      </c>
      <c r="AB5472" s="7">
        <f t="shared" si="692"/>
        <v>0</v>
      </c>
      <c r="AC5472" s="7">
        <f t="shared" si="689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hidden="1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3708</v>
      </c>
      <c r="J5473" s="58" t="s">
        <v>3321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0"/>
        <v>43170.3</v>
      </c>
      <c r="W5473" s="8">
        <f t="shared" si="691"/>
        <v>0</v>
      </c>
      <c r="X5473" s="8"/>
      <c r="Y5473" s="7">
        <f t="shared" si="693"/>
        <v>0</v>
      </c>
      <c r="Z5473" s="7"/>
      <c r="AA5473" s="8">
        <f t="shared" si="688"/>
        <v>0</v>
      </c>
      <c r="AB5473" s="7">
        <f t="shared" si="692"/>
        <v>0</v>
      </c>
      <c r="AC5473" s="7">
        <f t="shared" si="689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hidden="1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3708</v>
      </c>
      <c r="J5474" s="58" t="s">
        <v>3321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3742</v>
      </c>
      <c r="S5474" s="95">
        <v>2492.4699999999698</v>
      </c>
      <c r="T5474" s="7"/>
      <c r="U5474" s="7">
        <v>2492.4699999999698</v>
      </c>
      <c r="V5474" s="7">
        <f t="shared" si="690"/>
        <v>0</v>
      </c>
      <c r="W5474" s="8">
        <f t="shared" si="691"/>
        <v>2443.5980392156566</v>
      </c>
      <c r="X5474" s="8"/>
      <c r="Y5474" s="7">
        <f t="shared" si="693"/>
        <v>0</v>
      </c>
      <c r="Z5474" s="7"/>
      <c r="AA5474" s="8">
        <f t="shared" si="688"/>
        <v>2443.5980392156566</v>
      </c>
      <c r="AB5474" s="7">
        <f t="shared" si="692"/>
        <v>48.87196078431316</v>
      </c>
      <c r="AC5474" s="7">
        <f t="shared" si="689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hidden="1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3708</v>
      </c>
      <c r="J5475" s="58" t="s">
        <v>3321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0"/>
        <v>10000</v>
      </c>
      <c r="W5475" s="8">
        <f t="shared" si="691"/>
        <v>0</v>
      </c>
      <c r="X5475" s="8"/>
      <c r="Y5475" s="7">
        <f t="shared" si="693"/>
        <v>0</v>
      </c>
      <c r="Z5475" s="7"/>
      <c r="AA5475" s="8">
        <f t="shared" si="688"/>
        <v>0</v>
      </c>
      <c r="AB5475" s="7">
        <f t="shared" si="692"/>
        <v>0</v>
      </c>
      <c r="AC5475" s="7">
        <f t="shared" si="689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hidden="1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3708</v>
      </c>
      <c r="J5476" s="58" t="s">
        <v>3321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0"/>
        <v>209018.9</v>
      </c>
      <c r="W5476" s="8">
        <f t="shared" si="691"/>
        <v>56066.666666666686</v>
      </c>
      <c r="X5476" s="8"/>
      <c r="Y5476" s="7">
        <f t="shared" si="693"/>
        <v>0</v>
      </c>
      <c r="Z5476" s="7"/>
      <c r="AA5476" s="8">
        <f t="shared" si="688"/>
        <v>56066.666666666686</v>
      </c>
      <c r="AB5476" s="7">
        <f t="shared" si="692"/>
        <v>1121.3333333333358</v>
      </c>
      <c r="AC5476" s="7">
        <f t="shared" si="689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hidden="1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3708</v>
      </c>
      <c r="J5477" s="58" t="s">
        <v>3321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0"/>
        <v>10398.74</v>
      </c>
      <c r="W5477" s="8">
        <f t="shared" si="691"/>
        <v>0</v>
      </c>
      <c r="X5477" s="8"/>
      <c r="Y5477" s="7">
        <f t="shared" si="693"/>
        <v>0</v>
      </c>
      <c r="Z5477" s="7"/>
      <c r="AA5477" s="8">
        <f t="shared" si="688"/>
        <v>0</v>
      </c>
      <c r="AB5477" s="7">
        <f t="shared" si="692"/>
        <v>0</v>
      </c>
      <c r="AC5477" s="7">
        <f t="shared" si="689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hidden="1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3708</v>
      </c>
      <c r="J5478" s="58" t="s">
        <v>3321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0"/>
        <v>10221.219999999999</v>
      </c>
      <c r="W5478" s="8">
        <f t="shared" si="691"/>
        <v>0</v>
      </c>
      <c r="X5478" s="8"/>
      <c r="Y5478" s="7">
        <f t="shared" si="693"/>
        <v>0</v>
      </c>
      <c r="Z5478" s="7"/>
      <c r="AA5478" s="8">
        <f t="shared" si="688"/>
        <v>0</v>
      </c>
      <c r="AB5478" s="7">
        <f t="shared" si="692"/>
        <v>0</v>
      </c>
      <c r="AC5478" s="7">
        <f t="shared" si="689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hidden="1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3708</v>
      </c>
      <c r="J5479" s="58" t="s">
        <v>3321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0"/>
        <v>12179.5</v>
      </c>
      <c r="W5479" s="8">
        <f t="shared" si="691"/>
        <v>0</v>
      </c>
      <c r="X5479" s="8"/>
      <c r="Y5479" s="7">
        <f t="shared" si="693"/>
        <v>0</v>
      </c>
      <c r="Z5479" s="7"/>
      <c r="AA5479" s="8">
        <f t="shared" si="688"/>
        <v>0</v>
      </c>
      <c r="AB5479" s="7">
        <f t="shared" si="692"/>
        <v>0</v>
      </c>
      <c r="AC5479" s="7">
        <f t="shared" si="689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hidden="1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3708</v>
      </c>
      <c r="J5480" s="58" t="s">
        <v>3321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0"/>
        <v>42894.64</v>
      </c>
      <c r="W5480" s="8">
        <f t="shared" si="691"/>
        <v>0</v>
      </c>
      <c r="X5480" s="8"/>
      <c r="Y5480" s="7">
        <f t="shared" si="693"/>
        <v>0</v>
      </c>
      <c r="Z5480" s="7"/>
      <c r="AA5480" s="8">
        <f t="shared" si="688"/>
        <v>0</v>
      </c>
      <c r="AB5480" s="7">
        <f t="shared" si="692"/>
        <v>0</v>
      </c>
      <c r="AC5480" s="7">
        <f t="shared" si="689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hidden="1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3708</v>
      </c>
      <c r="J5481" s="58" t="s">
        <v>3321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0"/>
        <v>59610.79</v>
      </c>
      <c r="W5481" s="8">
        <f t="shared" si="691"/>
        <v>0</v>
      </c>
      <c r="X5481" s="8"/>
      <c r="Y5481" s="7">
        <f t="shared" si="693"/>
        <v>0</v>
      </c>
      <c r="Z5481" s="7"/>
      <c r="AA5481" s="8">
        <f t="shared" si="688"/>
        <v>0</v>
      </c>
      <c r="AB5481" s="7">
        <f t="shared" si="692"/>
        <v>0</v>
      </c>
      <c r="AC5481" s="7">
        <f t="shared" si="689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hidden="1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3708</v>
      </c>
      <c r="J5482" s="58" t="s">
        <v>3321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0"/>
        <v>4625.51</v>
      </c>
      <c r="W5482" s="8">
        <f t="shared" si="691"/>
        <v>0</v>
      </c>
      <c r="X5482" s="8"/>
      <c r="Y5482" s="7">
        <f t="shared" si="693"/>
        <v>0</v>
      </c>
      <c r="Z5482" s="7"/>
      <c r="AA5482" s="8">
        <f t="shared" ref="AA5482:AA5505" si="694">W5482+X5482</f>
        <v>0</v>
      </c>
      <c r="AB5482" s="7">
        <f t="shared" si="692"/>
        <v>0</v>
      </c>
      <c r="AC5482" s="7">
        <f t="shared" si="689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hidden="1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3708</v>
      </c>
      <c r="J5483" s="58" t="s">
        <v>3321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0"/>
        <v>9703.2000000000007</v>
      </c>
      <c r="W5483" s="8">
        <f t="shared" si="691"/>
        <v>0</v>
      </c>
      <c r="X5483" s="8"/>
      <c r="Y5483" s="7">
        <f t="shared" si="693"/>
        <v>0</v>
      </c>
      <c r="Z5483" s="7"/>
      <c r="AA5483" s="8">
        <f t="shared" si="694"/>
        <v>0</v>
      </c>
      <c r="AB5483" s="7">
        <f t="shared" si="692"/>
        <v>0</v>
      </c>
      <c r="AC5483" s="7">
        <f t="shared" si="689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hidden="1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3708</v>
      </c>
      <c r="J5484" s="58" t="s">
        <v>3321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0"/>
        <v>8223.7000000000007</v>
      </c>
      <c r="W5484" s="8">
        <f t="shared" si="691"/>
        <v>0</v>
      </c>
      <c r="X5484" s="8"/>
      <c r="Y5484" s="7">
        <f t="shared" si="693"/>
        <v>0</v>
      </c>
      <c r="Z5484" s="7"/>
      <c r="AA5484" s="8">
        <f t="shared" si="694"/>
        <v>0</v>
      </c>
      <c r="AB5484" s="7">
        <f t="shared" si="692"/>
        <v>0</v>
      </c>
      <c r="AC5484" s="7">
        <f t="shared" si="689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hidden="1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3708</v>
      </c>
      <c r="J5485" s="58" t="s">
        <v>3321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0"/>
        <v>2453</v>
      </c>
      <c r="W5485" s="8">
        <f t="shared" si="691"/>
        <v>0</v>
      </c>
      <c r="X5485" s="8"/>
      <c r="Y5485" s="7">
        <f t="shared" si="693"/>
        <v>0</v>
      </c>
      <c r="Z5485" s="7"/>
      <c r="AA5485" s="8">
        <f t="shared" si="694"/>
        <v>0</v>
      </c>
      <c r="AB5485" s="7">
        <f t="shared" si="692"/>
        <v>0</v>
      </c>
      <c r="AC5485" s="7">
        <f t="shared" si="689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hidden="1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3708</v>
      </c>
      <c r="J5486" s="58" t="s">
        <v>3321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0"/>
        <v>38620.230000000003</v>
      </c>
      <c r="W5486" s="8">
        <f t="shared" si="691"/>
        <v>17716.166666666664</v>
      </c>
      <c r="X5486" s="8"/>
      <c r="Y5486" s="7">
        <f t="shared" si="693"/>
        <v>0</v>
      </c>
      <c r="Z5486" s="7"/>
      <c r="AA5486" s="8">
        <f t="shared" si="694"/>
        <v>17716.166666666664</v>
      </c>
      <c r="AB5486" s="7">
        <f t="shared" si="692"/>
        <v>354.32333333333372</v>
      </c>
      <c r="AC5486" s="7">
        <f t="shared" ref="AC5486:AC5549" si="695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hidden="1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3708</v>
      </c>
      <c r="J5487" s="58" t="s">
        <v>3321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6">S5487+T5487-U5487</f>
        <v>149224.34</v>
      </c>
      <c r="W5487" s="8">
        <f t="shared" si="691"/>
        <v>31.45</v>
      </c>
      <c r="X5487" s="8"/>
      <c r="Y5487" s="7">
        <f t="shared" si="693"/>
        <v>0</v>
      </c>
      <c r="Z5487" s="7"/>
      <c r="AA5487" s="8">
        <f t="shared" si="694"/>
        <v>31.45</v>
      </c>
      <c r="AB5487" s="7">
        <f t="shared" si="692"/>
        <v>0</v>
      </c>
      <c r="AC5487" s="7">
        <f t="shared" si="695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hidden="1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3708</v>
      </c>
      <c r="J5488" s="58" t="s">
        <v>3321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6"/>
        <v>50000</v>
      </c>
      <c r="W5488" s="8">
        <f t="shared" si="691"/>
        <v>0</v>
      </c>
      <c r="X5488" s="8"/>
      <c r="Y5488" s="7">
        <f t="shared" si="693"/>
        <v>0</v>
      </c>
      <c r="Z5488" s="7"/>
      <c r="AA5488" s="8">
        <f t="shared" si="694"/>
        <v>0</v>
      </c>
      <c r="AB5488" s="7">
        <f t="shared" si="692"/>
        <v>0</v>
      </c>
      <c r="AC5488" s="7">
        <f t="shared" si="695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hidden="1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3708</v>
      </c>
      <c r="J5489" s="58" t="s">
        <v>3321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6"/>
        <v>50000</v>
      </c>
      <c r="W5489" s="8">
        <f t="shared" si="691"/>
        <v>0</v>
      </c>
      <c r="X5489" s="8"/>
      <c r="Y5489" s="7">
        <f t="shared" si="693"/>
        <v>0</v>
      </c>
      <c r="Z5489" s="7"/>
      <c r="AA5489" s="8">
        <f t="shared" si="694"/>
        <v>0</v>
      </c>
      <c r="AB5489" s="7">
        <f t="shared" si="692"/>
        <v>0</v>
      </c>
      <c r="AC5489" s="7">
        <f t="shared" si="695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hidden="1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3708</v>
      </c>
      <c r="J5490" s="58" t="s">
        <v>3321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6"/>
        <v>10200</v>
      </c>
      <c r="W5490" s="8">
        <f t="shared" si="691"/>
        <v>0</v>
      </c>
      <c r="X5490" s="8"/>
      <c r="Y5490" s="7">
        <f t="shared" si="693"/>
        <v>0</v>
      </c>
      <c r="Z5490" s="7"/>
      <c r="AA5490" s="8">
        <f t="shared" si="694"/>
        <v>0</v>
      </c>
      <c r="AB5490" s="7">
        <f t="shared" si="692"/>
        <v>0</v>
      </c>
      <c r="AC5490" s="7">
        <f t="shared" si="695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hidden="1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3708</v>
      </c>
      <c r="J5491" s="58" t="s">
        <v>3321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6"/>
        <v>272.2</v>
      </c>
      <c r="W5491" s="8">
        <f t="shared" ref="W5491:W5554" si="697">IF(O5491="返货",U5491/(1+P5491),IF(O5491="返现",U5491,IF(O5491="折扣",U5491*P5491,IF(O5491="无",U5491))))</f>
        <v>0</v>
      </c>
      <c r="X5491" s="8"/>
      <c r="Y5491" s="7">
        <f t="shared" si="693"/>
        <v>0</v>
      </c>
      <c r="Z5491" s="7"/>
      <c r="AA5491" s="8">
        <f t="shared" si="694"/>
        <v>0</v>
      </c>
      <c r="AB5491" s="7">
        <f t="shared" si="692"/>
        <v>0</v>
      </c>
      <c r="AC5491" s="7">
        <f t="shared" si="695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hidden="1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3708</v>
      </c>
      <c r="J5492" s="58" t="s">
        <v>3321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6"/>
        <v>6212.97</v>
      </c>
      <c r="W5492" s="8">
        <f t="shared" si="697"/>
        <v>0</v>
      </c>
      <c r="X5492" s="8"/>
      <c r="Y5492" s="7">
        <f t="shared" si="693"/>
        <v>0</v>
      </c>
      <c r="Z5492" s="7"/>
      <c r="AA5492" s="8">
        <f t="shared" si="694"/>
        <v>0</v>
      </c>
      <c r="AB5492" s="7">
        <f t="shared" si="692"/>
        <v>0</v>
      </c>
      <c r="AC5492" s="7">
        <f t="shared" si="695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hidden="1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3708</v>
      </c>
      <c r="J5493" s="58" t="s">
        <v>3321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6"/>
        <v>1.99999999999818E-2</v>
      </c>
      <c r="W5493" s="8">
        <f t="shared" si="697"/>
        <v>0</v>
      </c>
      <c r="X5493" s="8"/>
      <c r="Y5493" s="7">
        <f t="shared" si="693"/>
        <v>0</v>
      </c>
      <c r="Z5493" s="7"/>
      <c r="AA5493" s="8">
        <f t="shared" si="694"/>
        <v>0</v>
      </c>
      <c r="AB5493" s="7">
        <f t="shared" ref="AB5493:AB5556" si="698">U5493-W5493</f>
        <v>0</v>
      </c>
      <c r="AC5493" s="7">
        <f t="shared" si="695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hidden="1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3708</v>
      </c>
      <c r="J5494" s="58" t="s">
        <v>3321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6"/>
        <v>79482.7</v>
      </c>
      <c r="W5494" s="8">
        <f t="shared" si="697"/>
        <v>0</v>
      </c>
      <c r="X5494" s="8"/>
      <c r="Y5494" s="7">
        <f t="shared" si="693"/>
        <v>0</v>
      </c>
      <c r="Z5494" s="7"/>
      <c r="AA5494" s="8">
        <f t="shared" si="694"/>
        <v>0</v>
      </c>
      <c r="AB5494" s="7">
        <f t="shared" si="698"/>
        <v>0</v>
      </c>
      <c r="AC5494" s="7">
        <f t="shared" si="695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hidden="1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3708</v>
      </c>
      <c r="J5495" s="58" t="s">
        <v>3321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6"/>
        <v>3.9999999999054098E-2</v>
      </c>
      <c r="W5495" s="8">
        <f t="shared" si="697"/>
        <v>0</v>
      </c>
      <c r="X5495" s="8"/>
      <c r="Y5495" s="7">
        <f t="shared" si="693"/>
        <v>0</v>
      </c>
      <c r="Z5495" s="7"/>
      <c r="AA5495" s="8">
        <f t="shared" si="694"/>
        <v>0</v>
      </c>
      <c r="AB5495" s="7">
        <f t="shared" si="698"/>
        <v>0</v>
      </c>
      <c r="AC5495" s="7">
        <f t="shared" si="695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hidden="1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3708</v>
      </c>
      <c r="J5496" s="58" t="s">
        <v>3321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6"/>
        <v>4982</v>
      </c>
      <c r="W5496" s="8">
        <f t="shared" si="697"/>
        <v>0</v>
      </c>
      <c r="X5496" s="8"/>
      <c r="Y5496" s="7">
        <f t="shared" si="693"/>
        <v>0</v>
      </c>
      <c r="Z5496" s="7"/>
      <c r="AA5496" s="8">
        <f t="shared" si="694"/>
        <v>0</v>
      </c>
      <c r="AB5496" s="7">
        <f t="shared" si="698"/>
        <v>0</v>
      </c>
      <c r="AC5496" s="7">
        <f t="shared" si="695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hidden="1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3708</v>
      </c>
      <c r="J5497" s="58" t="s">
        <v>3321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6"/>
        <v>10184.5</v>
      </c>
      <c r="W5497" s="8">
        <f t="shared" si="697"/>
        <v>0</v>
      </c>
      <c r="X5497" s="8"/>
      <c r="Y5497" s="7">
        <f t="shared" si="693"/>
        <v>0</v>
      </c>
      <c r="Z5497" s="7"/>
      <c r="AA5497" s="8">
        <f t="shared" si="694"/>
        <v>0</v>
      </c>
      <c r="AB5497" s="7">
        <f t="shared" si="698"/>
        <v>0</v>
      </c>
      <c r="AC5497" s="7">
        <f t="shared" si="695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hidden="1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3708</v>
      </c>
      <c r="J5498" s="58" t="s">
        <v>3321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6"/>
        <v>5201.8</v>
      </c>
      <c r="W5498" s="8">
        <f t="shared" si="697"/>
        <v>0</v>
      </c>
      <c r="X5498" s="8"/>
      <c r="Y5498" s="7">
        <f t="shared" si="693"/>
        <v>0</v>
      </c>
      <c r="Z5498" s="7"/>
      <c r="AA5498" s="8">
        <f t="shared" si="694"/>
        <v>0</v>
      </c>
      <c r="AB5498" s="7">
        <f t="shared" si="698"/>
        <v>0</v>
      </c>
      <c r="AC5498" s="7">
        <f t="shared" si="695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hidden="1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3708</v>
      </c>
      <c r="J5499" s="58" t="s">
        <v>3321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6"/>
        <v>15067.62</v>
      </c>
      <c r="W5499" s="8">
        <f t="shared" si="697"/>
        <v>0</v>
      </c>
      <c r="X5499" s="8"/>
      <c r="Y5499" s="7">
        <f t="shared" si="693"/>
        <v>0</v>
      </c>
      <c r="Z5499" s="7"/>
      <c r="AA5499" s="8">
        <f t="shared" si="694"/>
        <v>0</v>
      </c>
      <c r="AB5499" s="7">
        <f t="shared" si="698"/>
        <v>0</v>
      </c>
      <c r="AC5499" s="7">
        <f t="shared" si="695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hidden="1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3708</v>
      </c>
      <c r="J5500" s="58" t="s">
        <v>3321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6"/>
        <v>1779.71</v>
      </c>
      <c r="W5500" s="8">
        <f t="shared" si="697"/>
        <v>0</v>
      </c>
      <c r="X5500" s="8"/>
      <c r="Y5500" s="7">
        <f t="shared" si="693"/>
        <v>0</v>
      </c>
      <c r="Z5500" s="7"/>
      <c r="AA5500" s="8">
        <f t="shared" si="694"/>
        <v>0</v>
      </c>
      <c r="AB5500" s="7">
        <f t="shared" si="698"/>
        <v>0</v>
      </c>
      <c r="AC5500" s="7">
        <f t="shared" si="695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hidden="1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3708</v>
      </c>
      <c r="J5501" s="58" t="s">
        <v>3321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6"/>
        <v>19143.72</v>
      </c>
      <c r="W5501" s="8">
        <f t="shared" si="697"/>
        <v>0</v>
      </c>
      <c r="X5501" s="8"/>
      <c r="Y5501" s="7">
        <f t="shared" si="693"/>
        <v>0</v>
      </c>
      <c r="Z5501" s="7"/>
      <c r="AA5501" s="8">
        <f t="shared" si="694"/>
        <v>0</v>
      </c>
      <c r="AB5501" s="7">
        <f t="shared" si="698"/>
        <v>0</v>
      </c>
      <c r="AC5501" s="7">
        <f t="shared" si="695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hidden="1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3708</v>
      </c>
      <c r="J5502" s="58" t="s">
        <v>3321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7"/>
        <v>0</v>
      </c>
      <c r="X5502" s="8"/>
      <c r="Y5502" s="7">
        <f t="shared" si="693"/>
        <v>0</v>
      </c>
      <c r="Z5502" s="7"/>
      <c r="AA5502" s="8">
        <f t="shared" si="694"/>
        <v>0</v>
      </c>
      <c r="AB5502" s="7">
        <f t="shared" si="698"/>
        <v>0</v>
      </c>
      <c r="AC5502" s="7">
        <f t="shared" si="695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hidden="1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3708</v>
      </c>
      <c r="J5503" s="58" t="s">
        <v>3321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6"/>
        <v>5357.2099999999973</v>
      </c>
      <c r="W5503" s="8">
        <f t="shared" si="697"/>
        <v>12076.764705882353</v>
      </c>
      <c r="X5503" s="8"/>
      <c r="Y5503" s="7">
        <f t="shared" si="693"/>
        <v>0</v>
      </c>
      <c r="Z5503" s="7"/>
      <c r="AA5503" s="8">
        <f t="shared" si="694"/>
        <v>12076.764705882353</v>
      </c>
      <c r="AB5503" s="7">
        <f t="shared" si="698"/>
        <v>241.53529411764794</v>
      </c>
      <c r="AC5503" s="7">
        <f t="shared" si="695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hidden="1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3708</v>
      </c>
      <c r="J5504" s="58" t="s">
        <v>3321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6"/>
        <v>7743.1</v>
      </c>
      <c r="W5504" s="8">
        <f t="shared" si="697"/>
        <v>0</v>
      </c>
      <c r="X5504" s="8"/>
      <c r="Y5504" s="7">
        <f t="shared" si="693"/>
        <v>0</v>
      </c>
      <c r="Z5504" s="7"/>
      <c r="AA5504" s="8">
        <f t="shared" si="694"/>
        <v>0</v>
      </c>
      <c r="AB5504" s="7">
        <f t="shared" si="698"/>
        <v>0</v>
      </c>
      <c r="AC5504" s="7">
        <f t="shared" si="695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hidden="1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3708</v>
      </c>
      <c r="J5505" s="58" t="s">
        <v>3321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6"/>
        <v>14812.24</v>
      </c>
      <c r="W5505" s="8">
        <f t="shared" si="697"/>
        <v>0</v>
      </c>
      <c r="X5505" s="8"/>
      <c r="Y5505" s="7">
        <f t="shared" si="693"/>
        <v>0</v>
      </c>
      <c r="Z5505" s="7"/>
      <c r="AA5505" s="8">
        <f t="shared" si="694"/>
        <v>0</v>
      </c>
      <c r="AB5505" s="7">
        <f t="shared" si="698"/>
        <v>0</v>
      </c>
      <c r="AC5505" s="7">
        <f t="shared" si="695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hidden="1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3708</v>
      </c>
      <c r="J5506" s="58" t="s">
        <v>3321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6"/>
        <v>816</v>
      </c>
      <c r="W5506" s="8">
        <f t="shared" si="697"/>
        <v>0</v>
      </c>
      <c r="X5506" s="8"/>
      <c r="Y5506" s="7">
        <f t="shared" si="693"/>
        <v>0</v>
      </c>
      <c r="Z5506" s="7"/>
      <c r="AA5506" s="7"/>
      <c r="AB5506" s="7">
        <f t="shared" si="698"/>
        <v>0</v>
      </c>
      <c r="AC5506" s="7">
        <f t="shared" si="695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hidden="1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3708</v>
      </c>
      <c r="J5507" s="58" t="s">
        <v>3321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6"/>
        <v>1651.5</v>
      </c>
      <c r="W5507" s="8">
        <f t="shared" si="697"/>
        <v>0</v>
      </c>
      <c r="X5507" s="8"/>
      <c r="Y5507" s="7">
        <f t="shared" ref="Y5507:Y5570" si="699">IF(W5507-AC5507&lt;=0,0,IF(O5507="返现",MAX(W5507-AB5507-AC5507,0),MAX(W5507-AC5507,0)))</f>
        <v>0</v>
      </c>
      <c r="Z5507" s="7"/>
      <c r="AA5507" s="7"/>
      <c r="AB5507" s="7">
        <f t="shared" si="698"/>
        <v>0</v>
      </c>
      <c r="AC5507" s="7">
        <f t="shared" si="695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hidden="1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3708</v>
      </c>
      <c r="J5508" s="58" t="s">
        <v>3321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6"/>
        <v>1.00000000002183E-2</v>
      </c>
      <c r="W5508" s="8">
        <f t="shared" si="697"/>
        <v>0</v>
      </c>
      <c r="X5508" s="8"/>
      <c r="Y5508" s="7">
        <f t="shared" si="699"/>
        <v>0</v>
      </c>
      <c r="Z5508" s="7"/>
      <c r="AA5508" s="8">
        <f>W5508+X5508</f>
        <v>0</v>
      </c>
      <c r="AB5508" s="7">
        <f t="shared" si="698"/>
        <v>0</v>
      </c>
      <c r="AC5508" s="7">
        <f t="shared" si="695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hidden="1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3708</v>
      </c>
      <c r="J5509" s="58" t="s">
        <v>3321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6"/>
        <v>1253.5</v>
      </c>
      <c r="W5509" s="8">
        <f t="shared" si="697"/>
        <v>4675.4368932038833</v>
      </c>
      <c r="X5509" s="8"/>
      <c r="Y5509" s="7">
        <f t="shared" si="699"/>
        <v>0</v>
      </c>
      <c r="Z5509" s="7"/>
      <c r="AA5509" s="7"/>
      <c r="AB5509" s="7">
        <f t="shared" si="698"/>
        <v>140.26310679611652</v>
      </c>
      <c r="AC5509" s="7">
        <f t="shared" si="695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hidden="1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3708</v>
      </c>
      <c r="J5510" s="58" t="s">
        <v>3321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6"/>
        <v>5296.7</v>
      </c>
      <c r="W5510" s="8">
        <f t="shared" si="697"/>
        <v>0</v>
      </c>
      <c r="X5510" s="8"/>
      <c r="Y5510" s="7">
        <f t="shared" si="699"/>
        <v>0</v>
      </c>
      <c r="Z5510" s="7"/>
      <c r="AA5510" s="8">
        <f t="shared" ref="AA5510:AA5534" si="700">W5510+X5510</f>
        <v>0</v>
      </c>
      <c r="AB5510" s="7">
        <f t="shared" si="698"/>
        <v>0</v>
      </c>
      <c r="AC5510" s="7">
        <f t="shared" si="695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hidden="1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3708</v>
      </c>
      <c r="J5511" s="58" t="s">
        <v>3321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6"/>
        <v>2010.07</v>
      </c>
      <c r="W5511" s="8">
        <f t="shared" si="697"/>
        <v>0</v>
      </c>
      <c r="X5511" s="8"/>
      <c r="Y5511" s="7">
        <f t="shared" si="699"/>
        <v>0</v>
      </c>
      <c r="Z5511" s="7"/>
      <c r="AA5511" s="8">
        <f t="shared" si="700"/>
        <v>0</v>
      </c>
      <c r="AB5511" s="7">
        <f t="shared" si="698"/>
        <v>0</v>
      </c>
      <c r="AC5511" s="7">
        <f t="shared" si="695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hidden="1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3708</v>
      </c>
      <c r="J5512" s="58" t="s">
        <v>3321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6"/>
        <v>44382.7</v>
      </c>
      <c r="W5512" s="8">
        <f t="shared" si="697"/>
        <v>0</v>
      </c>
      <c r="X5512" s="8"/>
      <c r="Y5512" s="7">
        <f t="shared" si="699"/>
        <v>0</v>
      </c>
      <c r="Z5512" s="7"/>
      <c r="AA5512" s="8">
        <f t="shared" si="700"/>
        <v>0</v>
      </c>
      <c r="AB5512" s="7">
        <f t="shared" si="698"/>
        <v>0</v>
      </c>
      <c r="AC5512" s="7">
        <f t="shared" si="695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hidden="1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3708</v>
      </c>
      <c r="J5513" s="58" t="s">
        <v>3321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6"/>
        <v>653.5</v>
      </c>
      <c r="W5513" s="8">
        <f t="shared" si="697"/>
        <v>0</v>
      </c>
      <c r="X5513" s="8"/>
      <c r="Y5513" s="7">
        <f t="shared" si="699"/>
        <v>0</v>
      </c>
      <c r="Z5513" s="7"/>
      <c r="AA5513" s="8">
        <f t="shared" si="700"/>
        <v>0</v>
      </c>
      <c r="AB5513" s="7">
        <f t="shared" si="698"/>
        <v>0</v>
      </c>
      <c r="AC5513" s="7">
        <f t="shared" si="695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hidden="1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3708</v>
      </c>
      <c r="J5514" s="58" t="s">
        <v>3321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6"/>
        <v>3515.75</v>
      </c>
      <c r="W5514" s="8">
        <f t="shared" si="697"/>
        <v>0</v>
      </c>
      <c r="X5514" s="8"/>
      <c r="Y5514" s="7">
        <f t="shared" si="699"/>
        <v>0</v>
      </c>
      <c r="Z5514" s="7"/>
      <c r="AA5514" s="8">
        <f t="shared" si="700"/>
        <v>0</v>
      </c>
      <c r="AB5514" s="7">
        <f t="shared" si="698"/>
        <v>0</v>
      </c>
      <c r="AC5514" s="7">
        <f t="shared" si="695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hidden="1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3708</v>
      </c>
      <c r="J5515" s="58" t="s">
        <v>3321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6"/>
        <v>7.25</v>
      </c>
      <c r="W5515" s="8">
        <f t="shared" si="697"/>
        <v>0</v>
      </c>
      <c r="X5515" s="8"/>
      <c r="Y5515" s="7">
        <f t="shared" si="699"/>
        <v>0</v>
      </c>
      <c r="Z5515" s="7"/>
      <c r="AA5515" s="8">
        <f t="shared" si="700"/>
        <v>0</v>
      </c>
      <c r="AB5515" s="7">
        <f t="shared" si="698"/>
        <v>0</v>
      </c>
      <c r="AC5515" s="7">
        <f t="shared" si="695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hidden="1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3708</v>
      </c>
      <c r="J5516" s="58" t="s">
        <v>3321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6"/>
        <v>4515.43</v>
      </c>
      <c r="W5516" s="8">
        <f t="shared" si="697"/>
        <v>0</v>
      </c>
      <c r="X5516" s="8"/>
      <c r="Y5516" s="7">
        <f t="shared" si="699"/>
        <v>0</v>
      </c>
      <c r="Z5516" s="7"/>
      <c r="AA5516" s="8">
        <f t="shared" si="700"/>
        <v>0</v>
      </c>
      <c r="AB5516" s="7">
        <f t="shared" si="698"/>
        <v>0</v>
      </c>
      <c r="AC5516" s="7">
        <f t="shared" si="695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hidden="1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3708</v>
      </c>
      <c r="J5517" s="58" t="s">
        <v>3321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6"/>
        <v>10100.4</v>
      </c>
      <c r="W5517" s="8">
        <f t="shared" si="697"/>
        <v>0</v>
      </c>
      <c r="X5517" s="8"/>
      <c r="Y5517" s="7">
        <f t="shared" si="699"/>
        <v>0</v>
      </c>
      <c r="Z5517" s="7"/>
      <c r="AA5517" s="8">
        <f t="shared" si="700"/>
        <v>0</v>
      </c>
      <c r="AB5517" s="7">
        <f t="shared" si="698"/>
        <v>0</v>
      </c>
      <c r="AC5517" s="7">
        <f t="shared" si="695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hidden="1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3708</v>
      </c>
      <c r="J5518" s="58" t="s">
        <v>3321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6"/>
        <v>19075.55</v>
      </c>
      <c r="W5518" s="8">
        <f t="shared" si="697"/>
        <v>0</v>
      </c>
      <c r="X5518" s="8"/>
      <c r="Y5518" s="7">
        <f t="shared" si="699"/>
        <v>0</v>
      </c>
      <c r="Z5518" s="7"/>
      <c r="AA5518" s="8">
        <f t="shared" si="700"/>
        <v>0</v>
      </c>
      <c r="AB5518" s="7">
        <f t="shared" si="698"/>
        <v>0</v>
      </c>
      <c r="AC5518" s="7">
        <f t="shared" si="695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hidden="1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3708</v>
      </c>
      <c r="J5519" s="58" t="s">
        <v>3321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6"/>
        <v>5207.93</v>
      </c>
      <c r="W5519" s="8">
        <f t="shared" si="697"/>
        <v>0</v>
      </c>
      <c r="X5519" s="8"/>
      <c r="Y5519" s="7">
        <f t="shared" si="699"/>
        <v>0</v>
      </c>
      <c r="Z5519" s="7"/>
      <c r="AA5519" s="8">
        <f t="shared" si="700"/>
        <v>0</v>
      </c>
      <c r="AB5519" s="7">
        <f t="shared" si="698"/>
        <v>0</v>
      </c>
      <c r="AC5519" s="7">
        <f t="shared" si="695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hidden="1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3708</v>
      </c>
      <c r="J5520" s="58" t="s">
        <v>3321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6"/>
        <v>30000</v>
      </c>
      <c r="W5520" s="8">
        <f t="shared" si="697"/>
        <v>0</v>
      </c>
      <c r="X5520" s="8"/>
      <c r="Y5520" s="7">
        <f t="shared" si="699"/>
        <v>0</v>
      </c>
      <c r="Z5520" s="7"/>
      <c r="AA5520" s="8">
        <f t="shared" si="700"/>
        <v>0</v>
      </c>
      <c r="AB5520" s="7">
        <f t="shared" si="698"/>
        <v>0</v>
      </c>
      <c r="AC5520" s="7">
        <f t="shared" si="695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hidden="1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3708</v>
      </c>
      <c r="J5521" s="58" t="s">
        <v>3321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6"/>
        <v>21000</v>
      </c>
      <c r="W5521" s="8">
        <f t="shared" si="697"/>
        <v>0</v>
      </c>
      <c r="X5521" s="8"/>
      <c r="Y5521" s="7">
        <f t="shared" si="699"/>
        <v>0</v>
      </c>
      <c r="Z5521" s="7"/>
      <c r="AA5521" s="8">
        <f t="shared" si="700"/>
        <v>0</v>
      </c>
      <c r="AB5521" s="7">
        <f t="shared" si="698"/>
        <v>0</v>
      </c>
      <c r="AC5521" s="7">
        <f t="shared" si="695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hidden="1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3708</v>
      </c>
      <c r="J5522" s="58" t="s">
        <v>3321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6"/>
        <v>0</v>
      </c>
      <c r="W5522" s="8">
        <f t="shared" si="697"/>
        <v>1898.42</v>
      </c>
      <c r="X5522" s="8"/>
      <c r="Y5522" s="7">
        <f t="shared" si="699"/>
        <v>0</v>
      </c>
      <c r="Z5522" s="7"/>
      <c r="AA5522" s="8">
        <f t="shared" si="700"/>
        <v>1898.42</v>
      </c>
      <c r="AB5522" s="7">
        <f t="shared" si="698"/>
        <v>0</v>
      </c>
      <c r="AC5522" s="7">
        <f t="shared" si="695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hidden="1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3708</v>
      </c>
      <c r="J5523" s="58" t="s">
        <v>3321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6"/>
        <v>30</v>
      </c>
      <c r="W5523" s="8">
        <f t="shared" si="697"/>
        <v>0</v>
      </c>
      <c r="X5523" s="8"/>
      <c r="Y5523" s="7">
        <f t="shared" si="699"/>
        <v>0</v>
      </c>
      <c r="Z5523" s="7"/>
      <c r="AA5523" s="8">
        <f t="shared" si="700"/>
        <v>0</v>
      </c>
      <c r="AB5523" s="7">
        <f t="shared" si="698"/>
        <v>0</v>
      </c>
      <c r="AC5523" s="7">
        <f t="shared" si="695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hidden="1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3708</v>
      </c>
      <c r="J5524" s="58" t="s">
        <v>3321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6"/>
        <v>6124.3</v>
      </c>
      <c r="W5524" s="8">
        <f t="shared" si="697"/>
        <v>0</v>
      </c>
      <c r="X5524" s="8"/>
      <c r="Y5524" s="7">
        <f t="shared" si="699"/>
        <v>0</v>
      </c>
      <c r="Z5524" s="7"/>
      <c r="AA5524" s="8">
        <f t="shared" si="700"/>
        <v>0</v>
      </c>
      <c r="AB5524" s="7">
        <f t="shared" si="698"/>
        <v>0</v>
      </c>
      <c r="AC5524" s="7">
        <f t="shared" si="695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hidden="1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3708</v>
      </c>
      <c r="J5525" s="58" t="s">
        <v>3321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6"/>
        <v>45016.38</v>
      </c>
      <c r="W5525" s="8">
        <f t="shared" si="697"/>
        <v>0</v>
      </c>
      <c r="X5525" s="8"/>
      <c r="Y5525" s="7">
        <f t="shared" si="699"/>
        <v>0</v>
      </c>
      <c r="Z5525" s="7"/>
      <c r="AA5525" s="8">
        <f t="shared" si="700"/>
        <v>0</v>
      </c>
      <c r="AB5525" s="7">
        <f t="shared" si="698"/>
        <v>0</v>
      </c>
      <c r="AC5525" s="7">
        <f t="shared" si="695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hidden="1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3708</v>
      </c>
      <c r="J5526" s="58" t="s">
        <v>3321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6"/>
        <v>258.99999999999898</v>
      </c>
      <c r="W5526" s="8">
        <f t="shared" si="697"/>
        <v>0</v>
      </c>
      <c r="X5526" s="8"/>
      <c r="Y5526" s="7">
        <f t="shared" si="699"/>
        <v>0</v>
      </c>
      <c r="Z5526" s="7"/>
      <c r="AA5526" s="8">
        <f t="shared" si="700"/>
        <v>0</v>
      </c>
      <c r="AB5526" s="7">
        <f t="shared" si="698"/>
        <v>0</v>
      </c>
      <c r="AC5526" s="7">
        <f t="shared" si="695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hidden="1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3708</v>
      </c>
      <c r="J5527" s="58" t="s">
        <v>3321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6"/>
        <v>4243.2</v>
      </c>
      <c r="W5527" s="8">
        <f t="shared" si="697"/>
        <v>0</v>
      </c>
      <c r="X5527" s="8"/>
      <c r="Y5527" s="7">
        <f t="shared" si="699"/>
        <v>0</v>
      </c>
      <c r="Z5527" s="7"/>
      <c r="AA5527" s="8">
        <f t="shared" si="700"/>
        <v>0</v>
      </c>
      <c r="AB5527" s="7">
        <f t="shared" si="698"/>
        <v>0</v>
      </c>
      <c r="AC5527" s="7">
        <f t="shared" si="695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hidden="1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3708</v>
      </c>
      <c r="J5528" s="58" t="s">
        <v>3321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6"/>
        <v>11743.3</v>
      </c>
      <c r="W5528" s="8">
        <f t="shared" si="697"/>
        <v>0</v>
      </c>
      <c r="X5528" s="8"/>
      <c r="Y5528" s="7">
        <f t="shared" si="699"/>
        <v>0</v>
      </c>
      <c r="Z5528" s="7"/>
      <c r="AA5528" s="8">
        <f t="shared" si="700"/>
        <v>0</v>
      </c>
      <c r="AB5528" s="7">
        <f t="shared" si="698"/>
        <v>0</v>
      </c>
      <c r="AC5528" s="7">
        <f t="shared" si="695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hidden="1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3708</v>
      </c>
      <c r="J5529" s="58" t="s">
        <v>3321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6"/>
        <v>9789.67</v>
      </c>
      <c r="W5529" s="8">
        <f t="shared" si="697"/>
        <v>0</v>
      </c>
      <c r="X5529" s="8"/>
      <c r="Y5529" s="7">
        <f t="shared" si="699"/>
        <v>0</v>
      </c>
      <c r="Z5529" s="7"/>
      <c r="AA5529" s="8">
        <f t="shared" si="700"/>
        <v>0</v>
      </c>
      <c r="AB5529" s="7">
        <f t="shared" si="698"/>
        <v>0</v>
      </c>
      <c r="AC5529" s="7">
        <f t="shared" si="695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hidden="1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3708</v>
      </c>
      <c r="J5530" s="58" t="s">
        <v>3321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6"/>
        <v>9614</v>
      </c>
      <c r="W5530" s="8">
        <f t="shared" si="697"/>
        <v>0</v>
      </c>
      <c r="X5530" s="8"/>
      <c r="Y5530" s="7">
        <f t="shared" si="699"/>
        <v>0</v>
      </c>
      <c r="Z5530" s="7"/>
      <c r="AA5530" s="8">
        <f t="shared" si="700"/>
        <v>0</v>
      </c>
      <c r="AB5530" s="7">
        <f t="shared" si="698"/>
        <v>0</v>
      </c>
      <c r="AC5530" s="7">
        <f t="shared" si="695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hidden="1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3708</v>
      </c>
      <c r="J5531" s="58" t="s">
        <v>3321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6"/>
        <v>4677.2</v>
      </c>
      <c r="W5531" s="8">
        <f t="shared" si="697"/>
        <v>0</v>
      </c>
      <c r="X5531" s="8"/>
      <c r="Y5531" s="7">
        <f t="shared" si="699"/>
        <v>0</v>
      </c>
      <c r="Z5531" s="7"/>
      <c r="AA5531" s="8">
        <f t="shared" si="700"/>
        <v>0</v>
      </c>
      <c r="AB5531" s="7">
        <f t="shared" si="698"/>
        <v>0</v>
      </c>
      <c r="AC5531" s="7">
        <f t="shared" si="695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hidden="1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3708</v>
      </c>
      <c r="J5532" s="58" t="s">
        <v>3321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6"/>
        <v>55301.7</v>
      </c>
      <c r="W5532" s="8">
        <f t="shared" si="697"/>
        <v>0</v>
      </c>
      <c r="X5532" s="8"/>
      <c r="Y5532" s="7">
        <f t="shared" si="699"/>
        <v>0</v>
      </c>
      <c r="Z5532" s="7"/>
      <c r="AA5532" s="8">
        <f t="shared" si="700"/>
        <v>0</v>
      </c>
      <c r="AB5532" s="7">
        <f t="shared" si="698"/>
        <v>0</v>
      </c>
      <c r="AC5532" s="7">
        <f t="shared" si="695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hidden="1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3708</v>
      </c>
      <c r="J5533" s="58" t="s">
        <v>3321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6"/>
        <v>10200</v>
      </c>
      <c r="W5533" s="8">
        <f t="shared" si="697"/>
        <v>0</v>
      </c>
      <c r="X5533" s="8"/>
      <c r="Y5533" s="7">
        <f t="shared" si="699"/>
        <v>0</v>
      </c>
      <c r="Z5533" s="7"/>
      <c r="AA5533" s="8">
        <f t="shared" si="700"/>
        <v>0</v>
      </c>
      <c r="AB5533" s="7">
        <f t="shared" si="698"/>
        <v>0</v>
      </c>
      <c r="AC5533" s="7">
        <f t="shared" si="695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hidden="1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3708</v>
      </c>
      <c r="J5534" s="58" t="s">
        <v>3321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6"/>
        <v>5853.04</v>
      </c>
      <c r="W5534" s="8">
        <f t="shared" si="697"/>
        <v>0</v>
      </c>
      <c r="X5534" s="8"/>
      <c r="Y5534" s="7">
        <f t="shared" si="699"/>
        <v>0</v>
      </c>
      <c r="Z5534" s="7"/>
      <c r="AA5534" s="8">
        <f t="shared" si="700"/>
        <v>0</v>
      </c>
      <c r="AB5534" s="7">
        <f t="shared" si="698"/>
        <v>0</v>
      </c>
      <c r="AC5534" s="7">
        <f t="shared" si="695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hidden="1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3708</v>
      </c>
      <c r="J5535" s="58" t="s">
        <v>3321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6"/>
        <v>2261.71</v>
      </c>
      <c r="W5535" s="8">
        <f t="shared" si="697"/>
        <v>0</v>
      </c>
      <c r="X5535" s="8"/>
      <c r="Y5535" s="7">
        <f t="shared" si="699"/>
        <v>0</v>
      </c>
      <c r="Z5535" s="7"/>
      <c r="AA5535" s="7"/>
      <c r="AB5535" s="7">
        <f t="shared" si="698"/>
        <v>0</v>
      </c>
      <c r="AC5535" s="7">
        <f t="shared" si="695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hidden="1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3708</v>
      </c>
      <c r="J5536" s="58" t="s">
        <v>3321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6"/>
        <v>70.17</v>
      </c>
      <c r="W5536" s="8">
        <f t="shared" si="697"/>
        <v>0</v>
      </c>
      <c r="X5536" s="8"/>
      <c r="Y5536" s="7">
        <f t="shared" si="699"/>
        <v>0</v>
      </c>
      <c r="Z5536" s="7"/>
      <c r="AA5536" s="8">
        <f t="shared" ref="AA5536:AA5539" si="701">W5536+X5536</f>
        <v>0</v>
      </c>
      <c r="AB5536" s="7">
        <f t="shared" si="698"/>
        <v>0</v>
      </c>
      <c r="AC5536" s="7">
        <f t="shared" si="695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hidden="1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3708</v>
      </c>
      <c r="J5537" s="58" t="s">
        <v>3321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6"/>
        <v>22667.23</v>
      </c>
      <c r="W5537" s="8">
        <f t="shared" si="697"/>
        <v>0</v>
      </c>
      <c r="X5537" s="8"/>
      <c r="Y5537" s="7">
        <f t="shared" si="699"/>
        <v>0</v>
      </c>
      <c r="Z5537" s="7"/>
      <c r="AA5537" s="8">
        <f t="shared" si="701"/>
        <v>0</v>
      </c>
      <c r="AB5537" s="7">
        <f t="shared" si="698"/>
        <v>0</v>
      </c>
      <c r="AC5537" s="7">
        <f t="shared" si="695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hidden="1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3708</v>
      </c>
      <c r="J5538" s="58" t="s">
        <v>3321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6"/>
        <v>3016.8</v>
      </c>
      <c r="W5538" s="8">
        <f t="shared" si="697"/>
        <v>0</v>
      </c>
      <c r="X5538" s="8"/>
      <c r="Y5538" s="7">
        <f t="shared" si="699"/>
        <v>0</v>
      </c>
      <c r="Z5538" s="7"/>
      <c r="AA5538" s="8">
        <f t="shared" si="701"/>
        <v>0</v>
      </c>
      <c r="AB5538" s="7">
        <f t="shared" si="698"/>
        <v>0</v>
      </c>
      <c r="AC5538" s="7">
        <f t="shared" si="695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hidden="1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3708</v>
      </c>
      <c r="J5539" s="58" t="s">
        <v>3321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6"/>
        <v>396.2</v>
      </c>
      <c r="W5539" s="8">
        <f t="shared" si="697"/>
        <v>0</v>
      </c>
      <c r="X5539" s="8"/>
      <c r="Y5539" s="7">
        <f t="shared" si="699"/>
        <v>0</v>
      </c>
      <c r="Z5539" s="7"/>
      <c r="AA5539" s="8">
        <f t="shared" si="701"/>
        <v>0</v>
      </c>
      <c r="AB5539" s="7">
        <f t="shared" si="698"/>
        <v>0</v>
      </c>
      <c r="AC5539" s="7">
        <f t="shared" si="695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hidden="1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3708</v>
      </c>
      <c r="J5540" s="58" t="s">
        <v>3321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6"/>
        <v>127.88</v>
      </c>
      <c r="W5540" s="8">
        <f t="shared" si="697"/>
        <v>0</v>
      </c>
      <c r="X5540" s="8"/>
      <c r="Y5540" s="7">
        <f t="shared" si="699"/>
        <v>0</v>
      </c>
      <c r="Z5540" s="7"/>
      <c r="AA5540" s="7"/>
      <c r="AB5540" s="7">
        <f t="shared" si="698"/>
        <v>0</v>
      </c>
      <c r="AC5540" s="7">
        <f t="shared" si="695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hidden="1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3708</v>
      </c>
      <c r="J5541" s="58" t="s">
        <v>3321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6"/>
        <v>445223.74999999994</v>
      </c>
      <c r="W5541" s="8">
        <f t="shared" si="697"/>
        <v>237989.89215686274</v>
      </c>
      <c r="X5541" s="8"/>
      <c r="Y5541" s="7">
        <f t="shared" si="699"/>
        <v>0</v>
      </c>
      <c r="Z5541" s="7"/>
      <c r="AA5541" s="8">
        <f t="shared" ref="AA5541:AA5602" si="702">W5541+X5541</f>
        <v>237989.89215686274</v>
      </c>
      <c r="AB5541" s="7">
        <f t="shared" si="698"/>
        <v>4759.7978431372612</v>
      </c>
      <c r="AC5541" s="7">
        <f t="shared" si="695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hidden="1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3708</v>
      </c>
      <c r="J5542" s="58" t="s">
        <v>3321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6"/>
        <v>1615.52</v>
      </c>
      <c r="W5542" s="8">
        <f t="shared" si="697"/>
        <v>0</v>
      </c>
      <c r="X5542" s="8"/>
      <c r="Y5542" s="7">
        <f t="shared" si="699"/>
        <v>0</v>
      </c>
      <c r="Z5542" s="7"/>
      <c r="AA5542" s="8">
        <f t="shared" si="702"/>
        <v>0</v>
      </c>
      <c r="AB5542" s="7">
        <f t="shared" si="698"/>
        <v>0</v>
      </c>
      <c r="AC5542" s="7">
        <f t="shared" si="695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hidden="1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3708</v>
      </c>
      <c r="J5543" s="58" t="s">
        <v>3321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6"/>
        <v>160.54</v>
      </c>
      <c r="W5543" s="8">
        <f t="shared" si="697"/>
        <v>0</v>
      </c>
      <c r="X5543" s="8"/>
      <c r="Y5543" s="7">
        <f t="shared" si="699"/>
        <v>0</v>
      </c>
      <c r="Z5543" s="7"/>
      <c r="AA5543" s="8">
        <f t="shared" si="702"/>
        <v>0</v>
      </c>
      <c r="AB5543" s="7">
        <f t="shared" si="698"/>
        <v>0</v>
      </c>
      <c r="AC5543" s="7">
        <f t="shared" si="695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hidden="1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3708</v>
      </c>
      <c r="J5544" s="58" t="s">
        <v>3321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6"/>
        <v>5.08</v>
      </c>
      <c r="W5544" s="8">
        <f t="shared" si="697"/>
        <v>0</v>
      </c>
      <c r="X5544" s="8"/>
      <c r="Y5544" s="7">
        <f t="shared" si="699"/>
        <v>0</v>
      </c>
      <c r="Z5544" s="7"/>
      <c r="AA5544" s="8">
        <f t="shared" si="702"/>
        <v>0</v>
      </c>
      <c r="AB5544" s="7">
        <f t="shared" si="698"/>
        <v>0</v>
      </c>
      <c r="AC5544" s="7">
        <f t="shared" si="695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hidden="1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3708</v>
      </c>
      <c r="J5545" s="58" t="s">
        <v>3321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6"/>
        <v>580.39</v>
      </c>
      <c r="W5545" s="8">
        <f t="shared" si="697"/>
        <v>0</v>
      </c>
      <c r="X5545" s="8"/>
      <c r="Y5545" s="7">
        <f t="shared" si="699"/>
        <v>0</v>
      </c>
      <c r="Z5545" s="7"/>
      <c r="AA5545" s="8">
        <f t="shared" si="702"/>
        <v>0</v>
      </c>
      <c r="AB5545" s="7">
        <f t="shared" si="698"/>
        <v>0</v>
      </c>
      <c r="AC5545" s="7">
        <f t="shared" si="695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hidden="1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3708</v>
      </c>
      <c r="J5546" s="58" t="s">
        <v>3321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6"/>
        <v>172.33</v>
      </c>
      <c r="W5546" s="8">
        <f t="shared" si="697"/>
        <v>0</v>
      </c>
      <c r="X5546" s="8"/>
      <c r="Y5546" s="7">
        <f t="shared" si="699"/>
        <v>0</v>
      </c>
      <c r="Z5546" s="7"/>
      <c r="AA5546" s="8">
        <f t="shared" si="702"/>
        <v>0</v>
      </c>
      <c r="AB5546" s="7">
        <f t="shared" si="698"/>
        <v>0</v>
      </c>
      <c r="AC5546" s="7">
        <f t="shared" si="695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hidden="1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3708</v>
      </c>
      <c r="J5547" s="58" t="s">
        <v>3321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6"/>
        <v>68.290000000000006</v>
      </c>
      <c r="W5547" s="8">
        <f t="shared" si="697"/>
        <v>0</v>
      </c>
      <c r="X5547" s="8"/>
      <c r="Y5547" s="7">
        <f t="shared" si="699"/>
        <v>0</v>
      </c>
      <c r="Z5547" s="7"/>
      <c r="AA5547" s="8">
        <f t="shared" si="702"/>
        <v>0</v>
      </c>
      <c r="AB5547" s="7">
        <f t="shared" si="698"/>
        <v>0</v>
      </c>
      <c r="AC5547" s="7">
        <f t="shared" si="695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hidden="1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3708</v>
      </c>
      <c r="J5548" s="58" t="s">
        <v>3321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6"/>
        <v>28964.959999999999</v>
      </c>
      <c r="W5548" s="8">
        <f t="shared" si="697"/>
        <v>0</v>
      </c>
      <c r="X5548" s="8"/>
      <c r="Y5548" s="7">
        <f t="shared" si="699"/>
        <v>0</v>
      </c>
      <c r="Z5548" s="7"/>
      <c r="AA5548" s="8">
        <f t="shared" si="702"/>
        <v>0</v>
      </c>
      <c r="AB5548" s="7">
        <f t="shared" si="698"/>
        <v>0</v>
      </c>
      <c r="AC5548" s="7">
        <f t="shared" si="695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hidden="1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3708</v>
      </c>
      <c r="J5549" s="58" t="s">
        <v>3321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6"/>
        <v>20.149999999999999</v>
      </c>
      <c r="W5549" s="8">
        <f t="shared" si="697"/>
        <v>0</v>
      </c>
      <c r="X5549" s="8"/>
      <c r="Y5549" s="7">
        <f t="shared" si="699"/>
        <v>0</v>
      </c>
      <c r="Z5549" s="7"/>
      <c r="AA5549" s="8">
        <f t="shared" si="702"/>
        <v>0</v>
      </c>
      <c r="AB5549" s="7">
        <f t="shared" si="698"/>
        <v>0</v>
      </c>
      <c r="AC5549" s="7">
        <f t="shared" si="695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hidden="1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3708</v>
      </c>
      <c r="J5550" s="58" t="s">
        <v>3321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6"/>
        <v>14781</v>
      </c>
      <c r="W5550" s="8">
        <f t="shared" si="697"/>
        <v>0</v>
      </c>
      <c r="X5550" s="8"/>
      <c r="Y5550" s="7">
        <f t="shared" si="699"/>
        <v>0</v>
      </c>
      <c r="Z5550" s="7"/>
      <c r="AA5550" s="8">
        <f t="shared" si="702"/>
        <v>0</v>
      </c>
      <c r="AB5550" s="7">
        <f t="shared" si="698"/>
        <v>0</v>
      </c>
      <c r="AC5550" s="7">
        <f t="shared" ref="AC5550:AC5613" si="703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hidden="1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3708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4">S5551+T5551-U5551</f>
        <v>7970.96</v>
      </c>
      <c r="W5551" s="8">
        <f t="shared" si="697"/>
        <v>0</v>
      </c>
      <c r="X5551" s="8"/>
      <c r="Y5551" s="7">
        <f t="shared" si="699"/>
        <v>0</v>
      </c>
      <c r="Z5551" s="7"/>
      <c r="AA5551" s="8">
        <f t="shared" si="702"/>
        <v>0</v>
      </c>
      <c r="AB5551" s="7">
        <f t="shared" si="698"/>
        <v>0</v>
      </c>
      <c r="AC5551" s="7">
        <f t="shared" si="703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hidden="1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3708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4"/>
        <v>-3477.15</v>
      </c>
      <c r="W5552" s="8">
        <f t="shared" si="697"/>
        <v>0</v>
      </c>
      <c r="X5552" s="8"/>
      <c r="Y5552" s="7">
        <f t="shared" si="699"/>
        <v>0</v>
      </c>
      <c r="Z5552" s="7"/>
      <c r="AA5552" s="8">
        <f t="shared" si="702"/>
        <v>0</v>
      </c>
      <c r="AB5552" s="7">
        <f t="shared" si="698"/>
        <v>0</v>
      </c>
      <c r="AC5552" s="7">
        <f t="shared" si="703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hidden="1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3708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4"/>
        <v>-1060213.5200000003</v>
      </c>
      <c r="W5553" s="8">
        <f t="shared" si="697"/>
        <v>421912.09000000014</v>
      </c>
      <c r="X5553" s="8"/>
      <c r="Y5553" s="7">
        <f t="shared" si="699"/>
        <v>0</v>
      </c>
      <c r="Z5553" s="7"/>
      <c r="AA5553" s="8">
        <f t="shared" si="702"/>
        <v>421912.09000000014</v>
      </c>
      <c r="AB5553" s="7">
        <f t="shared" si="698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hidden="1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3708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4"/>
        <v>-98252.87000000001</v>
      </c>
      <c r="W5554" s="8">
        <f t="shared" si="697"/>
        <v>26234.710000000003</v>
      </c>
      <c r="X5554" s="8"/>
      <c r="Y5554" s="7">
        <f t="shared" si="699"/>
        <v>0</v>
      </c>
      <c r="Z5554" s="7"/>
      <c r="AA5554" s="8">
        <f t="shared" si="702"/>
        <v>26234.710000000003</v>
      </c>
      <c r="AB5554" s="7">
        <f t="shared" si="698"/>
        <v>0</v>
      </c>
      <c r="AC5554" s="7">
        <f t="shared" si="703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hidden="1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1575</v>
      </c>
      <c r="F5555" s="58" t="s">
        <v>1575</v>
      </c>
      <c r="G5555" s="58" t="s">
        <v>1575</v>
      </c>
      <c r="H5555" s="58" t="s">
        <v>36</v>
      </c>
      <c r="I5555" s="58" t="s">
        <v>3708</v>
      </c>
      <c r="J5555" s="2" t="s">
        <v>38</v>
      </c>
      <c r="K5555" s="58" t="s">
        <v>32</v>
      </c>
      <c r="L5555" s="58" t="s">
        <v>1577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4"/>
        <v>-258711.9</v>
      </c>
      <c r="W5555" s="8">
        <f t="shared" ref="W5555:W5601" si="705">IF(O5555="返货",U5555/(1+P5555),IF(O5555="返现",U5555,IF(O5555="折扣",U5555*P5555,IF(O5555="无",U5555))))</f>
        <v>28883.46</v>
      </c>
      <c r="X5555" s="8"/>
      <c r="Y5555" s="7">
        <f t="shared" si="699"/>
        <v>0</v>
      </c>
      <c r="Z5555" s="7"/>
      <c r="AA5555" s="8">
        <f t="shared" si="702"/>
        <v>28883.46</v>
      </c>
      <c r="AB5555" s="7">
        <f t="shared" si="698"/>
        <v>0</v>
      </c>
      <c r="AC5555" s="7">
        <f t="shared" si="703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hidden="1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1591</v>
      </c>
      <c r="F5556" s="58" t="s">
        <v>1591</v>
      </c>
      <c r="G5556" s="58" t="s">
        <v>1591</v>
      </c>
      <c r="H5556" s="58" t="s">
        <v>36</v>
      </c>
      <c r="I5556" s="58" t="s">
        <v>3708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4"/>
        <v>-735059.97</v>
      </c>
      <c r="W5556" s="8">
        <f t="shared" si="705"/>
        <v>399818.77</v>
      </c>
      <c r="X5556" s="8"/>
      <c r="Y5556" s="7">
        <f t="shared" si="699"/>
        <v>0</v>
      </c>
      <c r="Z5556" s="7"/>
      <c r="AA5556" s="8">
        <f t="shared" si="702"/>
        <v>399818.77</v>
      </c>
      <c r="AB5556" s="7">
        <f t="shared" si="698"/>
        <v>0</v>
      </c>
      <c r="AC5556" s="7">
        <f t="shared" si="703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hidden="1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3708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4"/>
        <v>9162.73</v>
      </c>
      <c r="W5557" s="8">
        <f t="shared" si="705"/>
        <v>0</v>
      </c>
      <c r="X5557" s="8"/>
      <c r="Y5557" s="7">
        <f t="shared" si="699"/>
        <v>0</v>
      </c>
      <c r="Z5557" s="7"/>
      <c r="AA5557" s="8">
        <f t="shared" si="702"/>
        <v>0</v>
      </c>
      <c r="AB5557" s="7">
        <f t="shared" ref="AB5557:AB5618" si="706">U5557-W5557</f>
        <v>0</v>
      </c>
      <c r="AC5557" s="7">
        <f t="shared" si="703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hidden="1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3708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4"/>
        <v>28456.5</v>
      </c>
      <c r="W5558" s="8">
        <f t="shared" si="705"/>
        <v>0</v>
      </c>
      <c r="X5558" s="8"/>
      <c r="Y5558" s="7">
        <f t="shared" si="699"/>
        <v>0</v>
      </c>
      <c r="Z5558" s="7"/>
      <c r="AA5558" s="8">
        <f t="shared" si="702"/>
        <v>0</v>
      </c>
      <c r="AB5558" s="7">
        <f t="shared" si="706"/>
        <v>0</v>
      </c>
      <c r="AC5558" s="7">
        <f t="shared" si="703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hidden="1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1597</v>
      </c>
      <c r="F5559" s="58" t="s">
        <v>1597</v>
      </c>
      <c r="G5559" s="58" t="s">
        <v>1597</v>
      </c>
      <c r="H5559" s="58" t="s">
        <v>36</v>
      </c>
      <c r="I5559" s="58" t="s">
        <v>3708</v>
      </c>
      <c r="J5559" s="2" t="s">
        <v>38</v>
      </c>
      <c r="K5559" s="58" t="s">
        <v>32</v>
      </c>
      <c r="L5559" s="58" t="s">
        <v>1598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4"/>
        <v>-884443.57000000007</v>
      </c>
      <c r="W5559" s="8">
        <f t="shared" si="705"/>
        <v>399182.49</v>
      </c>
      <c r="X5559" s="8"/>
      <c r="Y5559" s="7">
        <f t="shared" si="699"/>
        <v>0</v>
      </c>
      <c r="Z5559" s="7"/>
      <c r="AA5559" s="8">
        <f t="shared" si="702"/>
        <v>399182.49</v>
      </c>
      <c r="AB5559" s="7">
        <f t="shared" si="706"/>
        <v>0</v>
      </c>
      <c r="AC5559" s="7">
        <f t="shared" si="703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hidden="1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1605</v>
      </c>
      <c r="F5560" s="58" t="s">
        <v>1605</v>
      </c>
      <c r="G5560" s="58" t="s">
        <v>1605</v>
      </c>
      <c r="H5560" s="58" t="s">
        <v>36</v>
      </c>
      <c r="I5560" s="58" t="s">
        <v>3708</v>
      </c>
      <c r="J5560" s="2" t="s">
        <v>38</v>
      </c>
      <c r="K5560" s="58" t="s">
        <v>32</v>
      </c>
      <c r="L5560" s="58" t="s">
        <v>1606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4"/>
        <v>0</v>
      </c>
      <c r="W5560" s="8">
        <f t="shared" si="705"/>
        <v>0</v>
      </c>
      <c r="X5560" s="8"/>
      <c r="Y5560" s="7">
        <f t="shared" si="699"/>
        <v>0</v>
      </c>
      <c r="Z5560" s="7"/>
      <c r="AA5560" s="8">
        <f t="shared" si="702"/>
        <v>0</v>
      </c>
      <c r="AB5560" s="7">
        <f t="shared" si="706"/>
        <v>0</v>
      </c>
      <c r="AC5560" s="7">
        <f t="shared" si="703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hidden="1" customHeight="1">
      <c r="A5561" s="1">
        <v>43891</v>
      </c>
      <c r="B5561" s="58" t="s">
        <v>1912</v>
      </c>
      <c r="C5561" s="58" t="s">
        <v>648</v>
      </c>
      <c r="D5561" s="58" t="s">
        <v>857</v>
      </c>
      <c r="E5561" s="58" t="s">
        <v>1913</v>
      </c>
      <c r="F5561" s="58" t="s">
        <v>1914</v>
      </c>
      <c r="G5561" s="58" t="s">
        <v>1915</v>
      </c>
      <c r="H5561" s="58" t="s">
        <v>36</v>
      </c>
      <c r="I5561" s="58" t="s">
        <v>3708</v>
      </c>
      <c r="J5561" s="58" t="s">
        <v>3321</v>
      </c>
      <c r="K5561" s="58" t="s">
        <v>32</v>
      </c>
      <c r="L5561" s="58" t="s">
        <v>1916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4"/>
        <v>12076.74</v>
      </c>
      <c r="W5561" s="8">
        <f t="shared" si="705"/>
        <v>0</v>
      </c>
      <c r="X5561" s="8"/>
      <c r="Y5561" s="7">
        <f t="shared" si="699"/>
        <v>0</v>
      </c>
      <c r="Z5561" s="7"/>
      <c r="AA5561" s="8">
        <f t="shared" si="702"/>
        <v>0</v>
      </c>
      <c r="AB5561" s="7">
        <f t="shared" si="706"/>
        <v>0</v>
      </c>
      <c r="AC5561" s="7">
        <f t="shared" si="703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hidden="1" customHeight="1">
      <c r="A5562" s="1">
        <v>43891</v>
      </c>
      <c r="B5562" s="58" t="s">
        <v>1912</v>
      </c>
      <c r="C5562" s="58" t="s">
        <v>648</v>
      </c>
      <c r="D5562" s="58" t="s">
        <v>857</v>
      </c>
      <c r="E5562" s="58" t="s">
        <v>1913</v>
      </c>
      <c r="F5562" s="58" t="s">
        <v>1914</v>
      </c>
      <c r="G5562" s="58" t="s">
        <v>1915</v>
      </c>
      <c r="H5562" s="58" t="s">
        <v>36</v>
      </c>
      <c r="I5562" s="58" t="s">
        <v>3708</v>
      </c>
      <c r="J5562" s="58" t="s">
        <v>3321</v>
      </c>
      <c r="K5562" s="58" t="s">
        <v>32</v>
      </c>
      <c r="L5562" s="58" t="s">
        <v>1917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4"/>
        <v>9995.36</v>
      </c>
      <c r="W5562" s="8">
        <f t="shared" si="705"/>
        <v>0</v>
      </c>
      <c r="X5562" s="8"/>
      <c r="Y5562" s="7">
        <f t="shared" si="699"/>
        <v>0</v>
      </c>
      <c r="Z5562" s="7"/>
      <c r="AA5562" s="8">
        <f t="shared" si="702"/>
        <v>0</v>
      </c>
      <c r="AB5562" s="7">
        <f t="shared" si="706"/>
        <v>0</v>
      </c>
      <c r="AC5562" s="7">
        <f t="shared" si="703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hidden="1" customHeight="1">
      <c r="A5563" s="1">
        <v>43891</v>
      </c>
      <c r="B5563" s="58" t="s">
        <v>1927</v>
      </c>
      <c r="C5563" s="58" t="s">
        <v>33</v>
      </c>
      <c r="D5563" s="58" t="s">
        <v>34</v>
      </c>
      <c r="E5563" s="58" t="s">
        <v>1928</v>
      </c>
      <c r="F5563" s="58" t="s">
        <v>1929</v>
      </c>
      <c r="G5563" s="58" t="s">
        <v>1930</v>
      </c>
      <c r="H5563" s="58" t="s">
        <v>36</v>
      </c>
      <c r="I5563" s="58" t="s">
        <v>3708</v>
      </c>
      <c r="J5563" s="58" t="s">
        <v>3321</v>
      </c>
      <c r="K5563" s="58" t="s">
        <v>32</v>
      </c>
      <c r="L5563" s="58" t="s">
        <v>1931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4"/>
        <v>5130.5</v>
      </c>
      <c r="W5563" s="8">
        <f t="shared" si="705"/>
        <v>0</v>
      </c>
      <c r="X5563" s="8"/>
      <c r="Y5563" s="7">
        <f t="shared" si="699"/>
        <v>0</v>
      </c>
      <c r="Z5563" s="7"/>
      <c r="AA5563" s="8">
        <f t="shared" si="702"/>
        <v>0</v>
      </c>
      <c r="AB5563" s="7">
        <f t="shared" si="706"/>
        <v>0</v>
      </c>
      <c r="AC5563" s="7">
        <f t="shared" si="703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hidden="1" customHeight="1">
      <c r="A5564" s="1">
        <v>43891</v>
      </c>
      <c r="B5564" s="58" t="s">
        <v>1927</v>
      </c>
      <c r="C5564" s="58" t="s">
        <v>648</v>
      </c>
      <c r="D5564" s="58" t="s">
        <v>712</v>
      </c>
      <c r="E5564" s="58" t="s">
        <v>1938</v>
      </c>
      <c r="F5564" s="58" t="s">
        <v>1939</v>
      </c>
      <c r="G5564" s="58" t="s">
        <v>1930</v>
      </c>
      <c r="H5564" s="58" t="s">
        <v>36</v>
      </c>
      <c r="I5564" s="58" t="s">
        <v>3708</v>
      </c>
      <c r="J5564" s="58" t="s">
        <v>3321</v>
      </c>
      <c r="K5564" s="58" t="s">
        <v>32</v>
      </c>
      <c r="L5564" s="58" t="s">
        <v>1940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4"/>
        <v>646.35</v>
      </c>
      <c r="W5564" s="8">
        <f t="shared" si="705"/>
        <v>0</v>
      </c>
      <c r="X5564" s="8"/>
      <c r="Y5564" s="7">
        <f t="shared" si="699"/>
        <v>0</v>
      </c>
      <c r="Z5564" s="7"/>
      <c r="AA5564" s="8">
        <f t="shared" si="702"/>
        <v>0</v>
      </c>
      <c r="AB5564" s="7">
        <f t="shared" si="706"/>
        <v>0</v>
      </c>
      <c r="AC5564" s="7">
        <f t="shared" si="703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hidden="1" customHeight="1">
      <c r="A5565" s="1">
        <v>43891</v>
      </c>
      <c r="B5565" s="58" t="s">
        <v>1927</v>
      </c>
      <c r="C5565" s="58" t="s">
        <v>908</v>
      </c>
      <c r="D5565" s="58" t="s">
        <v>909</v>
      </c>
      <c r="E5565" s="58" t="s">
        <v>1941</v>
      </c>
      <c r="F5565" s="58" t="s">
        <v>1942</v>
      </c>
      <c r="G5565" s="58" t="s">
        <v>1930</v>
      </c>
      <c r="H5565" s="58" t="s">
        <v>36</v>
      </c>
      <c r="I5565" s="58" t="s">
        <v>3708</v>
      </c>
      <c r="J5565" s="58" t="s">
        <v>3321</v>
      </c>
      <c r="K5565" s="58" t="s">
        <v>32</v>
      </c>
      <c r="L5565" s="58" t="s">
        <v>1943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4"/>
        <v>1682.6</v>
      </c>
      <c r="W5565" s="8">
        <f t="shared" si="705"/>
        <v>0</v>
      </c>
      <c r="X5565" s="8"/>
      <c r="Y5565" s="7">
        <f t="shared" si="699"/>
        <v>0</v>
      </c>
      <c r="Z5565" s="7"/>
      <c r="AA5565" s="8">
        <f t="shared" si="702"/>
        <v>0</v>
      </c>
      <c r="AB5565" s="7">
        <f t="shared" si="706"/>
        <v>0</v>
      </c>
      <c r="AC5565" s="7">
        <f t="shared" si="703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hidden="1" customHeight="1">
      <c r="A5566" s="1">
        <v>43891</v>
      </c>
      <c r="B5566" s="58" t="s">
        <v>1927</v>
      </c>
      <c r="C5566" s="58" t="s">
        <v>908</v>
      </c>
      <c r="D5566" s="58" t="s">
        <v>640</v>
      </c>
      <c r="E5566" s="58" t="s">
        <v>1944</v>
      </c>
      <c r="F5566" s="58" t="s">
        <v>1945</v>
      </c>
      <c r="G5566" s="58" t="s">
        <v>1048</v>
      </c>
      <c r="H5566" s="58" t="s">
        <v>36</v>
      </c>
      <c r="I5566" s="58" t="s">
        <v>3708</v>
      </c>
      <c r="J5566" s="58" t="s">
        <v>3321</v>
      </c>
      <c r="K5566" s="58" t="s">
        <v>32</v>
      </c>
      <c r="L5566" s="58" t="s">
        <v>1946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4"/>
        <v>24807.5</v>
      </c>
      <c r="W5566" s="8">
        <f t="shared" si="705"/>
        <v>0</v>
      </c>
      <c r="X5566" s="8"/>
      <c r="Y5566" s="7">
        <f t="shared" si="699"/>
        <v>0</v>
      </c>
      <c r="Z5566" s="7"/>
      <c r="AA5566" s="8">
        <f t="shared" si="702"/>
        <v>0</v>
      </c>
      <c r="AB5566" s="7">
        <f t="shared" si="706"/>
        <v>0</v>
      </c>
      <c r="AC5566" s="7">
        <f t="shared" si="703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hidden="1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1770</v>
      </c>
      <c r="F5567" s="58" t="s">
        <v>1955</v>
      </c>
      <c r="G5567" s="58" t="s">
        <v>1770</v>
      </c>
      <c r="H5567" s="58" t="s">
        <v>36</v>
      </c>
      <c r="I5567" s="58" t="s">
        <v>3708</v>
      </c>
      <c r="J5567" s="58" t="s">
        <v>3321</v>
      </c>
      <c r="K5567" s="58" t="s">
        <v>32</v>
      </c>
      <c r="L5567" s="58" t="s">
        <v>1956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4"/>
        <v>18920.45</v>
      </c>
      <c r="W5567" s="8">
        <f t="shared" si="705"/>
        <v>0</v>
      </c>
      <c r="X5567" s="8"/>
      <c r="Y5567" s="7">
        <f t="shared" si="699"/>
        <v>0</v>
      </c>
      <c r="Z5567" s="7"/>
      <c r="AA5567" s="8">
        <f t="shared" si="702"/>
        <v>0</v>
      </c>
      <c r="AB5567" s="7">
        <f t="shared" si="706"/>
        <v>0</v>
      </c>
      <c r="AC5567" s="7">
        <f t="shared" si="703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hidden="1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1957</v>
      </c>
      <c r="F5568" s="58" t="s">
        <v>1957</v>
      </c>
      <c r="G5568" s="58" t="s">
        <v>1957</v>
      </c>
      <c r="H5568" s="58" t="s">
        <v>36</v>
      </c>
      <c r="I5568" s="58" t="s">
        <v>3708</v>
      </c>
      <c r="J5568" s="58" t="s">
        <v>3321</v>
      </c>
      <c r="K5568" s="58" t="s">
        <v>32</v>
      </c>
      <c r="L5568" s="58" t="s">
        <v>1958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4"/>
        <v>697.7</v>
      </c>
      <c r="W5568" s="8">
        <f t="shared" si="705"/>
        <v>0</v>
      </c>
      <c r="X5568" s="8"/>
      <c r="Y5568" s="7">
        <f t="shared" si="699"/>
        <v>0</v>
      </c>
      <c r="Z5568" s="7"/>
      <c r="AA5568" s="8">
        <f t="shared" si="702"/>
        <v>0</v>
      </c>
      <c r="AB5568" s="7">
        <f t="shared" si="706"/>
        <v>0</v>
      </c>
      <c r="AC5568" s="7">
        <f t="shared" si="703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hidden="1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1959</v>
      </c>
      <c r="F5569" s="58" t="s">
        <v>1959</v>
      </c>
      <c r="G5569" s="58" t="s">
        <v>1959</v>
      </c>
      <c r="H5569" s="58" t="s">
        <v>36</v>
      </c>
      <c r="I5569" s="58" t="s">
        <v>3708</v>
      </c>
      <c r="J5569" s="58" t="s">
        <v>3321</v>
      </c>
      <c r="K5569" s="58" t="s">
        <v>32</v>
      </c>
      <c r="L5569" s="58" t="s">
        <v>1960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4"/>
        <v>2.4500000000000002</v>
      </c>
      <c r="W5569" s="8">
        <f t="shared" si="705"/>
        <v>0</v>
      </c>
      <c r="X5569" s="8"/>
      <c r="Y5569" s="7">
        <f t="shared" si="699"/>
        <v>0</v>
      </c>
      <c r="Z5569" s="7"/>
      <c r="AA5569" s="8">
        <f t="shared" si="702"/>
        <v>0</v>
      </c>
      <c r="AB5569" s="7">
        <f t="shared" si="706"/>
        <v>0</v>
      </c>
      <c r="AC5569" s="7">
        <f t="shared" si="703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hidden="1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1961</v>
      </c>
      <c r="F5570" s="58" t="s">
        <v>1961</v>
      </c>
      <c r="G5570" s="58" t="s">
        <v>1961</v>
      </c>
      <c r="H5570" s="58" t="s">
        <v>36</v>
      </c>
      <c r="I5570" s="58" t="s">
        <v>3708</v>
      </c>
      <c r="J5570" s="58" t="s">
        <v>3321</v>
      </c>
      <c r="K5570" s="58" t="s">
        <v>32</v>
      </c>
      <c r="L5570" s="58" t="s">
        <v>1962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4"/>
        <v>1667.34</v>
      </c>
      <c r="W5570" s="8">
        <f t="shared" si="705"/>
        <v>0</v>
      </c>
      <c r="X5570" s="8"/>
      <c r="Y5570" s="7">
        <f t="shared" si="699"/>
        <v>0</v>
      </c>
      <c r="Z5570" s="7"/>
      <c r="AA5570" s="8">
        <f t="shared" si="702"/>
        <v>0</v>
      </c>
      <c r="AB5570" s="7">
        <f t="shared" si="706"/>
        <v>0</v>
      </c>
      <c r="AC5570" s="7">
        <f t="shared" si="703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hidden="1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1961</v>
      </c>
      <c r="F5571" s="58" t="s">
        <v>1961</v>
      </c>
      <c r="G5571" s="58" t="s">
        <v>1961</v>
      </c>
      <c r="H5571" s="58" t="s">
        <v>36</v>
      </c>
      <c r="I5571" s="58" t="s">
        <v>3708</v>
      </c>
      <c r="J5571" s="58" t="s">
        <v>3321</v>
      </c>
      <c r="K5571" s="58" t="s">
        <v>32</v>
      </c>
      <c r="L5571" s="58" t="s">
        <v>1963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4"/>
        <v>2298.7800000000002</v>
      </c>
      <c r="W5571" s="8">
        <f t="shared" si="705"/>
        <v>0</v>
      </c>
      <c r="X5571" s="8"/>
      <c r="Y5571" s="7">
        <f t="shared" ref="Y5571:Y5634" si="707">IF(W5571-AC5571&lt;=0,0,IF(O5571="返现",MAX(W5571-AB5571-AC5571,0),MAX(W5571-AC5571,0)))</f>
        <v>0</v>
      </c>
      <c r="Z5571" s="7"/>
      <c r="AA5571" s="8">
        <f t="shared" si="702"/>
        <v>0</v>
      </c>
      <c r="AB5571" s="7">
        <f t="shared" si="706"/>
        <v>0</v>
      </c>
      <c r="AC5571" s="7">
        <f t="shared" si="703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hidden="1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1964</v>
      </c>
      <c r="F5572" s="58" t="s">
        <v>1965</v>
      </c>
      <c r="G5572" s="58" t="s">
        <v>1965</v>
      </c>
      <c r="H5572" s="58" t="s">
        <v>36</v>
      </c>
      <c r="I5572" s="58" t="s">
        <v>3708</v>
      </c>
      <c r="J5572" s="58" t="s">
        <v>3321</v>
      </c>
      <c r="K5572" s="58" t="s">
        <v>32</v>
      </c>
      <c r="L5572" s="58" t="s">
        <v>1966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4"/>
        <v>9444.5</v>
      </c>
      <c r="W5572" s="8">
        <f t="shared" si="705"/>
        <v>0</v>
      </c>
      <c r="X5572" s="8"/>
      <c r="Y5572" s="7">
        <f t="shared" si="707"/>
        <v>0</v>
      </c>
      <c r="Z5572" s="7"/>
      <c r="AA5572" s="8">
        <f t="shared" si="702"/>
        <v>0</v>
      </c>
      <c r="AB5572" s="7">
        <f t="shared" si="706"/>
        <v>0</v>
      </c>
      <c r="AC5572" s="7">
        <f t="shared" si="703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hidden="1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1967</v>
      </c>
      <c r="F5573" s="58" t="s">
        <v>1967</v>
      </c>
      <c r="G5573" s="58" t="s">
        <v>1967</v>
      </c>
      <c r="H5573" s="58" t="s">
        <v>36</v>
      </c>
      <c r="I5573" s="58" t="s">
        <v>3708</v>
      </c>
      <c r="J5573" s="58" t="s">
        <v>3321</v>
      </c>
      <c r="K5573" s="58" t="s">
        <v>32</v>
      </c>
      <c r="L5573" s="58" t="s">
        <v>1968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4"/>
        <v>2383.9499999999998</v>
      </c>
      <c r="W5573" s="8">
        <f t="shared" si="705"/>
        <v>0</v>
      </c>
      <c r="X5573" s="8"/>
      <c r="Y5573" s="7">
        <f t="shared" si="707"/>
        <v>0</v>
      </c>
      <c r="Z5573" s="7"/>
      <c r="AA5573" s="8">
        <f t="shared" si="702"/>
        <v>0</v>
      </c>
      <c r="AB5573" s="7">
        <f t="shared" si="706"/>
        <v>0</v>
      </c>
      <c r="AC5573" s="7">
        <f t="shared" si="703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hidden="1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1969</v>
      </c>
      <c r="F5574" s="58" t="s">
        <v>1969</v>
      </c>
      <c r="G5574" s="58" t="s">
        <v>1969</v>
      </c>
      <c r="H5574" s="58" t="s">
        <v>36</v>
      </c>
      <c r="I5574" s="58" t="s">
        <v>3708</v>
      </c>
      <c r="J5574" s="58" t="s">
        <v>3321</v>
      </c>
      <c r="K5574" s="58" t="s">
        <v>32</v>
      </c>
      <c r="L5574" s="58" t="s">
        <v>1970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4"/>
        <v>5768.6</v>
      </c>
      <c r="W5574" s="8">
        <f t="shared" si="705"/>
        <v>0</v>
      </c>
      <c r="X5574" s="8"/>
      <c r="Y5574" s="7">
        <f t="shared" si="707"/>
        <v>0</v>
      </c>
      <c r="Z5574" s="7"/>
      <c r="AA5574" s="8">
        <f t="shared" si="702"/>
        <v>0</v>
      </c>
      <c r="AB5574" s="7">
        <f t="shared" si="706"/>
        <v>0</v>
      </c>
      <c r="AC5574" s="7">
        <f t="shared" si="703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hidden="1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1971</v>
      </c>
      <c r="F5575" s="58" t="s">
        <v>1971</v>
      </c>
      <c r="G5575" s="58" t="s">
        <v>1971</v>
      </c>
      <c r="H5575" s="58" t="s">
        <v>36</v>
      </c>
      <c r="I5575" s="58" t="s">
        <v>3708</v>
      </c>
      <c r="J5575" s="58" t="s">
        <v>3321</v>
      </c>
      <c r="K5575" s="58" t="s">
        <v>32</v>
      </c>
      <c r="L5575" s="58" t="s">
        <v>1972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4"/>
        <v>6206</v>
      </c>
      <c r="W5575" s="8">
        <f t="shared" si="705"/>
        <v>0</v>
      </c>
      <c r="X5575" s="8"/>
      <c r="Y5575" s="7">
        <f t="shared" si="707"/>
        <v>0</v>
      </c>
      <c r="Z5575" s="7"/>
      <c r="AA5575" s="8">
        <f t="shared" si="702"/>
        <v>0</v>
      </c>
      <c r="AB5575" s="7">
        <f t="shared" si="706"/>
        <v>0</v>
      </c>
      <c r="AC5575" s="7">
        <f t="shared" si="703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hidden="1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3708</v>
      </c>
      <c r="J5576" s="58" t="s">
        <v>3321</v>
      </c>
      <c r="K5576" s="58" t="s">
        <v>32</v>
      </c>
      <c r="L5576" s="58" t="s">
        <v>1973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4"/>
        <v>59848.4</v>
      </c>
      <c r="W5576" s="8">
        <f t="shared" si="705"/>
        <v>0</v>
      </c>
      <c r="X5576" s="8"/>
      <c r="Y5576" s="7">
        <f t="shared" si="707"/>
        <v>0</v>
      </c>
      <c r="Z5576" s="7"/>
      <c r="AA5576" s="8">
        <f t="shared" si="702"/>
        <v>0</v>
      </c>
      <c r="AB5576" s="7">
        <f t="shared" si="706"/>
        <v>0</v>
      </c>
      <c r="AC5576" s="7">
        <f t="shared" si="703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hidden="1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3708</v>
      </c>
      <c r="J5577" s="58" t="s">
        <v>3321</v>
      </c>
      <c r="K5577" s="58" t="s">
        <v>32</v>
      </c>
      <c r="L5577" s="58" t="s">
        <v>1974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4"/>
        <v>200</v>
      </c>
      <c r="W5577" s="8">
        <f t="shared" si="705"/>
        <v>0</v>
      </c>
      <c r="X5577" s="8"/>
      <c r="Y5577" s="7">
        <f t="shared" si="707"/>
        <v>0</v>
      </c>
      <c r="Z5577" s="7"/>
      <c r="AA5577" s="8">
        <f t="shared" si="702"/>
        <v>0</v>
      </c>
      <c r="AB5577" s="7">
        <f t="shared" si="706"/>
        <v>0</v>
      </c>
      <c r="AC5577" s="7">
        <f t="shared" si="703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hidden="1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3708</v>
      </c>
      <c r="J5578" s="58" t="s">
        <v>3321</v>
      </c>
      <c r="K5578" s="58" t="s">
        <v>32</v>
      </c>
      <c r="L5578" s="58" t="s">
        <v>1975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4"/>
        <v>9884.1</v>
      </c>
      <c r="W5578" s="8">
        <f t="shared" si="705"/>
        <v>0</v>
      </c>
      <c r="X5578" s="8"/>
      <c r="Y5578" s="7">
        <f t="shared" si="707"/>
        <v>0</v>
      </c>
      <c r="Z5578" s="7"/>
      <c r="AA5578" s="8">
        <f t="shared" si="702"/>
        <v>0</v>
      </c>
      <c r="AB5578" s="7">
        <f t="shared" si="706"/>
        <v>0</v>
      </c>
      <c r="AC5578" s="7">
        <f t="shared" si="703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hidden="1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3708</v>
      </c>
      <c r="J5579" s="58" t="s">
        <v>3321</v>
      </c>
      <c r="K5579" s="58" t="s">
        <v>32</v>
      </c>
      <c r="L5579" s="58" t="s">
        <v>1976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4"/>
        <v>8891.23</v>
      </c>
      <c r="W5579" s="8">
        <f t="shared" si="705"/>
        <v>0</v>
      </c>
      <c r="X5579" s="8"/>
      <c r="Y5579" s="7">
        <f t="shared" si="707"/>
        <v>0</v>
      </c>
      <c r="Z5579" s="7"/>
      <c r="AA5579" s="8">
        <f t="shared" si="702"/>
        <v>0</v>
      </c>
      <c r="AB5579" s="7">
        <f t="shared" si="706"/>
        <v>0</v>
      </c>
      <c r="AC5579" s="7">
        <f t="shared" si="703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hidden="1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3708</v>
      </c>
      <c r="J5580" s="58" t="s">
        <v>3321</v>
      </c>
      <c r="K5580" s="58" t="s">
        <v>32</v>
      </c>
      <c r="L5580" s="58" t="s">
        <v>1977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4"/>
        <v>400</v>
      </c>
      <c r="W5580" s="8">
        <f t="shared" si="705"/>
        <v>0</v>
      </c>
      <c r="X5580" s="8"/>
      <c r="Y5580" s="7">
        <f t="shared" si="707"/>
        <v>0</v>
      </c>
      <c r="Z5580" s="7"/>
      <c r="AA5580" s="8">
        <f t="shared" si="702"/>
        <v>0</v>
      </c>
      <c r="AB5580" s="7">
        <f t="shared" si="706"/>
        <v>0</v>
      </c>
      <c r="AC5580" s="7">
        <f t="shared" si="703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hidden="1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3708</v>
      </c>
      <c r="J5581" s="58" t="s">
        <v>3321</v>
      </c>
      <c r="K5581" s="58" t="s">
        <v>32</v>
      </c>
      <c r="L5581" s="58" t="s">
        <v>1978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4"/>
        <v>10000</v>
      </c>
      <c r="W5581" s="8">
        <f t="shared" si="705"/>
        <v>0</v>
      </c>
      <c r="X5581" s="8"/>
      <c r="Y5581" s="7">
        <f t="shared" si="707"/>
        <v>0</v>
      </c>
      <c r="Z5581" s="7"/>
      <c r="AA5581" s="8">
        <f t="shared" si="702"/>
        <v>0</v>
      </c>
      <c r="AB5581" s="7">
        <f t="shared" si="706"/>
        <v>0</v>
      </c>
      <c r="AC5581" s="7">
        <f t="shared" si="703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hidden="1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3708</v>
      </c>
      <c r="J5582" s="58" t="s">
        <v>3321</v>
      </c>
      <c r="K5582" s="58" t="s">
        <v>32</v>
      </c>
      <c r="L5582" s="58" t="s">
        <v>1979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4"/>
        <v>272.5</v>
      </c>
      <c r="W5582" s="8">
        <f t="shared" si="705"/>
        <v>0</v>
      </c>
      <c r="X5582" s="8"/>
      <c r="Y5582" s="7">
        <f t="shared" si="707"/>
        <v>0</v>
      </c>
      <c r="Z5582" s="7"/>
      <c r="AA5582" s="8">
        <f t="shared" si="702"/>
        <v>0</v>
      </c>
      <c r="AB5582" s="7">
        <f t="shared" si="706"/>
        <v>0</v>
      </c>
      <c r="AC5582" s="7">
        <f t="shared" si="703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hidden="1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3708</v>
      </c>
      <c r="J5583" s="58" t="s">
        <v>3321</v>
      </c>
      <c r="K5583" s="58" t="s">
        <v>32</v>
      </c>
      <c r="L5583" s="58" t="s">
        <v>1980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4"/>
        <v>46724.05</v>
      </c>
      <c r="W5583" s="8">
        <f t="shared" si="705"/>
        <v>0</v>
      </c>
      <c r="X5583" s="8"/>
      <c r="Y5583" s="7">
        <f t="shared" si="707"/>
        <v>0</v>
      </c>
      <c r="Z5583" s="7"/>
      <c r="AA5583" s="8">
        <f t="shared" si="702"/>
        <v>0</v>
      </c>
      <c r="AB5583" s="7">
        <f t="shared" si="706"/>
        <v>0</v>
      </c>
      <c r="AC5583" s="7">
        <f t="shared" si="703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hidden="1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3708</v>
      </c>
      <c r="J5584" s="58" t="s">
        <v>3321</v>
      </c>
      <c r="K5584" s="58" t="s">
        <v>32</v>
      </c>
      <c r="L5584" s="58" t="s">
        <v>1981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4"/>
        <v>9963.2999999999993</v>
      </c>
      <c r="W5584" s="8">
        <f t="shared" si="705"/>
        <v>0</v>
      </c>
      <c r="X5584" s="8"/>
      <c r="Y5584" s="7">
        <f t="shared" si="707"/>
        <v>0</v>
      </c>
      <c r="Z5584" s="7"/>
      <c r="AA5584" s="8">
        <f t="shared" si="702"/>
        <v>0</v>
      </c>
      <c r="AB5584" s="7">
        <f t="shared" si="706"/>
        <v>0</v>
      </c>
      <c r="AC5584" s="7">
        <f t="shared" si="703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hidden="1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3708</v>
      </c>
      <c r="J5585" s="58" t="s">
        <v>3321</v>
      </c>
      <c r="K5585" s="58" t="s">
        <v>32</v>
      </c>
      <c r="L5585" s="58" t="s">
        <v>1982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4"/>
        <v>2791.4</v>
      </c>
      <c r="W5585" s="8">
        <f t="shared" si="705"/>
        <v>0</v>
      </c>
      <c r="X5585" s="8"/>
      <c r="Y5585" s="7">
        <f t="shared" si="707"/>
        <v>0</v>
      </c>
      <c r="Z5585" s="7"/>
      <c r="AA5585" s="8">
        <f t="shared" si="702"/>
        <v>0</v>
      </c>
      <c r="AB5585" s="7">
        <f t="shared" si="706"/>
        <v>0</v>
      </c>
      <c r="AC5585" s="7">
        <f t="shared" si="703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hidden="1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3708</v>
      </c>
      <c r="J5586" s="58" t="s">
        <v>3321</v>
      </c>
      <c r="K5586" s="58" t="s">
        <v>32</v>
      </c>
      <c r="L5586" s="58" t="s">
        <v>1983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4"/>
        <v>135.65</v>
      </c>
      <c r="W5586" s="8">
        <f t="shared" si="705"/>
        <v>0</v>
      </c>
      <c r="X5586" s="8"/>
      <c r="Y5586" s="7">
        <f t="shared" si="707"/>
        <v>0</v>
      </c>
      <c r="Z5586" s="7"/>
      <c r="AA5586" s="8">
        <f t="shared" si="702"/>
        <v>0</v>
      </c>
      <c r="AB5586" s="7">
        <f t="shared" si="706"/>
        <v>0</v>
      </c>
      <c r="AC5586" s="7">
        <f t="shared" si="703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hidden="1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3708</v>
      </c>
      <c r="J5587" s="58" t="s">
        <v>3321</v>
      </c>
      <c r="K5587" s="58" t="s">
        <v>32</v>
      </c>
      <c r="L5587" s="58" t="s">
        <v>1984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4"/>
        <v>237.5</v>
      </c>
      <c r="W5587" s="8">
        <f t="shared" si="705"/>
        <v>0</v>
      </c>
      <c r="X5587" s="8"/>
      <c r="Y5587" s="7">
        <f t="shared" si="707"/>
        <v>0</v>
      </c>
      <c r="Z5587" s="7"/>
      <c r="AA5587" s="8">
        <f t="shared" si="702"/>
        <v>0</v>
      </c>
      <c r="AB5587" s="7">
        <f t="shared" si="706"/>
        <v>0</v>
      </c>
      <c r="AC5587" s="7">
        <f t="shared" si="703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hidden="1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3708</v>
      </c>
      <c r="J5588" s="58" t="s">
        <v>3321</v>
      </c>
      <c r="K5588" s="58" t="s">
        <v>32</v>
      </c>
      <c r="L5588" s="58" t="s">
        <v>1985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4"/>
        <v>3292</v>
      </c>
      <c r="W5588" s="8">
        <f t="shared" si="705"/>
        <v>0</v>
      </c>
      <c r="X5588" s="8"/>
      <c r="Y5588" s="7">
        <f t="shared" si="707"/>
        <v>0</v>
      </c>
      <c r="Z5588" s="7"/>
      <c r="AA5588" s="8">
        <f t="shared" si="702"/>
        <v>0</v>
      </c>
      <c r="AB5588" s="7">
        <f t="shared" si="706"/>
        <v>0</v>
      </c>
      <c r="AC5588" s="7">
        <f t="shared" si="703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hidden="1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3708</v>
      </c>
      <c r="J5589" s="58" t="s">
        <v>3321</v>
      </c>
      <c r="K5589" s="58" t="s">
        <v>32</v>
      </c>
      <c r="L5589" s="58" t="s">
        <v>1986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4"/>
        <v>2455.6</v>
      </c>
      <c r="W5589" s="8">
        <f t="shared" si="705"/>
        <v>0</v>
      </c>
      <c r="X5589" s="8"/>
      <c r="Y5589" s="7">
        <f t="shared" si="707"/>
        <v>0</v>
      </c>
      <c r="Z5589" s="7"/>
      <c r="AA5589" s="8">
        <f t="shared" si="702"/>
        <v>0</v>
      </c>
      <c r="AB5589" s="7">
        <f t="shared" si="706"/>
        <v>0</v>
      </c>
      <c r="AC5589" s="7">
        <f t="shared" si="703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hidden="1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3708</v>
      </c>
      <c r="J5590" s="58" t="s">
        <v>3321</v>
      </c>
      <c r="K5590" s="58" t="s">
        <v>32</v>
      </c>
      <c r="L5590" s="58" t="s">
        <v>1987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4"/>
        <v>606.33000000000004</v>
      </c>
      <c r="W5590" s="8">
        <f t="shared" si="705"/>
        <v>0</v>
      </c>
      <c r="X5590" s="8"/>
      <c r="Y5590" s="7">
        <f t="shared" si="707"/>
        <v>0</v>
      </c>
      <c r="Z5590" s="7"/>
      <c r="AA5590" s="8">
        <f t="shared" si="702"/>
        <v>0</v>
      </c>
      <c r="AB5590" s="7">
        <f t="shared" si="706"/>
        <v>0</v>
      </c>
      <c r="AC5590" s="7">
        <f t="shared" si="703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hidden="1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1988</v>
      </c>
      <c r="F5591" s="58" t="s">
        <v>1988</v>
      </c>
      <c r="G5591" s="58" t="s">
        <v>1988</v>
      </c>
      <c r="H5591" s="58" t="s">
        <v>36</v>
      </c>
      <c r="I5591" s="58" t="s">
        <v>3708</v>
      </c>
      <c r="J5591" s="58" t="s">
        <v>3321</v>
      </c>
      <c r="K5591" s="58" t="s">
        <v>32</v>
      </c>
      <c r="L5591" s="58" t="s">
        <v>1989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4"/>
        <v>32.5</v>
      </c>
      <c r="W5591" s="8">
        <f t="shared" si="705"/>
        <v>0</v>
      </c>
      <c r="X5591" s="8"/>
      <c r="Y5591" s="7">
        <f t="shared" si="707"/>
        <v>0</v>
      </c>
      <c r="Z5591" s="7"/>
      <c r="AA5591" s="8">
        <f t="shared" si="702"/>
        <v>0</v>
      </c>
      <c r="AB5591" s="7">
        <f t="shared" si="706"/>
        <v>0</v>
      </c>
      <c r="AC5591" s="7">
        <f t="shared" si="703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hidden="1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1990</v>
      </c>
      <c r="F5592" s="58" t="s">
        <v>1990</v>
      </c>
      <c r="G5592" s="58" t="s">
        <v>1990</v>
      </c>
      <c r="H5592" s="58" t="s">
        <v>36</v>
      </c>
      <c r="I5592" s="58" t="s">
        <v>3708</v>
      </c>
      <c r="J5592" s="58" t="s">
        <v>3321</v>
      </c>
      <c r="K5592" s="58" t="s">
        <v>32</v>
      </c>
      <c r="L5592" s="58" t="s">
        <v>1991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4"/>
        <v>14199.2</v>
      </c>
      <c r="W5592" s="8">
        <f t="shared" si="705"/>
        <v>0</v>
      </c>
      <c r="X5592" s="8"/>
      <c r="Y5592" s="7">
        <f t="shared" si="707"/>
        <v>0</v>
      </c>
      <c r="Z5592" s="7"/>
      <c r="AA5592" s="8">
        <f t="shared" si="702"/>
        <v>0</v>
      </c>
      <c r="AB5592" s="7">
        <f t="shared" si="706"/>
        <v>0</v>
      </c>
      <c r="AC5592" s="7">
        <f t="shared" si="703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hidden="1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1571</v>
      </c>
      <c r="F5593" s="58" t="s">
        <v>1571</v>
      </c>
      <c r="G5593" s="58" t="s">
        <v>1571</v>
      </c>
      <c r="H5593" s="58" t="s">
        <v>36</v>
      </c>
      <c r="I5593" s="58" t="s">
        <v>3708</v>
      </c>
      <c r="J5593" s="2" t="s">
        <v>38</v>
      </c>
      <c r="K5593" s="58" t="s">
        <v>32</v>
      </c>
      <c r="L5593" s="58" t="s">
        <v>1573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4"/>
        <v>10000</v>
      </c>
      <c r="W5593" s="8">
        <f t="shared" si="705"/>
        <v>0</v>
      </c>
      <c r="X5593" s="8"/>
      <c r="Y5593" s="7">
        <f t="shared" si="707"/>
        <v>0</v>
      </c>
      <c r="Z5593" s="7"/>
      <c r="AA5593" s="8">
        <f t="shared" si="702"/>
        <v>0</v>
      </c>
      <c r="AB5593" s="7">
        <f t="shared" si="706"/>
        <v>0</v>
      </c>
      <c r="AC5593" s="7">
        <f t="shared" si="703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hidden="1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3364</v>
      </c>
      <c r="F5594" s="58" t="s">
        <v>3364</v>
      </c>
      <c r="G5594" s="58" t="s">
        <v>3364</v>
      </c>
      <c r="H5594" s="58" t="s">
        <v>36</v>
      </c>
      <c r="I5594" s="58" t="s">
        <v>3708</v>
      </c>
      <c r="J5594" s="58" t="s">
        <v>3321</v>
      </c>
      <c r="K5594" s="58" t="s">
        <v>32</v>
      </c>
      <c r="L5594" s="58" t="s">
        <v>3365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3723</v>
      </c>
      <c r="S5594" s="95">
        <v>-83514.73</v>
      </c>
      <c r="T5594" s="7"/>
      <c r="U5594" s="7">
        <v>26290.28</v>
      </c>
      <c r="V5594" s="7">
        <v>0</v>
      </c>
      <c r="W5594" s="8">
        <f t="shared" si="705"/>
        <v>26290.28</v>
      </c>
      <c r="X5594" s="8"/>
      <c r="Y5594" s="7">
        <f t="shared" si="707"/>
        <v>0</v>
      </c>
      <c r="Z5594" s="7"/>
      <c r="AA5594" s="8">
        <f t="shared" si="702"/>
        <v>26290.28</v>
      </c>
      <c r="AB5594" s="7">
        <f t="shared" si="706"/>
        <v>0</v>
      </c>
      <c r="AC5594" s="7">
        <f t="shared" si="703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hidden="1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3708</v>
      </c>
      <c r="J5595" s="58" t="s">
        <v>3321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4"/>
        <v>-12710.4</v>
      </c>
      <c r="W5595" s="8">
        <f t="shared" si="705"/>
        <v>12642</v>
      </c>
      <c r="X5595" s="8"/>
      <c r="Y5595" s="7">
        <f t="shared" si="707"/>
        <v>0</v>
      </c>
      <c r="Z5595" s="7"/>
      <c r="AA5595" s="8">
        <f t="shared" si="702"/>
        <v>12642</v>
      </c>
      <c r="AB5595" s="7">
        <f t="shared" si="706"/>
        <v>0</v>
      </c>
      <c r="AC5595" s="7">
        <f t="shared" si="703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hidden="1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3708</v>
      </c>
      <c r="J5596" s="58" t="s">
        <v>3321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4"/>
        <v>-12587.3</v>
      </c>
      <c r="W5596" s="8">
        <f t="shared" si="705"/>
        <v>12580.099999999999</v>
      </c>
      <c r="X5596" s="8"/>
      <c r="Y5596" s="7">
        <f t="shared" si="707"/>
        <v>0</v>
      </c>
      <c r="Z5596" s="7"/>
      <c r="AA5596" s="8">
        <f t="shared" si="702"/>
        <v>12580.099999999999</v>
      </c>
      <c r="AB5596" s="7">
        <f t="shared" si="706"/>
        <v>0</v>
      </c>
      <c r="AC5596" s="7">
        <f t="shared" si="703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hidden="1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1571</v>
      </c>
      <c r="F5597" s="58" t="s">
        <v>1571</v>
      </c>
      <c r="G5597" s="58" t="s">
        <v>1571</v>
      </c>
      <c r="H5597" s="58" t="s">
        <v>36</v>
      </c>
      <c r="I5597" s="58" t="s">
        <v>3708</v>
      </c>
      <c r="J5597" s="2" t="s">
        <v>38</v>
      </c>
      <c r="K5597" s="58" t="s">
        <v>32</v>
      </c>
      <c r="L5597" s="58" t="s">
        <v>1573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4"/>
        <v>-171516.40000000002</v>
      </c>
      <c r="W5597" s="8">
        <f t="shared" si="705"/>
        <v>102885.93000000001</v>
      </c>
      <c r="X5597" s="8"/>
      <c r="Y5597" s="7">
        <f t="shared" si="707"/>
        <v>0</v>
      </c>
      <c r="Z5597" s="7"/>
      <c r="AA5597" s="8">
        <f t="shared" si="702"/>
        <v>102885.93000000001</v>
      </c>
      <c r="AB5597" s="7">
        <f t="shared" si="706"/>
        <v>0</v>
      </c>
      <c r="AC5597" s="7">
        <f t="shared" si="703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hidden="1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3708</v>
      </c>
      <c r="J5598" s="2" t="s">
        <v>38</v>
      </c>
      <c r="K5598" s="58" t="s">
        <v>32</v>
      </c>
      <c r="L5598" s="58" t="s">
        <v>3460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4"/>
        <v>27470.290000000023</v>
      </c>
      <c r="W5598" s="8">
        <f t="shared" si="705"/>
        <v>113409.89999999998</v>
      </c>
      <c r="X5598" s="8"/>
      <c r="Y5598" s="7">
        <f t="shared" si="707"/>
        <v>0</v>
      </c>
      <c r="Z5598" s="7"/>
      <c r="AA5598" s="8">
        <f t="shared" si="702"/>
        <v>113409.89999999998</v>
      </c>
      <c r="AB5598" s="7">
        <f t="shared" si="706"/>
        <v>0</v>
      </c>
      <c r="AC5598" s="7">
        <f t="shared" si="703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hidden="1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3990</v>
      </c>
      <c r="G5599" s="58" t="s">
        <v>1540</v>
      </c>
      <c r="H5599" s="58" t="s">
        <v>36</v>
      </c>
      <c r="I5599" s="58" t="s">
        <v>3708</v>
      </c>
      <c r="J5599" s="2" t="s">
        <v>38</v>
      </c>
      <c r="K5599" s="58" t="s">
        <v>32</v>
      </c>
      <c r="L5599" s="58" t="s">
        <v>3463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4"/>
        <v>81497.040000000008</v>
      </c>
      <c r="W5599" s="8">
        <f t="shared" si="705"/>
        <v>197486.99999999997</v>
      </c>
      <c r="X5599" s="8"/>
      <c r="Y5599" s="7">
        <f t="shared" si="707"/>
        <v>0</v>
      </c>
      <c r="Z5599" s="7"/>
      <c r="AA5599" s="8">
        <f t="shared" si="702"/>
        <v>197486.99999999997</v>
      </c>
      <c r="AB5599" s="7">
        <f t="shared" si="706"/>
        <v>0</v>
      </c>
      <c r="AC5599" s="7">
        <f t="shared" si="703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hidden="1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3990</v>
      </c>
      <c r="G5600" s="58" t="s">
        <v>1540</v>
      </c>
      <c r="H5600" s="58" t="s">
        <v>36</v>
      </c>
      <c r="I5600" s="58" t="s">
        <v>3708</v>
      </c>
      <c r="J5600" s="2" t="s">
        <v>38</v>
      </c>
      <c r="K5600" s="58" t="s">
        <v>32</v>
      </c>
      <c r="L5600" s="58" t="s">
        <v>3465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4"/>
        <v>0</v>
      </c>
      <c r="W5600" s="8">
        <f t="shared" si="705"/>
        <v>0</v>
      </c>
      <c r="X5600" s="8"/>
      <c r="Y5600" s="7">
        <f t="shared" si="707"/>
        <v>0</v>
      </c>
      <c r="Z5600" s="7"/>
      <c r="AA5600" s="8">
        <f t="shared" si="702"/>
        <v>0</v>
      </c>
      <c r="AB5600" s="7">
        <f t="shared" si="706"/>
        <v>0</v>
      </c>
      <c r="AC5600" s="7">
        <f t="shared" si="703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hidden="1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3990</v>
      </c>
      <c r="G5601" s="58" t="s">
        <v>1540</v>
      </c>
      <c r="H5601" s="58" t="s">
        <v>36</v>
      </c>
      <c r="I5601" s="58" t="s">
        <v>3708</v>
      </c>
      <c r="J5601" s="2" t="s">
        <v>38</v>
      </c>
      <c r="K5601" s="58" t="s">
        <v>32</v>
      </c>
      <c r="L5601" s="58" t="s">
        <v>3467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4"/>
        <v>0</v>
      </c>
      <c r="W5601" s="8">
        <f t="shared" si="705"/>
        <v>0</v>
      </c>
      <c r="X5601" s="8"/>
      <c r="Y5601" s="7">
        <f t="shared" si="707"/>
        <v>0</v>
      </c>
      <c r="Z5601" s="7"/>
      <c r="AA5601" s="8">
        <f t="shared" si="702"/>
        <v>0</v>
      </c>
      <c r="AB5601" s="7">
        <f t="shared" si="706"/>
        <v>0</v>
      </c>
      <c r="AC5601" s="7">
        <f t="shared" si="703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hidden="1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3708</v>
      </c>
      <c r="J5602" s="58" t="s">
        <v>3321</v>
      </c>
      <c r="K5602" s="58" t="s">
        <v>32</v>
      </c>
      <c r="L5602" s="58" t="s">
        <v>4009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3750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7"/>
        <v>0</v>
      </c>
      <c r="Z5602" s="7"/>
      <c r="AA5602" s="8">
        <f t="shared" si="702"/>
        <v>0</v>
      </c>
      <c r="AB5602" s="7">
        <f t="shared" si="706"/>
        <v>600</v>
      </c>
      <c r="AC5602" s="7">
        <f t="shared" si="703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3262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hidden="1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3708</v>
      </c>
      <c r="J5603" s="58" t="s">
        <v>3321</v>
      </c>
      <c r="K5603" s="58" t="s">
        <v>32</v>
      </c>
      <c r="L5603" s="58" t="s">
        <v>4010</v>
      </c>
      <c r="M5603" s="58"/>
      <c r="N5603" s="58" t="s">
        <v>4011</v>
      </c>
      <c r="O5603" s="58" t="s">
        <v>80</v>
      </c>
      <c r="P5603" s="4">
        <v>0</v>
      </c>
      <c r="Q5603" s="117">
        <v>1000074718</v>
      </c>
      <c r="R5603" s="58" t="s">
        <v>3750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7"/>
        <v>0</v>
      </c>
      <c r="Z5603" s="7"/>
      <c r="AA5603" s="7"/>
      <c r="AB5603" s="7">
        <f t="shared" si="706"/>
        <v>593</v>
      </c>
      <c r="AC5603" s="7">
        <f t="shared" si="703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3262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hidden="1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3708</v>
      </c>
      <c r="J5604" s="58" t="s">
        <v>3321</v>
      </c>
      <c r="K5604" s="58" t="s">
        <v>32</v>
      </c>
      <c r="L5604" s="58" t="s">
        <v>4012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8">S5604+T5604-U5604</f>
        <v>-11890</v>
      </c>
      <c r="W5604" s="8">
        <f t="shared" ref="W5604:W5667" si="709">IF(O5604="返货",U5604/(1+P5604),IF(O5604="返现",U5604,IF(O5604="折扣",U5604*P5604,IF(O5604="无",U5604))))</f>
        <v>11890</v>
      </c>
      <c r="X5604" s="8"/>
      <c r="Y5604" s="7">
        <f t="shared" si="707"/>
        <v>0</v>
      </c>
      <c r="Z5604" s="7"/>
      <c r="AA5604" s="8">
        <f t="shared" ref="AA5604:AA5667" si="710">W5604+X5604</f>
        <v>11890</v>
      </c>
      <c r="AB5604" s="7">
        <f t="shared" si="706"/>
        <v>0</v>
      </c>
      <c r="AC5604" s="7">
        <f t="shared" si="703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3262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hidden="1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3999</v>
      </c>
      <c r="F5605" s="58" t="s">
        <v>3999</v>
      </c>
      <c r="G5605" s="58" t="s">
        <v>3999</v>
      </c>
      <c r="H5605" s="58" t="s">
        <v>36</v>
      </c>
      <c r="I5605" s="58" t="s">
        <v>3708</v>
      </c>
      <c r="J5605" s="2" t="s">
        <v>38</v>
      </c>
      <c r="K5605" s="58" t="s">
        <v>32</v>
      </c>
      <c r="L5605" s="58" t="s">
        <v>4013</v>
      </c>
      <c r="M5605" s="58"/>
      <c r="N5605" s="58" t="s">
        <v>4014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8"/>
        <v>-5034.51</v>
      </c>
      <c r="W5605" s="8">
        <f t="shared" si="709"/>
        <v>5034.51</v>
      </c>
      <c r="X5605" s="8"/>
      <c r="Y5605" s="7">
        <f t="shared" si="707"/>
        <v>0</v>
      </c>
      <c r="Z5605" s="7"/>
      <c r="AA5605" s="8">
        <f t="shared" si="710"/>
        <v>5034.51</v>
      </c>
      <c r="AB5605" s="7">
        <f t="shared" si="706"/>
        <v>0</v>
      </c>
      <c r="AC5605" s="7">
        <f t="shared" si="703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3262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hidden="1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2915</v>
      </c>
      <c r="F5606" s="58" t="s">
        <v>2915</v>
      </c>
      <c r="G5606" s="58" t="s">
        <v>2915</v>
      </c>
      <c r="H5606" s="58" t="s">
        <v>36</v>
      </c>
      <c r="I5606" s="58" t="s">
        <v>3708</v>
      </c>
      <c r="J5606" s="2" t="s">
        <v>38</v>
      </c>
      <c r="K5606" s="58" t="s">
        <v>32</v>
      </c>
      <c r="L5606" s="58" t="s">
        <v>4015</v>
      </c>
      <c r="M5606" s="58"/>
      <c r="N5606" s="58" t="s">
        <v>4011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8"/>
        <v>-52373.130000000005</v>
      </c>
      <c r="W5606" s="8">
        <f t="shared" si="709"/>
        <v>52373.130000000005</v>
      </c>
      <c r="X5606" s="8"/>
      <c r="Y5606" s="7">
        <f t="shared" si="707"/>
        <v>0</v>
      </c>
      <c r="Z5606" s="7"/>
      <c r="AA5606" s="8">
        <f t="shared" si="710"/>
        <v>52373.130000000005</v>
      </c>
      <c r="AB5606" s="7">
        <f t="shared" si="706"/>
        <v>0</v>
      </c>
      <c r="AC5606" s="7">
        <f t="shared" si="703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3262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hidden="1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1571</v>
      </c>
      <c r="F5607" s="58" t="s">
        <v>1571</v>
      </c>
      <c r="G5607" s="58" t="s">
        <v>1571</v>
      </c>
      <c r="H5607" s="58" t="s">
        <v>36</v>
      </c>
      <c r="I5607" s="58" t="s">
        <v>3708</v>
      </c>
      <c r="J5607" s="2" t="s">
        <v>38</v>
      </c>
      <c r="K5607" s="58" t="s">
        <v>32</v>
      </c>
      <c r="L5607" s="58" t="s">
        <v>4016</v>
      </c>
      <c r="M5607" s="58"/>
      <c r="N5607" s="58" t="s">
        <v>4011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8"/>
        <v>17982.98</v>
      </c>
      <c r="W5607" s="8">
        <f t="shared" si="709"/>
        <v>2017.0200000000002</v>
      </c>
      <c r="X5607" s="8"/>
      <c r="Y5607" s="7">
        <f t="shared" si="707"/>
        <v>0</v>
      </c>
      <c r="Z5607" s="7"/>
      <c r="AA5607" s="8">
        <f t="shared" si="710"/>
        <v>2017.0200000000002</v>
      </c>
      <c r="AB5607" s="7">
        <f t="shared" si="706"/>
        <v>0</v>
      </c>
      <c r="AC5607" s="7">
        <f t="shared" si="703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hidden="1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3995</v>
      </c>
      <c r="F5608" s="58" t="s">
        <v>3995</v>
      </c>
      <c r="G5608" s="58" t="s">
        <v>3995</v>
      </c>
      <c r="H5608" s="58" t="s">
        <v>36</v>
      </c>
      <c r="I5608" s="58" t="s">
        <v>3708</v>
      </c>
      <c r="J5608" s="2" t="s">
        <v>38</v>
      </c>
      <c r="K5608" s="58" t="s">
        <v>32</v>
      </c>
      <c r="L5608" s="58" t="s">
        <v>4017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8"/>
        <v>-4801.71</v>
      </c>
      <c r="W5608" s="8">
        <f t="shared" si="709"/>
        <v>4801.71</v>
      </c>
      <c r="X5608" s="8"/>
      <c r="Y5608" s="7">
        <f t="shared" si="707"/>
        <v>0</v>
      </c>
      <c r="Z5608" s="7"/>
      <c r="AA5608" s="8">
        <f t="shared" si="710"/>
        <v>4801.71</v>
      </c>
      <c r="AB5608" s="7">
        <f t="shared" si="706"/>
        <v>0</v>
      </c>
      <c r="AC5608" s="7">
        <f t="shared" si="703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3262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hidden="1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3995</v>
      </c>
      <c r="F5609" s="58" t="s">
        <v>3995</v>
      </c>
      <c r="G5609" s="58" t="s">
        <v>3995</v>
      </c>
      <c r="H5609" s="58" t="s">
        <v>36</v>
      </c>
      <c r="I5609" s="58" t="s">
        <v>3708</v>
      </c>
      <c r="J5609" s="2" t="s">
        <v>38</v>
      </c>
      <c r="K5609" s="58" t="s">
        <v>32</v>
      </c>
      <c r="L5609" s="58" t="s">
        <v>4018</v>
      </c>
      <c r="M5609" s="58"/>
      <c r="N5609" s="58" t="s">
        <v>4011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8"/>
        <v>8998.74</v>
      </c>
      <c r="W5609" s="8">
        <f t="shared" si="709"/>
        <v>1001.26</v>
      </c>
      <c r="X5609" s="8"/>
      <c r="Y5609" s="7">
        <f t="shared" si="707"/>
        <v>0</v>
      </c>
      <c r="Z5609" s="7"/>
      <c r="AA5609" s="8">
        <f t="shared" si="710"/>
        <v>1001.26</v>
      </c>
      <c r="AB5609" s="7">
        <f t="shared" si="706"/>
        <v>0</v>
      </c>
      <c r="AC5609" s="7">
        <f t="shared" si="703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3262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hidden="1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3977</v>
      </c>
      <c r="F5610" s="58" t="s">
        <v>3977</v>
      </c>
      <c r="G5610" s="58" t="s">
        <v>3977</v>
      </c>
      <c r="H5610" s="58" t="s">
        <v>36</v>
      </c>
      <c r="I5610" s="58" t="s">
        <v>3708</v>
      </c>
      <c r="J5610" s="2" t="s">
        <v>38</v>
      </c>
      <c r="K5610" s="58" t="s">
        <v>32</v>
      </c>
      <c r="L5610" s="58" t="s">
        <v>4019</v>
      </c>
      <c r="M5610" s="58"/>
      <c r="N5610" s="58" t="s">
        <v>4014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09"/>
        <v>20000.000000000004</v>
      </c>
      <c r="X5610" s="8"/>
      <c r="Y5610" s="7">
        <f t="shared" si="707"/>
        <v>0</v>
      </c>
      <c r="Z5610" s="7"/>
      <c r="AA5610" s="8">
        <f t="shared" si="710"/>
        <v>20000.000000000004</v>
      </c>
      <c r="AB5610" s="7">
        <f t="shared" si="706"/>
        <v>0</v>
      </c>
      <c r="AC5610" s="7">
        <f t="shared" si="703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3262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hidden="1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1591</v>
      </c>
      <c r="F5611" s="58" t="s">
        <v>1591</v>
      </c>
      <c r="G5611" s="58" t="s">
        <v>1591</v>
      </c>
      <c r="H5611" s="58" t="s">
        <v>36</v>
      </c>
      <c r="I5611" s="58" t="s">
        <v>3708</v>
      </c>
      <c r="J5611" s="2" t="s">
        <v>38</v>
      </c>
      <c r="K5611" s="58" t="s">
        <v>32</v>
      </c>
      <c r="L5611" s="58" t="s">
        <v>4020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8"/>
        <v>12582.52</v>
      </c>
      <c r="W5611" s="8">
        <f t="shared" si="709"/>
        <v>17417.48</v>
      </c>
      <c r="X5611" s="8"/>
      <c r="Y5611" s="7">
        <f t="shared" si="707"/>
        <v>0</v>
      </c>
      <c r="Z5611" s="7"/>
      <c r="AA5611" s="8">
        <f t="shared" si="710"/>
        <v>17417.48</v>
      </c>
      <c r="AB5611" s="7">
        <f t="shared" si="706"/>
        <v>0</v>
      </c>
      <c r="AC5611" s="7">
        <f t="shared" si="703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hidden="1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4003</v>
      </c>
      <c r="F5612" s="58" t="s">
        <v>4003</v>
      </c>
      <c r="G5612" s="58" t="s">
        <v>4003</v>
      </c>
      <c r="H5612" s="58" t="s">
        <v>36</v>
      </c>
      <c r="I5612" s="58" t="s">
        <v>3708</v>
      </c>
      <c r="J5612" s="2" t="s">
        <v>38</v>
      </c>
      <c r="K5612" s="58" t="s">
        <v>32</v>
      </c>
      <c r="L5612" s="58" t="s">
        <v>4021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8"/>
        <v>3999.94</v>
      </c>
      <c r="W5612" s="8">
        <f t="shared" si="709"/>
        <v>1000.06</v>
      </c>
      <c r="X5612" s="8"/>
      <c r="Y5612" s="7">
        <f t="shared" si="707"/>
        <v>0</v>
      </c>
      <c r="Z5612" s="7"/>
      <c r="AA5612" s="8">
        <f t="shared" si="710"/>
        <v>1000.06</v>
      </c>
      <c r="AB5612" s="7">
        <f t="shared" si="706"/>
        <v>0</v>
      </c>
      <c r="AC5612" s="7">
        <f t="shared" si="703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3262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hidden="1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4003</v>
      </c>
      <c r="F5613" s="58" t="s">
        <v>4003</v>
      </c>
      <c r="G5613" s="58" t="s">
        <v>4003</v>
      </c>
      <c r="H5613" s="58" t="s">
        <v>36</v>
      </c>
      <c r="I5613" s="58" t="s">
        <v>3708</v>
      </c>
      <c r="J5613" s="2" t="s">
        <v>38</v>
      </c>
      <c r="K5613" s="58" t="s">
        <v>32</v>
      </c>
      <c r="L5613" s="58" t="s">
        <v>4022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8"/>
        <v>-2800.55</v>
      </c>
      <c r="W5613" s="8">
        <f t="shared" si="709"/>
        <v>2800.55</v>
      </c>
      <c r="X5613" s="8"/>
      <c r="Y5613" s="7">
        <f t="shared" si="707"/>
        <v>0</v>
      </c>
      <c r="Z5613" s="7"/>
      <c r="AA5613" s="8">
        <f t="shared" si="710"/>
        <v>2800.55</v>
      </c>
      <c r="AB5613" s="7">
        <f t="shared" si="706"/>
        <v>0</v>
      </c>
      <c r="AC5613" s="7">
        <f t="shared" si="703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3262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hidden="1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3980</v>
      </c>
      <c r="F5614" s="58" t="s">
        <v>3980</v>
      </c>
      <c r="G5614" s="58" t="s">
        <v>3980</v>
      </c>
      <c r="H5614" s="58" t="s">
        <v>36</v>
      </c>
      <c r="I5614" s="58" t="s">
        <v>3708</v>
      </c>
      <c r="J5614" s="2" t="s">
        <v>38</v>
      </c>
      <c r="K5614" s="58" t="s">
        <v>32</v>
      </c>
      <c r="L5614" s="58" t="s">
        <v>4023</v>
      </c>
      <c r="M5614" s="58"/>
      <c r="N5614" s="58" t="s">
        <v>4024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8"/>
        <v>-8361.7200000000012</v>
      </c>
      <c r="W5614" s="8">
        <f t="shared" si="709"/>
        <v>8361.7200000000012</v>
      </c>
      <c r="X5614" s="8"/>
      <c r="Y5614" s="7">
        <f t="shared" si="707"/>
        <v>0</v>
      </c>
      <c r="Z5614" s="7"/>
      <c r="AA5614" s="8">
        <f t="shared" si="710"/>
        <v>8361.7200000000012</v>
      </c>
      <c r="AB5614" s="7">
        <f t="shared" si="706"/>
        <v>0</v>
      </c>
      <c r="AC5614" s="7">
        <f t="shared" ref="AC5614:AC5615" si="711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3262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hidden="1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3452</v>
      </c>
      <c r="F5615" s="58" t="s">
        <v>3452</v>
      </c>
      <c r="G5615" s="58" t="s">
        <v>3452</v>
      </c>
      <c r="H5615" s="58" t="s">
        <v>36</v>
      </c>
      <c r="I5615" s="58" t="s">
        <v>3708</v>
      </c>
      <c r="J5615" s="2" t="s">
        <v>38</v>
      </c>
      <c r="K5615" s="58" t="s">
        <v>32</v>
      </c>
      <c r="L5615" s="58" t="s">
        <v>4025</v>
      </c>
      <c r="M5615" s="58"/>
      <c r="N5615" s="58" t="s">
        <v>4026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09"/>
        <v>1117.8900000000001</v>
      </c>
      <c r="X5615" s="8"/>
      <c r="Y5615" s="7">
        <f t="shared" si="707"/>
        <v>0</v>
      </c>
      <c r="Z5615" s="7"/>
      <c r="AA5615" s="8">
        <f t="shared" si="710"/>
        <v>1117.8900000000001</v>
      </c>
      <c r="AB5615" s="7">
        <f t="shared" si="706"/>
        <v>0</v>
      </c>
      <c r="AC5615" s="7">
        <f t="shared" si="711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3262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hidden="1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2001</v>
      </c>
      <c r="G5616" s="58" t="s">
        <v>223</v>
      </c>
      <c r="H5616" s="58" t="s">
        <v>1993</v>
      </c>
      <c r="I5616" s="58" t="s">
        <v>1994</v>
      </c>
      <c r="J5616" s="58" t="s">
        <v>1995</v>
      </c>
      <c r="K5616" s="58" t="s">
        <v>32</v>
      </c>
      <c r="L5616" s="58" t="s">
        <v>223</v>
      </c>
      <c r="M5616" s="58"/>
      <c r="N5616" s="58" t="s">
        <v>40</v>
      </c>
      <c r="O5616" s="58" t="s">
        <v>41</v>
      </c>
      <c r="P5616" s="4">
        <v>0.02</v>
      </c>
      <c r="Q5616" s="117" t="s">
        <v>1999</v>
      </c>
      <c r="R5616" s="58" t="s">
        <v>3743</v>
      </c>
      <c r="S5616" s="7">
        <v>0</v>
      </c>
      <c r="T5616" s="7">
        <v>100000</v>
      </c>
      <c r="U5616" s="7">
        <v>0</v>
      </c>
      <c r="V5616" s="7">
        <f t="shared" ref="V5616:V5681" si="712">S5616+T5616-U5616</f>
        <v>100000</v>
      </c>
      <c r="W5616" s="8">
        <f t="shared" si="709"/>
        <v>0</v>
      </c>
      <c r="X5616" s="8"/>
      <c r="Y5616" s="7">
        <f t="shared" si="707"/>
        <v>0</v>
      </c>
      <c r="Z5616" s="7"/>
      <c r="AA5616" s="8">
        <f t="shared" si="710"/>
        <v>0</v>
      </c>
      <c r="AB5616" s="7">
        <f t="shared" si="706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3262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hidden="1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1993</v>
      </c>
      <c r="I5617" s="58" t="s">
        <v>1994</v>
      </c>
      <c r="J5617" s="58" t="s">
        <v>1995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2002</v>
      </c>
      <c r="R5617" s="58"/>
      <c r="S5617" s="7">
        <v>2781.6</v>
      </c>
      <c r="T5617" s="7">
        <v>8400</v>
      </c>
      <c r="U5617" s="7">
        <v>8118.9</v>
      </c>
      <c r="V5617" s="7">
        <f t="shared" si="712"/>
        <v>3062.7000000000007</v>
      </c>
      <c r="W5617" s="8">
        <f t="shared" si="709"/>
        <v>8118.9</v>
      </c>
      <c r="X5617" s="8"/>
      <c r="Y5617" s="7">
        <f t="shared" si="707"/>
        <v>0</v>
      </c>
      <c r="Z5617" s="7"/>
      <c r="AA5617" s="8">
        <f t="shared" si="710"/>
        <v>8118.9</v>
      </c>
      <c r="AB5617" s="7">
        <f t="shared" si="706"/>
        <v>0</v>
      </c>
      <c r="AC5617" s="7">
        <f t="shared" ref="AC5617:AC5680" si="713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3262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hidden="1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1993</v>
      </c>
      <c r="I5618" s="58" t="s">
        <v>1994</v>
      </c>
      <c r="J5618" s="58" t="s">
        <v>1995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2009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2"/>
        <v>1140229.8800000001</v>
      </c>
      <c r="W5618" s="8">
        <f t="shared" si="709"/>
        <v>373958.7</v>
      </c>
      <c r="X5618" s="8"/>
      <c r="Y5618" s="7">
        <f t="shared" si="707"/>
        <v>0</v>
      </c>
      <c r="Z5618" s="7"/>
      <c r="AA5618" s="8">
        <f t="shared" si="710"/>
        <v>373958.7</v>
      </c>
      <c r="AB5618" s="7">
        <f t="shared" si="706"/>
        <v>0</v>
      </c>
      <c r="AC5618" s="7">
        <f t="shared" si="713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3262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hidden="1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1993</v>
      </c>
      <c r="I5619" s="58" t="s">
        <v>1994</v>
      </c>
      <c r="J5619" s="58" t="s">
        <v>1995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4">
        <v>0.04</v>
      </c>
      <c r="Q5619" s="117" t="s">
        <v>2010</v>
      </c>
      <c r="R5619" s="58"/>
      <c r="S5619" s="7">
        <v>67447.45</v>
      </c>
      <c r="T5619" s="7">
        <v>117060</v>
      </c>
      <c r="U5619" s="7">
        <v>120676.4</v>
      </c>
      <c r="V5619" s="7">
        <f t="shared" si="712"/>
        <v>63831.050000000017</v>
      </c>
      <c r="W5619" s="8">
        <f t="shared" si="709"/>
        <v>120676.4</v>
      </c>
      <c r="X5619" s="8"/>
      <c r="Y5619" s="7">
        <f t="shared" si="707"/>
        <v>0</v>
      </c>
      <c r="Z5619" s="7"/>
      <c r="AA5619" s="8">
        <f t="shared" si="710"/>
        <v>120676.4</v>
      </c>
      <c r="AB5619" s="95">
        <f>W5619*P5619</f>
        <v>4827.0559999999996</v>
      </c>
      <c r="AC5619" s="7">
        <f t="shared" si="713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3262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hidden="1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2012</v>
      </c>
      <c r="F5620" s="58" t="s">
        <v>2013</v>
      </c>
      <c r="G5620" s="58" t="s">
        <v>2012</v>
      </c>
      <c r="H5620" s="58" t="s">
        <v>1993</v>
      </c>
      <c r="I5620" s="58" t="s">
        <v>1994</v>
      </c>
      <c r="J5620" s="58" t="s">
        <v>1995</v>
      </c>
      <c r="K5620" s="58" t="s">
        <v>32</v>
      </c>
      <c r="L5620" s="58" t="s">
        <v>2012</v>
      </c>
      <c r="M5620" s="58"/>
      <c r="N5620" s="58" t="s">
        <v>40</v>
      </c>
      <c r="O5620" s="58" t="s">
        <v>80</v>
      </c>
      <c r="P5620" s="4">
        <v>0</v>
      </c>
      <c r="Q5620" s="117" t="s">
        <v>2014</v>
      </c>
      <c r="R5620" s="58"/>
      <c r="S5620" s="7">
        <v>31591.7</v>
      </c>
      <c r="T5620" s="7">
        <v>200000</v>
      </c>
      <c r="U5620" s="7">
        <v>187181.7</v>
      </c>
      <c r="V5620" s="7">
        <f t="shared" si="712"/>
        <v>44410</v>
      </c>
      <c r="W5620" s="8">
        <f t="shared" si="709"/>
        <v>187181.7</v>
      </c>
      <c r="X5620" s="8"/>
      <c r="Y5620" s="7">
        <f t="shared" si="707"/>
        <v>0</v>
      </c>
      <c r="Z5620" s="7"/>
      <c r="AA5620" s="8">
        <f t="shared" si="710"/>
        <v>187181.7</v>
      </c>
      <c r="AB5620" s="7">
        <f t="shared" ref="AB5620:AB5621" si="714">U5620-W5620</f>
        <v>0</v>
      </c>
      <c r="AC5620" s="7">
        <f t="shared" si="713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3262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hidden="1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2021</v>
      </c>
      <c r="F5621" s="58" t="s">
        <v>2021</v>
      </c>
      <c r="G5621" s="58" t="s">
        <v>2021</v>
      </c>
      <c r="H5621" s="58" t="s">
        <v>1993</v>
      </c>
      <c r="I5621" s="58" t="s">
        <v>1994</v>
      </c>
      <c r="J5621" s="58" t="s">
        <v>1995</v>
      </c>
      <c r="K5621" s="58" t="s">
        <v>32</v>
      </c>
      <c r="L5621" s="58" t="s">
        <v>2035</v>
      </c>
      <c r="M5621" s="58"/>
      <c r="N5621" s="58" t="s">
        <v>40</v>
      </c>
      <c r="O5621" s="58" t="s">
        <v>80</v>
      </c>
      <c r="P5621" s="4">
        <v>0</v>
      </c>
      <c r="Q5621" s="117" t="s">
        <v>2036</v>
      </c>
      <c r="R5621" s="58" t="s">
        <v>3723</v>
      </c>
      <c r="S5621" s="7">
        <v>0</v>
      </c>
      <c r="T5621" s="7">
        <v>4468.95</v>
      </c>
      <c r="U5621" s="7">
        <v>4468.95</v>
      </c>
      <c r="V5621" s="7">
        <f t="shared" si="712"/>
        <v>0</v>
      </c>
      <c r="W5621" s="8">
        <f t="shared" si="709"/>
        <v>4468.95</v>
      </c>
      <c r="X5621" s="8"/>
      <c r="Y5621" s="7">
        <f t="shared" si="707"/>
        <v>0</v>
      </c>
      <c r="Z5621" s="7"/>
      <c r="AA5621" s="8">
        <f t="shared" si="710"/>
        <v>4468.95</v>
      </c>
      <c r="AB5621" s="7">
        <f t="shared" si="714"/>
        <v>0</v>
      </c>
      <c r="AC5621" s="7">
        <f t="shared" si="713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3262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hidden="1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1993</v>
      </c>
      <c r="I5622" s="58" t="s">
        <v>1994</v>
      </c>
      <c r="J5622" s="58" t="s">
        <v>1995</v>
      </c>
      <c r="K5622" s="58" t="s">
        <v>32</v>
      </c>
      <c r="L5622" s="58" t="s">
        <v>2035</v>
      </c>
      <c r="M5622" s="58"/>
      <c r="N5622" s="58" t="s">
        <v>40</v>
      </c>
      <c r="O5622" s="58" t="s">
        <v>4027</v>
      </c>
      <c r="P5622" s="4">
        <v>0.02</v>
      </c>
      <c r="Q5622" s="117" t="s">
        <v>2036</v>
      </c>
      <c r="R5622" s="58" t="s">
        <v>4028</v>
      </c>
      <c r="S5622" s="7">
        <v>210389.02</v>
      </c>
      <c r="T5622" s="7">
        <v>350000</v>
      </c>
      <c r="U5622" s="7">
        <v>287754.84999999998</v>
      </c>
      <c r="V5622" s="7">
        <f t="shared" si="712"/>
        <v>272634.17000000004</v>
      </c>
      <c r="W5622" s="8">
        <f t="shared" si="709"/>
        <v>282112.59803921566</v>
      </c>
      <c r="X5622" s="8"/>
      <c r="Y5622" s="7">
        <f t="shared" si="707"/>
        <v>0</v>
      </c>
      <c r="Z5622" s="7"/>
      <c r="AA5622" s="8">
        <f t="shared" si="710"/>
        <v>282112.59803921566</v>
      </c>
      <c r="AB5622" s="95">
        <f>W5622*P5622</f>
        <v>5642.2519607843133</v>
      </c>
      <c r="AC5622" s="7">
        <f t="shared" si="713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3262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hidden="1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2047</v>
      </c>
      <c r="F5623" s="58" t="s">
        <v>2047</v>
      </c>
      <c r="G5623" s="58" t="s">
        <v>2047</v>
      </c>
      <c r="H5623" s="58" t="s">
        <v>1993</v>
      </c>
      <c r="I5623" s="58" t="s">
        <v>1994</v>
      </c>
      <c r="J5623" s="58" t="s">
        <v>1995</v>
      </c>
      <c r="K5623" s="58" t="s">
        <v>32</v>
      </c>
      <c r="L5623" s="58" t="s">
        <v>2052</v>
      </c>
      <c r="M5623" s="58"/>
      <c r="N5623" s="58" t="s">
        <v>40</v>
      </c>
      <c r="O5623" s="58" t="s">
        <v>41</v>
      </c>
      <c r="P5623" s="4">
        <v>0.05</v>
      </c>
      <c r="Q5623" s="117" t="s">
        <v>2053</v>
      </c>
      <c r="R5623" s="58" t="s">
        <v>3723</v>
      </c>
      <c r="S5623" s="7">
        <v>7811.8100000000604</v>
      </c>
      <c r="T5623" s="7">
        <v>100000</v>
      </c>
      <c r="U5623" s="7">
        <v>107811.81000000006</v>
      </c>
      <c r="V5623" s="7">
        <f t="shared" si="712"/>
        <v>0</v>
      </c>
      <c r="W5623" s="8">
        <f t="shared" si="709"/>
        <v>102677.91428571433</v>
      </c>
      <c r="X5623" s="8"/>
      <c r="Y5623" s="7">
        <f t="shared" si="707"/>
        <v>0</v>
      </c>
      <c r="Z5623" s="7"/>
      <c r="AA5623" s="8">
        <f t="shared" si="710"/>
        <v>102677.91428571433</v>
      </c>
      <c r="AB5623" s="7">
        <f t="shared" ref="AB5623:AB5686" si="715">U5623-W5623</f>
        <v>5133.8957142857253</v>
      </c>
      <c r="AC5623" s="7">
        <f t="shared" si="713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3262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hidden="1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2057</v>
      </c>
      <c r="F5624" s="58" t="s">
        <v>2057</v>
      </c>
      <c r="G5624" s="58" t="s">
        <v>2057</v>
      </c>
      <c r="H5624" s="58" t="s">
        <v>1993</v>
      </c>
      <c r="I5624" s="58" t="s">
        <v>1994</v>
      </c>
      <c r="J5624" s="58" t="s">
        <v>1995</v>
      </c>
      <c r="K5624" s="58" t="s">
        <v>32</v>
      </c>
      <c r="L5624" s="58" t="s">
        <v>2057</v>
      </c>
      <c r="M5624" s="58"/>
      <c r="N5624" s="58" t="s">
        <v>40</v>
      </c>
      <c r="O5624" s="58" t="s">
        <v>41</v>
      </c>
      <c r="P5624" s="4">
        <v>0.01</v>
      </c>
      <c r="Q5624" s="117" t="s">
        <v>2058</v>
      </c>
      <c r="R5624" s="58"/>
      <c r="S5624" s="7">
        <v>67458.5</v>
      </c>
      <c r="T5624" s="7">
        <v>200000</v>
      </c>
      <c r="U5624" s="7">
        <v>226342.3</v>
      </c>
      <c r="V5624" s="7">
        <f t="shared" si="712"/>
        <v>41116.200000000012</v>
      </c>
      <c r="W5624" s="8">
        <f t="shared" si="709"/>
        <v>224101.28712871287</v>
      </c>
      <c r="X5624" s="8"/>
      <c r="Y5624" s="7">
        <f t="shared" si="707"/>
        <v>0</v>
      </c>
      <c r="Z5624" s="7"/>
      <c r="AA5624" s="8">
        <f t="shared" si="710"/>
        <v>224101.28712871287</v>
      </c>
      <c r="AB5624" s="7">
        <f t="shared" si="715"/>
        <v>2241.0128712871228</v>
      </c>
      <c r="AC5624" s="7">
        <f t="shared" si="713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3262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hidden="1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1637</v>
      </c>
      <c r="G5625" s="58" t="s">
        <v>214</v>
      </c>
      <c r="H5625" s="58" t="s">
        <v>1993</v>
      </c>
      <c r="I5625" s="58" t="s">
        <v>1994</v>
      </c>
      <c r="J5625" s="58" t="s">
        <v>1995</v>
      </c>
      <c r="K5625" s="58" t="s">
        <v>32</v>
      </c>
      <c r="L5625" s="58" t="s">
        <v>2063</v>
      </c>
      <c r="M5625" s="58"/>
      <c r="N5625" s="58" t="s">
        <v>40</v>
      </c>
      <c r="O5625" s="58" t="s">
        <v>80</v>
      </c>
      <c r="P5625" s="4">
        <v>0</v>
      </c>
      <c r="Q5625" s="117" t="s">
        <v>2064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2"/>
        <v>15328.299999999974</v>
      </c>
      <c r="W5625" s="8">
        <f t="shared" si="709"/>
        <v>43208.800000000003</v>
      </c>
      <c r="X5625" s="8"/>
      <c r="Y5625" s="7">
        <f t="shared" si="707"/>
        <v>0</v>
      </c>
      <c r="Z5625" s="7"/>
      <c r="AA5625" s="8">
        <f t="shared" si="710"/>
        <v>43208.800000000003</v>
      </c>
      <c r="AB5625" s="7">
        <f t="shared" si="715"/>
        <v>0</v>
      </c>
      <c r="AC5625" s="7">
        <f t="shared" si="713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3262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hidden="1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2072</v>
      </c>
      <c r="F5626" s="58" t="s">
        <v>2072</v>
      </c>
      <c r="G5626" s="58" t="s">
        <v>2072</v>
      </c>
      <c r="H5626" s="58" t="s">
        <v>1993</v>
      </c>
      <c r="I5626" s="58" t="s">
        <v>1994</v>
      </c>
      <c r="J5626" s="58" t="s">
        <v>1995</v>
      </c>
      <c r="K5626" s="58" t="s">
        <v>32</v>
      </c>
      <c r="L5626" s="58" t="s">
        <v>2072</v>
      </c>
      <c r="M5626" s="58"/>
      <c r="N5626" s="58" t="s">
        <v>40</v>
      </c>
      <c r="O5626" s="58" t="s">
        <v>41</v>
      </c>
      <c r="P5626" s="4">
        <v>0.02</v>
      </c>
      <c r="Q5626" s="117" t="s">
        <v>2073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2"/>
        <v>24949.97</v>
      </c>
      <c r="W5626" s="8">
        <f t="shared" si="709"/>
        <v>71218.823529411762</v>
      </c>
      <c r="X5626" s="8"/>
      <c r="Y5626" s="7">
        <f t="shared" si="707"/>
        <v>0</v>
      </c>
      <c r="Z5626" s="7"/>
      <c r="AA5626" s="8">
        <f t="shared" si="710"/>
        <v>71218.823529411762</v>
      </c>
      <c r="AB5626" s="7">
        <f t="shared" si="715"/>
        <v>1424.376470588235</v>
      </c>
      <c r="AC5626" s="7">
        <f t="shared" si="713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3262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hidden="1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1993</v>
      </c>
      <c r="I5627" s="58" t="s">
        <v>1994</v>
      </c>
      <c r="J5627" s="58" t="s">
        <v>1995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3468</v>
      </c>
      <c r="R5627" s="58"/>
      <c r="S5627" s="7">
        <v>59809.7</v>
      </c>
      <c r="T5627" s="7">
        <v>150000</v>
      </c>
      <c r="U5627" s="7">
        <v>81123</v>
      </c>
      <c r="V5627" s="7">
        <f t="shared" si="712"/>
        <v>128686.70000000001</v>
      </c>
      <c r="W5627" s="8">
        <f t="shared" si="709"/>
        <v>81123</v>
      </c>
      <c r="X5627" s="8"/>
      <c r="Y5627" s="7">
        <f t="shared" si="707"/>
        <v>0</v>
      </c>
      <c r="Z5627" s="7"/>
      <c r="AA5627" s="8">
        <f t="shared" si="710"/>
        <v>81123</v>
      </c>
      <c r="AB5627" s="7">
        <f t="shared" si="715"/>
        <v>0</v>
      </c>
      <c r="AC5627" s="7">
        <f t="shared" si="713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3262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hidden="1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2079</v>
      </c>
      <c r="F5628" s="58" t="s">
        <v>2080</v>
      </c>
      <c r="G5628" s="58" t="s">
        <v>2079</v>
      </c>
      <c r="H5628" s="58" t="s">
        <v>1993</v>
      </c>
      <c r="I5628" s="58" t="s">
        <v>1994</v>
      </c>
      <c r="J5628" s="58" t="s">
        <v>1995</v>
      </c>
      <c r="K5628" s="58" t="s">
        <v>32</v>
      </c>
      <c r="L5628" s="58" t="s">
        <v>2079</v>
      </c>
      <c r="M5628" s="58"/>
      <c r="N5628" s="58" t="s">
        <v>40</v>
      </c>
      <c r="O5628" s="58" t="s">
        <v>80</v>
      </c>
      <c r="P5628" s="4">
        <v>0</v>
      </c>
      <c r="Q5628" s="117" t="s">
        <v>2081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2"/>
        <v>3501.5599999999995</v>
      </c>
      <c r="W5628" s="8">
        <f t="shared" si="709"/>
        <v>15123.4</v>
      </c>
      <c r="X5628" s="8"/>
      <c r="Y5628" s="7">
        <f t="shared" si="707"/>
        <v>0</v>
      </c>
      <c r="Z5628" s="7"/>
      <c r="AA5628" s="8">
        <f t="shared" si="710"/>
        <v>15123.4</v>
      </c>
      <c r="AB5628" s="7">
        <f t="shared" si="715"/>
        <v>0</v>
      </c>
      <c r="AC5628" s="7">
        <f t="shared" si="713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3262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hidden="1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1993</v>
      </c>
      <c r="I5629" s="58" t="s">
        <v>1994</v>
      </c>
      <c r="J5629" s="58" t="s">
        <v>1995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2082</v>
      </c>
      <c r="R5629" s="58"/>
      <c r="S5629" s="7">
        <v>93954</v>
      </c>
      <c r="T5629" s="7">
        <v>615120.66</v>
      </c>
      <c r="U5629" s="7">
        <v>582299</v>
      </c>
      <c r="V5629" s="7">
        <f t="shared" si="712"/>
        <v>126775.66000000003</v>
      </c>
      <c r="W5629" s="8">
        <f t="shared" si="709"/>
        <v>582299</v>
      </c>
      <c r="X5629" s="8"/>
      <c r="Y5629" s="7">
        <f t="shared" si="707"/>
        <v>0</v>
      </c>
      <c r="Z5629" s="7"/>
      <c r="AA5629" s="8">
        <f t="shared" si="710"/>
        <v>582299</v>
      </c>
      <c r="AB5629" s="7">
        <f t="shared" si="715"/>
        <v>0</v>
      </c>
      <c r="AC5629" s="7">
        <f t="shared" si="713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3262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hidden="1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2266</v>
      </c>
      <c r="F5630" s="58" t="s">
        <v>3469</v>
      </c>
      <c r="G5630" s="58" t="s">
        <v>2266</v>
      </c>
      <c r="H5630" s="58" t="s">
        <v>1993</v>
      </c>
      <c r="I5630" s="58" t="s">
        <v>1994</v>
      </c>
      <c r="J5630" s="58" t="s">
        <v>1995</v>
      </c>
      <c r="K5630" s="58" t="s">
        <v>32</v>
      </c>
      <c r="L5630" s="58" t="s">
        <v>2052</v>
      </c>
      <c r="M5630" s="58"/>
      <c r="N5630" s="58" t="s">
        <v>40</v>
      </c>
      <c r="O5630" s="58" t="s">
        <v>41</v>
      </c>
      <c r="P5630" s="4">
        <v>0.05</v>
      </c>
      <c r="Q5630" s="117" t="s">
        <v>2053</v>
      </c>
      <c r="R5630" s="58" t="s">
        <v>3723</v>
      </c>
      <c r="S5630" s="7">
        <v>100000</v>
      </c>
      <c r="T5630" s="7">
        <v>1200000</v>
      </c>
      <c r="U5630" s="7">
        <v>1019869.99</v>
      </c>
      <c r="V5630" s="7">
        <f t="shared" si="712"/>
        <v>280130.01</v>
      </c>
      <c r="W5630" s="8">
        <f t="shared" si="709"/>
        <v>971304.75238095236</v>
      </c>
      <c r="X5630" s="8"/>
      <c r="Y5630" s="7">
        <f t="shared" si="707"/>
        <v>0</v>
      </c>
      <c r="Z5630" s="7"/>
      <c r="AA5630" s="8">
        <f t="shared" si="710"/>
        <v>971304.75238095236</v>
      </c>
      <c r="AB5630" s="7">
        <f t="shared" si="715"/>
        <v>48565.237619047635</v>
      </c>
      <c r="AC5630" s="7">
        <f t="shared" si="713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3262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hidden="1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1993</v>
      </c>
      <c r="I5631" s="58" t="s">
        <v>1994</v>
      </c>
      <c r="J5631" s="58" t="s">
        <v>1995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2097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2"/>
        <v>250320.90999999992</v>
      </c>
      <c r="W5631" s="8">
        <f t="shared" si="709"/>
        <v>1654941.2</v>
      </c>
      <c r="X5631" s="8"/>
      <c r="Y5631" s="7">
        <f t="shared" si="707"/>
        <v>0</v>
      </c>
      <c r="Z5631" s="7"/>
      <c r="AA5631" s="8">
        <f t="shared" si="710"/>
        <v>1654941.2</v>
      </c>
      <c r="AB5631" s="7">
        <f t="shared" si="715"/>
        <v>0</v>
      </c>
      <c r="AC5631" s="7">
        <f t="shared" si="713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3262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hidden="1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1993</v>
      </c>
      <c r="I5632" s="58" t="s">
        <v>1994</v>
      </c>
      <c r="J5632" s="58" t="s">
        <v>1995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2106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2"/>
        <v>96283</v>
      </c>
      <c r="W5632" s="8">
        <f t="shared" si="709"/>
        <v>87645.686274509804</v>
      </c>
      <c r="X5632" s="8"/>
      <c r="Y5632" s="7">
        <f t="shared" si="707"/>
        <v>0</v>
      </c>
      <c r="Z5632" s="7"/>
      <c r="AA5632" s="8">
        <f t="shared" si="710"/>
        <v>87645.686274509804</v>
      </c>
      <c r="AB5632" s="7">
        <f t="shared" si="715"/>
        <v>1752.9137254902016</v>
      </c>
      <c r="AC5632" s="7">
        <f t="shared" si="713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3262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hidden="1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1993</v>
      </c>
      <c r="I5633" s="58" t="s">
        <v>1994</v>
      </c>
      <c r="J5633" s="58" t="s">
        <v>1995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2111</v>
      </c>
      <c r="R5633" s="58"/>
      <c r="S5633" s="7">
        <v>6818.55</v>
      </c>
      <c r="T5633" s="7">
        <v>60000</v>
      </c>
      <c r="U5633" s="7">
        <v>36141.93</v>
      </c>
      <c r="V5633" s="7">
        <f t="shared" si="712"/>
        <v>30676.620000000003</v>
      </c>
      <c r="W5633" s="8">
        <f t="shared" si="709"/>
        <v>34751.855769230766</v>
      </c>
      <c r="X5633" s="8"/>
      <c r="Y5633" s="7">
        <f t="shared" si="707"/>
        <v>0</v>
      </c>
      <c r="Z5633" s="7"/>
      <c r="AA5633" s="8">
        <f t="shared" si="710"/>
        <v>34751.855769230766</v>
      </c>
      <c r="AB5633" s="7">
        <f t="shared" si="715"/>
        <v>1390.0742307692344</v>
      </c>
      <c r="AC5633" s="7">
        <f t="shared" si="713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3262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hidden="1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1993</v>
      </c>
      <c r="I5634" s="58" t="s">
        <v>1994</v>
      </c>
      <c r="J5634" s="58" t="s">
        <v>1995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2113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2"/>
        <v>19938.799999999988</v>
      </c>
      <c r="W5634" s="8">
        <f t="shared" si="709"/>
        <v>133852.70000000001</v>
      </c>
      <c r="X5634" s="8"/>
      <c r="Y5634" s="7">
        <f t="shared" si="707"/>
        <v>0</v>
      </c>
      <c r="Z5634" s="7"/>
      <c r="AA5634" s="8">
        <f t="shared" si="710"/>
        <v>133852.70000000001</v>
      </c>
      <c r="AB5634" s="7">
        <f t="shared" si="715"/>
        <v>0</v>
      </c>
      <c r="AC5634" s="7">
        <f t="shared" si="713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3262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hidden="1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2115</v>
      </c>
      <c r="F5635" s="58" t="s">
        <v>2115</v>
      </c>
      <c r="G5635" s="58" t="s">
        <v>2115</v>
      </c>
      <c r="H5635" s="58" t="s">
        <v>1993</v>
      </c>
      <c r="I5635" s="58" t="s">
        <v>1994</v>
      </c>
      <c r="J5635" s="58" t="s">
        <v>1995</v>
      </c>
      <c r="K5635" s="58" t="s">
        <v>32</v>
      </c>
      <c r="L5635" s="58" t="s">
        <v>375</v>
      </c>
      <c r="M5635" s="58"/>
      <c r="N5635" s="58" t="s">
        <v>4029</v>
      </c>
      <c r="O5635" s="58" t="s">
        <v>41</v>
      </c>
      <c r="P5635" s="4">
        <v>0.05</v>
      </c>
      <c r="Q5635" s="117" t="s">
        <v>2116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2"/>
        <v>0</v>
      </c>
      <c r="W5635" s="8">
        <f t="shared" si="709"/>
        <v>-625241.8476190475</v>
      </c>
      <c r="X5635" s="8"/>
      <c r="Y5635" s="7">
        <f t="shared" ref="Y5635:Y5698" si="716">IF(W5635-AC5635&lt;=0,0,IF(O5635="返现",MAX(W5635-AB5635-AC5635,0),MAX(W5635-AC5635,0)))</f>
        <v>31262.092380952439</v>
      </c>
      <c r="Z5635" s="7"/>
      <c r="AA5635" s="8">
        <f t="shared" si="710"/>
        <v>-625241.8476190475</v>
      </c>
      <c r="AB5635" s="7">
        <f t="shared" si="715"/>
        <v>-31262.092380952439</v>
      </c>
      <c r="AC5635" s="7">
        <f t="shared" si="713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3262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hidden="1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1993</v>
      </c>
      <c r="I5636" s="58" t="s">
        <v>1994</v>
      </c>
      <c r="J5636" s="58" t="s">
        <v>1995</v>
      </c>
      <c r="K5636" s="58" t="s">
        <v>32</v>
      </c>
      <c r="L5636" s="58" t="s">
        <v>2124</v>
      </c>
      <c r="M5636" s="58"/>
      <c r="N5636" s="58" t="s">
        <v>40</v>
      </c>
      <c r="O5636" s="58" t="s">
        <v>80</v>
      </c>
      <c r="P5636" s="4">
        <v>0</v>
      </c>
      <c r="Q5636" s="117" t="s">
        <v>2125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2"/>
        <v>16369.299999999988</v>
      </c>
      <c r="W5636" s="8">
        <f t="shared" si="709"/>
        <v>122926.5</v>
      </c>
      <c r="X5636" s="8"/>
      <c r="Y5636" s="7">
        <f t="shared" si="716"/>
        <v>0</v>
      </c>
      <c r="Z5636" s="7"/>
      <c r="AA5636" s="8">
        <f t="shared" si="710"/>
        <v>122926.5</v>
      </c>
      <c r="AB5636" s="7">
        <f t="shared" si="715"/>
        <v>0</v>
      </c>
      <c r="AC5636" s="7">
        <f t="shared" si="713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3262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hidden="1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1689</v>
      </c>
      <c r="F5637" s="58" t="s">
        <v>1689</v>
      </c>
      <c r="G5637" s="58" t="s">
        <v>1689</v>
      </c>
      <c r="H5637" s="58" t="s">
        <v>1993</v>
      </c>
      <c r="I5637" s="58" t="s">
        <v>1994</v>
      </c>
      <c r="J5637" s="58" t="s">
        <v>1995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2126</v>
      </c>
      <c r="R5637" s="58" t="s">
        <v>3723</v>
      </c>
      <c r="S5637" s="7">
        <v>0</v>
      </c>
      <c r="T5637" s="7">
        <v>55000</v>
      </c>
      <c r="U5637" s="7">
        <v>10842.8</v>
      </c>
      <c r="V5637" s="7">
        <f t="shared" si="712"/>
        <v>44157.2</v>
      </c>
      <c r="W5637" s="8">
        <f t="shared" si="709"/>
        <v>10425.76923076923</v>
      </c>
      <c r="X5637" s="8"/>
      <c r="Y5637" s="7">
        <f t="shared" si="716"/>
        <v>0</v>
      </c>
      <c r="Z5637" s="7"/>
      <c r="AA5637" s="8">
        <f t="shared" si="710"/>
        <v>10425.76923076923</v>
      </c>
      <c r="AB5637" s="7">
        <f t="shared" si="715"/>
        <v>417.03076923076878</v>
      </c>
      <c r="AC5637" s="7">
        <f t="shared" si="713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3262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hidden="1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2128</v>
      </c>
      <c r="F5638" s="58" t="s">
        <v>2128</v>
      </c>
      <c r="G5638" s="58" t="s">
        <v>2128</v>
      </c>
      <c r="H5638" s="58" t="s">
        <v>1993</v>
      </c>
      <c r="I5638" s="58" t="s">
        <v>1994</v>
      </c>
      <c r="J5638" s="58" t="s">
        <v>1995</v>
      </c>
      <c r="K5638" s="58" t="s">
        <v>32</v>
      </c>
      <c r="L5638" s="58" t="s">
        <v>2128</v>
      </c>
      <c r="M5638" s="58"/>
      <c r="N5638" s="58" t="s">
        <v>40</v>
      </c>
      <c r="O5638" s="58" t="s">
        <v>80</v>
      </c>
      <c r="P5638" s="4">
        <v>0</v>
      </c>
      <c r="Q5638" s="117" t="s">
        <v>2129</v>
      </c>
      <c r="R5638" s="58"/>
      <c r="S5638" s="7">
        <v>5684.63</v>
      </c>
      <c r="T5638" s="7">
        <v>60000</v>
      </c>
      <c r="U5638" s="7">
        <v>60533.7</v>
      </c>
      <c r="V5638" s="7">
        <f t="shared" si="712"/>
        <v>5150.9300000000076</v>
      </c>
      <c r="W5638" s="8">
        <f t="shared" si="709"/>
        <v>60533.7</v>
      </c>
      <c r="X5638" s="8"/>
      <c r="Y5638" s="7">
        <f t="shared" si="716"/>
        <v>0</v>
      </c>
      <c r="Z5638" s="7"/>
      <c r="AA5638" s="8">
        <f t="shared" si="710"/>
        <v>60533.7</v>
      </c>
      <c r="AB5638" s="7">
        <f t="shared" si="715"/>
        <v>0</v>
      </c>
      <c r="AC5638" s="7">
        <f t="shared" si="713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3262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hidden="1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2133</v>
      </c>
      <c r="F5639" s="58" t="s">
        <v>2133</v>
      </c>
      <c r="G5639" s="58" t="s">
        <v>2133</v>
      </c>
      <c r="H5639" s="58" t="s">
        <v>1993</v>
      </c>
      <c r="I5639" s="58" t="s">
        <v>1994</v>
      </c>
      <c r="J5639" s="58" t="s">
        <v>1995</v>
      </c>
      <c r="K5639" s="58" t="s">
        <v>32</v>
      </c>
      <c r="L5639" s="58" t="s">
        <v>2133</v>
      </c>
      <c r="M5639" s="58"/>
      <c r="N5639" s="58" t="s">
        <v>40</v>
      </c>
      <c r="O5639" s="58" t="s">
        <v>80</v>
      </c>
      <c r="P5639" s="4">
        <v>0</v>
      </c>
      <c r="Q5639" s="117" t="s">
        <v>2134</v>
      </c>
      <c r="R5639" s="58"/>
      <c r="S5639" s="7">
        <v>32792.6</v>
      </c>
      <c r="T5639" s="7">
        <v>110000</v>
      </c>
      <c r="U5639" s="7">
        <v>119028.4</v>
      </c>
      <c r="V5639" s="7">
        <f t="shared" si="712"/>
        <v>23764.200000000012</v>
      </c>
      <c r="W5639" s="8">
        <f t="shared" si="709"/>
        <v>119028.4</v>
      </c>
      <c r="X5639" s="8"/>
      <c r="Y5639" s="7">
        <f t="shared" si="716"/>
        <v>0</v>
      </c>
      <c r="Z5639" s="7"/>
      <c r="AA5639" s="8">
        <f t="shared" si="710"/>
        <v>119028.4</v>
      </c>
      <c r="AB5639" s="7">
        <f t="shared" si="715"/>
        <v>0</v>
      </c>
      <c r="AC5639" s="7">
        <f t="shared" si="713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3262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hidden="1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1993</v>
      </c>
      <c r="I5640" s="58" t="s">
        <v>1994</v>
      </c>
      <c r="J5640" s="58" t="s">
        <v>1995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2137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2"/>
        <v>1440251.46</v>
      </c>
      <c r="W5640" s="8">
        <f t="shared" si="709"/>
        <v>258378.8</v>
      </c>
      <c r="X5640" s="8">
        <f>W5640*R5640</f>
        <v>12918.94</v>
      </c>
      <c r="Y5640" s="7">
        <f t="shared" si="716"/>
        <v>0</v>
      </c>
      <c r="Z5640" s="7"/>
      <c r="AA5640" s="8">
        <f t="shared" si="710"/>
        <v>271297.74</v>
      </c>
      <c r="AB5640" s="7">
        <f t="shared" si="715"/>
        <v>0</v>
      </c>
      <c r="AC5640" s="7">
        <f t="shared" si="713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3262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hidden="1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1993</v>
      </c>
      <c r="I5641" s="58" t="s">
        <v>1994</v>
      </c>
      <c r="J5641" s="58" t="s">
        <v>1995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2144</v>
      </c>
      <c r="R5641" s="58" t="s">
        <v>3723</v>
      </c>
      <c r="S5641" s="7">
        <v>559559.32999999996</v>
      </c>
      <c r="T5641" s="7">
        <v>0</v>
      </c>
      <c r="U5641" s="7">
        <v>559559.32999999996</v>
      </c>
      <c r="V5641" s="7">
        <f t="shared" si="712"/>
        <v>0</v>
      </c>
      <c r="W5641" s="8">
        <f t="shared" si="709"/>
        <v>559559.32999999996</v>
      </c>
      <c r="X5641" s="8"/>
      <c r="Y5641" s="7">
        <f t="shared" si="716"/>
        <v>0</v>
      </c>
      <c r="Z5641" s="7"/>
      <c r="AA5641" s="8">
        <f t="shared" si="710"/>
        <v>559559.32999999996</v>
      </c>
      <c r="AB5641" s="7">
        <f t="shared" si="715"/>
        <v>0</v>
      </c>
      <c r="AC5641" s="7">
        <f t="shared" si="713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3262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hidden="1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4030</v>
      </c>
      <c r="G5642" s="58" t="s">
        <v>469</v>
      </c>
      <c r="H5642" s="58" t="s">
        <v>1993</v>
      </c>
      <c r="I5642" s="58" t="s">
        <v>1994</v>
      </c>
      <c r="J5642" s="58" t="s">
        <v>1995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2144</v>
      </c>
      <c r="R5642" s="58" t="s">
        <v>3723</v>
      </c>
      <c r="S5642" s="7">
        <v>0</v>
      </c>
      <c r="T5642" s="7">
        <v>5300000</v>
      </c>
      <c r="U5642" s="7">
        <v>4956911.72</v>
      </c>
      <c r="V5642" s="7">
        <f t="shared" si="712"/>
        <v>343088.28000000026</v>
      </c>
      <c r="W5642" s="8">
        <f t="shared" si="709"/>
        <v>4956911.72</v>
      </c>
      <c r="X5642" s="8"/>
      <c r="Y5642" s="7">
        <f t="shared" si="716"/>
        <v>0</v>
      </c>
      <c r="Z5642" s="7"/>
      <c r="AA5642" s="8">
        <f t="shared" si="710"/>
        <v>4956911.72</v>
      </c>
      <c r="AB5642" s="7">
        <f t="shared" si="715"/>
        <v>0</v>
      </c>
      <c r="AC5642" s="7">
        <f t="shared" si="713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3262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hidden="1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3774</v>
      </c>
      <c r="F5643" s="58" t="s">
        <v>3774</v>
      </c>
      <c r="G5643" s="58" t="s">
        <v>3774</v>
      </c>
      <c r="H5643" s="58" t="s">
        <v>1993</v>
      </c>
      <c r="I5643" s="58" t="s">
        <v>1994</v>
      </c>
      <c r="J5643" s="58" t="s">
        <v>1995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2176</v>
      </c>
      <c r="R5643" s="58" t="s">
        <v>4031</v>
      </c>
      <c r="S5643" s="7">
        <v>0</v>
      </c>
      <c r="T5643" s="7">
        <v>100000</v>
      </c>
      <c r="U5643" s="7">
        <v>33425.449999999997</v>
      </c>
      <c r="V5643" s="7">
        <f t="shared" si="712"/>
        <v>66574.55</v>
      </c>
      <c r="W5643" s="8">
        <f t="shared" si="709"/>
        <v>32139.855769230766</v>
      </c>
      <c r="X5643" s="8"/>
      <c r="Y5643" s="7">
        <f t="shared" si="716"/>
        <v>0</v>
      </c>
      <c r="Z5643" s="7"/>
      <c r="AA5643" s="8">
        <f t="shared" si="710"/>
        <v>32139.855769230766</v>
      </c>
      <c r="AB5643" s="7">
        <f t="shared" si="715"/>
        <v>1285.5942307692312</v>
      </c>
      <c r="AC5643" s="7">
        <f t="shared" si="713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3262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hidden="1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2146</v>
      </c>
      <c r="F5644" s="58" t="s">
        <v>2146</v>
      </c>
      <c r="G5644" s="58" t="s">
        <v>2146</v>
      </c>
      <c r="H5644" s="58" t="s">
        <v>1993</v>
      </c>
      <c r="I5644" s="58" t="s">
        <v>1994</v>
      </c>
      <c r="J5644" s="58" t="s">
        <v>1995</v>
      </c>
      <c r="K5644" s="58" t="s">
        <v>32</v>
      </c>
      <c r="L5644" s="58" t="s">
        <v>2146</v>
      </c>
      <c r="M5644" s="58"/>
      <c r="N5644" s="58" t="s">
        <v>40</v>
      </c>
      <c r="O5644" s="58" t="s">
        <v>80</v>
      </c>
      <c r="P5644" s="4">
        <v>0</v>
      </c>
      <c r="Q5644" s="117" t="s">
        <v>2147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2"/>
        <v>39765.370000000054</v>
      </c>
      <c r="W5644" s="8">
        <f t="shared" si="709"/>
        <v>460535.32</v>
      </c>
      <c r="X5644" s="8"/>
      <c r="Y5644" s="7">
        <f t="shared" si="716"/>
        <v>0</v>
      </c>
      <c r="Z5644" s="7"/>
      <c r="AA5644" s="8">
        <f t="shared" si="710"/>
        <v>460535.32</v>
      </c>
      <c r="AB5644" s="7">
        <f t="shared" si="715"/>
        <v>0</v>
      </c>
      <c r="AC5644" s="7">
        <f t="shared" si="713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3262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hidden="1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1993</v>
      </c>
      <c r="I5645" s="58" t="s">
        <v>1994</v>
      </c>
      <c r="J5645" s="58" t="s">
        <v>1995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2149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2"/>
        <v>81689.739999999991</v>
      </c>
      <c r="W5645" s="8">
        <f t="shared" si="709"/>
        <v>458871.1</v>
      </c>
      <c r="X5645" s="8"/>
      <c r="Y5645" s="7">
        <f t="shared" si="716"/>
        <v>0</v>
      </c>
      <c r="Z5645" s="7"/>
      <c r="AA5645" s="8">
        <f t="shared" si="710"/>
        <v>458871.1</v>
      </c>
      <c r="AB5645" s="7">
        <f t="shared" si="715"/>
        <v>0</v>
      </c>
      <c r="AC5645" s="7">
        <f t="shared" si="713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3262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hidden="1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1700</v>
      </c>
      <c r="F5646" s="58" t="s">
        <v>1700</v>
      </c>
      <c r="G5646" s="58" t="s">
        <v>1700</v>
      </c>
      <c r="H5646" s="58" t="s">
        <v>1993</v>
      </c>
      <c r="I5646" s="58" t="s">
        <v>1994</v>
      </c>
      <c r="J5646" s="58" t="s">
        <v>1995</v>
      </c>
      <c r="K5646" s="58" t="s">
        <v>32</v>
      </c>
      <c r="L5646" s="58" t="s">
        <v>1700</v>
      </c>
      <c r="M5646" s="58"/>
      <c r="N5646" s="58" t="s">
        <v>40</v>
      </c>
      <c r="O5646" s="58" t="s">
        <v>80</v>
      </c>
      <c r="P5646" s="4">
        <v>0</v>
      </c>
      <c r="Q5646" s="117" t="s">
        <v>2150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2"/>
        <v>147773.24000000209</v>
      </c>
      <c r="W5646" s="8">
        <f t="shared" si="709"/>
        <v>5151942.8</v>
      </c>
      <c r="X5646" s="8"/>
      <c r="Y5646" s="7">
        <f t="shared" si="716"/>
        <v>0</v>
      </c>
      <c r="Z5646" s="7"/>
      <c r="AA5646" s="8">
        <f t="shared" si="710"/>
        <v>5151942.8</v>
      </c>
      <c r="AB5646" s="7">
        <f t="shared" si="715"/>
        <v>0</v>
      </c>
      <c r="AC5646" s="7">
        <f t="shared" si="713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3262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hidden="1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2151</v>
      </c>
      <c r="F5647" s="58" t="s">
        <v>2151</v>
      </c>
      <c r="G5647" s="58" t="s">
        <v>2151</v>
      </c>
      <c r="H5647" s="58" t="s">
        <v>1993</v>
      </c>
      <c r="I5647" s="58" t="s">
        <v>1994</v>
      </c>
      <c r="J5647" s="58" t="s">
        <v>1995</v>
      </c>
      <c r="K5647" s="58" t="s">
        <v>32</v>
      </c>
      <c r="L5647" s="58" t="s">
        <v>2151</v>
      </c>
      <c r="M5647" s="58"/>
      <c r="N5647" s="58" t="s">
        <v>40</v>
      </c>
      <c r="O5647" s="58" t="s">
        <v>41</v>
      </c>
      <c r="P5647" s="4">
        <v>0.01</v>
      </c>
      <c r="Q5647" s="117" t="s">
        <v>2152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2"/>
        <v>13924.2</v>
      </c>
      <c r="W5647" s="8">
        <f t="shared" si="709"/>
        <v>31602.673267326732</v>
      </c>
      <c r="X5647" s="8"/>
      <c r="Y5647" s="7">
        <f t="shared" si="716"/>
        <v>0</v>
      </c>
      <c r="Z5647" s="7"/>
      <c r="AA5647" s="8">
        <f t="shared" si="710"/>
        <v>31602.673267326732</v>
      </c>
      <c r="AB5647" s="7">
        <f t="shared" si="715"/>
        <v>316.02673267326827</v>
      </c>
      <c r="AC5647" s="7">
        <f t="shared" si="713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3262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hidden="1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2162</v>
      </c>
      <c r="F5648" s="58" t="s">
        <v>2162</v>
      </c>
      <c r="G5648" s="58" t="s">
        <v>2162</v>
      </c>
      <c r="H5648" s="58" t="s">
        <v>1993</v>
      </c>
      <c r="I5648" s="58" t="s">
        <v>1994</v>
      </c>
      <c r="J5648" s="58" t="s">
        <v>1995</v>
      </c>
      <c r="K5648" s="58" t="s">
        <v>32</v>
      </c>
      <c r="L5648" s="58" t="s">
        <v>2162</v>
      </c>
      <c r="M5648" s="58"/>
      <c r="N5648" s="58" t="s">
        <v>40</v>
      </c>
      <c r="O5648" s="58" t="s">
        <v>41</v>
      </c>
      <c r="P5648" s="4">
        <v>0.02</v>
      </c>
      <c r="Q5648" s="117" t="s">
        <v>2163</v>
      </c>
      <c r="R5648" s="58"/>
      <c r="S5648" s="7">
        <v>13144.3</v>
      </c>
      <c r="T5648" s="7">
        <v>45900</v>
      </c>
      <c r="U5648" s="7">
        <v>45013.8</v>
      </c>
      <c r="V5648" s="7">
        <f t="shared" si="712"/>
        <v>14030.5</v>
      </c>
      <c r="W5648" s="8">
        <f t="shared" si="709"/>
        <v>44131.176470588238</v>
      </c>
      <c r="X5648" s="8"/>
      <c r="Y5648" s="7">
        <f t="shared" si="716"/>
        <v>0</v>
      </c>
      <c r="Z5648" s="7"/>
      <c r="AA5648" s="8">
        <f t="shared" si="710"/>
        <v>44131.176470588238</v>
      </c>
      <c r="AB5648" s="7">
        <f t="shared" si="715"/>
        <v>882.62352941176505</v>
      </c>
      <c r="AC5648" s="7">
        <f t="shared" si="713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3262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hidden="1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1704</v>
      </c>
      <c r="F5649" s="58" t="s">
        <v>1704</v>
      </c>
      <c r="G5649" s="58" t="s">
        <v>1704</v>
      </c>
      <c r="H5649" s="58" t="s">
        <v>1993</v>
      </c>
      <c r="I5649" s="58" t="s">
        <v>1994</v>
      </c>
      <c r="J5649" s="58" t="s">
        <v>1995</v>
      </c>
      <c r="K5649" s="58" t="s">
        <v>32</v>
      </c>
      <c r="L5649" s="58" t="s">
        <v>1705</v>
      </c>
      <c r="M5649" s="58"/>
      <c r="N5649" s="58" t="s">
        <v>57</v>
      </c>
      <c r="O5649" s="58" t="s">
        <v>41</v>
      </c>
      <c r="P5649" s="4">
        <v>0.04</v>
      </c>
      <c r="Q5649" s="117" t="s">
        <v>2164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09"/>
        <v>0</v>
      </c>
      <c r="X5649" s="8"/>
      <c r="Y5649" s="7">
        <f t="shared" si="716"/>
        <v>0</v>
      </c>
      <c r="Z5649" s="7"/>
      <c r="AA5649" s="8">
        <f t="shared" si="710"/>
        <v>0</v>
      </c>
      <c r="AB5649" s="7">
        <f t="shared" si="715"/>
        <v>0</v>
      </c>
      <c r="AC5649" s="7">
        <f t="shared" si="713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3262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hidden="1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1704</v>
      </c>
      <c r="F5650" s="58" t="s">
        <v>1704</v>
      </c>
      <c r="G5650" s="58" t="s">
        <v>1704</v>
      </c>
      <c r="H5650" s="58" t="s">
        <v>1993</v>
      </c>
      <c r="I5650" s="58" t="s">
        <v>1994</v>
      </c>
      <c r="J5650" s="58" t="s">
        <v>1995</v>
      </c>
      <c r="K5650" s="58" t="s">
        <v>32</v>
      </c>
      <c r="L5650" s="58" t="s">
        <v>1705</v>
      </c>
      <c r="M5650" s="58"/>
      <c r="N5650" s="58" t="s">
        <v>40</v>
      </c>
      <c r="O5650" s="58" t="s">
        <v>41</v>
      </c>
      <c r="P5650" s="4">
        <v>0.02</v>
      </c>
      <c r="Q5650" s="117" t="s">
        <v>2164</v>
      </c>
      <c r="R5650" s="58"/>
      <c r="S5650" s="7">
        <v>146314.81</v>
      </c>
      <c r="T5650" s="7">
        <v>-146314.81</v>
      </c>
      <c r="U5650" s="7">
        <v>0</v>
      </c>
      <c r="V5650" s="7">
        <f t="shared" si="712"/>
        <v>0</v>
      </c>
      <c r="W5650" s="8">
        <f t="shared" si="709"/>
        <v>0</v>
      </c>
      <c r="X5650" s="8"/>
      <c r="Y5650" s="7">
        <f t="shared" si="716"/>
        <v>0</v>
      </c>
      <c r="Z5650" s="7"/>
      <c r="AA5650" s="8">
        <f t="shared" si="710"/>
        <v>0</v>
      </c>
      <c r="AB5650" s="7">
        <f t="shared" si="715"/>
        <v>0</v>
      </c>
      <c r="AC5650" s="7">
        <f t="shared" si="713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3262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hidden="1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1993</v>
      </c>
      <c r="I5651" s="58" t="s">
        <v>1994</v>
      </c>
      <c r="J5651" s="58" t="s">
        <v>1995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2169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2"/>
        <v>262394.93999999994</v>
      </c>
      <c r="W5651" s="8">
        <f t="shared" si="709"/>
        <v>516826.5</v>
      </c>
      <c r="X5651" s="8"/>
      <c r="Y5651" s="7">
        <f t="shared" si="716"/>
        <v>0</v>
      </c>
      <c r="Z5651" s="7"/>
      <c r="AA5651" s="8">
        <f t="shared" si="710"/>
        <v>516826.5</v>
      </c>
      <c r="AB5651" s="7">
        <f t="shared" si="715"/>
        <v>0</v>
      </c>
      <c r="AC5651" s="7">
        <f t="shared" si="713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3262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hidden="1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1993</v>
      </c>
      <c r="I5652" s="58" t="s">
        <v>1994</v>
      </c>
      <c r="J5652" s="58" t="s">
        <v>1995</v>
      </c>
      <c r="K5652" s="58" t="s">
        <v>32</v>
      </c>
      <c r="L5652" s="58" t="s">
        <v>2170</v>
      </c>
      <c r="M5652" s="58"/>
      <c r="N5652" s="58" t="s">
        <v>40</v>
      </c>
      <c r="O5652" s="58" t="s">
        <v>41</v>
      </c>
      <c r="P5652" s="4">
        <v>0.02</v>
      </c>
      <c r="Q5652" s="117" t="s">
        <v>2171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2"/>
        <v>82362.430000000022</v>
      </c>
      <c r="W5652" s="8">
        <f t="shared" si="709"/>
        <v>170336.66666666666</v>
      </c>
      <c r="X5652" s="8"/>
      <c r="Y5652" s="7">
        <f t="shared" si="716"/>
        <v>0</v>
      </c>
      <c r="Z5652" s="7"/>
      <c r="AA5652" s="8">
        <f t="shared" si="710"/>
        <v>170336.66666666666</v>
      </c>
      <c r="AB5652" s="7">
        <f t="shared" si="715"/>
        <v>3406.7333333333372</v>
      </c>
      <c r="AC5652" s="7">
        <f t="shared" si="713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3262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hidden="1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2019</v>
      </c>
      <c r="F5653" s="58" t="s">
        <v>2019</v>
      </c>
      <c r="G5653" s="58" t="s">
        <v>2019</v>
      </c>
      <c r="H5653" s="58" t="s">
        <v>1993</v>
      </c>
      <c r="I5653" s="58" t="s">
        <v>1994</v>
      </c>
      <c r="J5653" s="58" t="s">
        <v>1995</v>
      </c>
      <c r="K5653" s="58" t="s">
        <v>32</v>
      </c>
      <c r="L5653" s="58" t="s">
        <v>2019</v>
      </c>
      <c r="M5653" s="58"/>
      <c r="N5653" s="58" t="s">
        <v>40</v>
      </c>
      <c r="O5653" s="58" t="s">
        <v>80</v>
      </c>
      <c r="P5653" s="4">
        <v>0</v>
      </c>
      <c r="Q5653" s="117" t="s">
        <v>2173</v>
      </c>
      <c r="R5653" s="58"/>
      <c r="S5653" s="7">
        <v>161011.5</v>
      </c>
      <c r="T5653" s="7">
        <v>460000</v>
      </c>
      <c r="U5653" s="7">
        <v>604777.4</v>
      </c>
      <c r="V5653" s="7">
        <f t="shared" si="712"/>
        <v>16234.099999999977</v>
      </c>
      <c r="W5653" s="8">
        <f t="shared" si="709"/>
        <v>604777.4</v>
      </c>
      <c r="X5653" s="8"/>
      <c r="Y5653" s="7">
        <f t="shared" si="716"/>
        <v>0</v>
      </c>
      <c r="Z5653" s="7"/>
      <c r="AA5653" s="8">
        <f t="shared" si="710"/>
        <v>604777.4</v>
      </c>
      <c r="AB5653" s="7">
        <f t="shared" si="715"/>
        <v>0</v>
      </c>
      <c r="AC5653" s="7">
        <f t="shared" si="713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3262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hidden="1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2174</v>
      </c>
      <c r="F5654" s="58" t="s">
        <v>2174</v>
      </c>
      <c r="G5654" s="58" t="s">
        <v>2174</v>
      </c>
      <c r="H5654" s="58" t="s">
        <v>1993</v>
      </c>
      <c r="I5654" s="58" t="s">
        <v>1994</v>
      </c>
      <c r="J5654" s="58" t="s">
        <v>1995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2175</v>
      </c>
      <c r="R5654" s="58"/>
      <c r="S5654" s="7">
        <v>47706.5</v>
      </c>
      <c r="T5654" s="7">
        <v>-47706.5</v>
      </c>
      <c r="U5654" s="7">
        <v>0</v>
      </c>
      <c r="V5654" s="7">
        <f t="shared" si="712"/>
        <v>0</v>
      </c>
      <c r="W5654" s="8">
        <f t="shared" si="709"/>
        <v>0</v>
      </c>
      <c r="X5654" s="8"/>
      <c r="Y5654" s="7">
        <f t="shared" si="716"/>
        <v>0</v>
      </c>
      <c r="Z5654" s="7"/>
      <c r="AA5654" s="8">
        <f t="shared" si="710"/>
        <v>0</v>
      </c>
      <c r="AB5654" s="7">
        <f t="shared" si="715"/>
        <v>0</v>
      </c>
      <c r="AC5654" s="7">
        <f t="shared" si="713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3262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hidden="1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2177</v>
      </c>
      <c r="F5655" s="58" t="s">
        <v>2177</v>
      </c>
      <c r="G5655" s="58" t="s">
        <v>2177</v>
      </c>
      <c r="H5655" s="58" t="s">
        <v>1993</v>
      </c>
      <c r="I5655" s="58" t="s">
        <v>1994</v>
      </c>
      <c r="J5655" s="58" t="s">
        <v>1995</v>
      </c>
      <c r="K5655" s="58" t="s">
        <v>32</v>
      </c>
      <c r="L5655" s="58" t="s">
        <v>2177</v>
      </c>
      <c r="M5655" s="58"/>
      <c r="N5655" s="58" t="s">
        <v>40</v>
      </c>
      <c r="O5655" s="58" t="s">
        <v>41</v>
      </c>
      <c r="P5655" s="4">
        <v>0.01</v>
      </c>
      <c r="Q5655" s="117" t="s">
        <v>2178</v>
      </c>
      <c r="R5655" s="58"/>
      <c r="S5655" s="7">
        <v>29500.27</v>
      </c>
      <c r="T5655" s="7">
        <v>25250</v>
      </c>
      <c r="U5655" s="7">
        <v>38812.9</v>
      </c>
      <c r="V5655" s="7">
        <f t="shared" si="712"/>
        <v>15937.370000000003</v>
      </c>
      <c r="W5655" s="8">
        <f t="shared" si="709"/>
        <v>38428.61386138614</v>
      </c>
      <c r="X5655" s="8"/>
      <c r="Y5655" s="7">
        <f t="shared" si="716"/>
        <v>0</v>
      </c>
      <c r="Z5655" s="7"/>
      <c r="AA5655" s="8">
        <f t="shared" si="710"/>
        <v>38428.61386138614</v>
      </c>
      <c r="AB5655" s="7">
        <f t="shared" si="715"/>
        <v>384.28613861386111</v>
      </c>
      <c r="AC5655" s="7">
        <f t="shared" si="713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3262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hidden="1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2181</v>
      </c>
      <c r="F5656" s="58" t="s">
        <v>2181</v>
      </c>
      <c r="G5656" s="58" t="s">
        <v>2181</v>
      </c>
      <c r="H5656" s="58" t="s">
        <v>1993</v>
      </c>
      <c r="I5656" s="58" t="s">
        <v>1994</v>
      </c>
      <c r="J5656" s="58" t="s">
        <v>1995</v>
      </c>
      <c r="K5656" s="58" t="s">
        <v>32</v>
      </c>
      <c r="L5656" s="58" t="s">
        <v>2181</v>
      </c>
      <c r="M5656" s="58"/>
      <c r="N5656" s="58" t="s">
        <v>40</v>
      </c>
      <c r="O5656" s="58" t="s">
        <v>41</v>
      </c>
      <c r="P5656" s="4">
        <v>0.02</v>
      </c>
      <c r="Q5656" s="117" t="s">
        <v>2182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2"/>
        <v>16026.89</v>
      </c>
      <c r="W5656" s="8">
        <f t="shared" si="709"/>
        <v>19872.156862745098</v>
      </c>
      <c r="X5656" s="8"/>
      <c r="Y5656" s="7">
        <f t="shared" si="716"/>
        <v>0</v>
      </c>
      <c r="Z5656" s="7"/>
      <c r="AA5656" s="8">
        <f t="shared" si="710"/>
        <v>19872.156862745098</v>
      </c>
      <c r="AB5656" s="7">
        <f t="shared" si="715"/>
        <v>397.44313725490065</v>
      </c>
      <c r="AC5656" s="7">
        <f t="shared" si="713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3262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hidden="1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2183</v>
      </c>
      <c r="F5657" s="58" t="s">
        <v>2183</v>
      </c>
      <c r="G5657" s="58" t="s">
        <v>2183</v>
      </c>
      <c r="H5657" s="58" t="s">
        <v>1993</v>
      </c>
      <c r="I5657" s="58" t="s">
        <v>1994</v>
      </c>
      <c r="J5657" s="58" t="s">
        <v>1995</v>
      </c>
      <c r="K5657" s="58" t="s">
        <v>32</v>
      </c>
      <c r="L5657" s="58" t="s">
        <v>2184</v>
      </c>
      <c r="M5657" s="58"/>
      <c r="N5657" s="58" t="s">
        <v>40</v>
      </c>
      <c r="O5657" s="58" t="s">
        <v>80</v>
      </c>
      <c r="P5657" s="4">
        <v>0</v>
      </c>
      <c r="Q5657" s="117" t="s">
        <v>2185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2"/>
        <v>31199.049999999988</v>
      </c>
      <c r="W5657" s="8">
        <f t="shared" si="709"/>
        <v>158679.6</v>
      </c>
      <c r="X5657" s="8"/>
      <c r="Y5657" s="7">
        <f t="shared" si="716"/>
        <v>0</v>
      </c>
      <c r="Z5657" s="7"/>
      <c r="AA5657" s="8">
        <f t="shared" si="710"/>
        <v>158679.6</v>
      </c>
      <c r="AB5657" s="7">
        <f t="shared" si="715"/>
        <v>0</v>
      </c>
      <c r="AC5657" s="7">
        <f t="shared" si="713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3262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hidden="1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2199</v>
      </c>
      <c r="F5658" s="58" t="s">
        <v>2199</v>
      </c>
      <c r="G5658" s="58" t="s">
        <v>2199</v>
      </c>
      <c r="H5658" s="58" t="s">
        <v>1993</v>
      </c>
      <c r="I5658" s="58" t="s">
        <v>1994</v>
      </c>
      <c r="J5658" s="58" t="s">
        <v>1995</v>
      </c>
      <c r="K5658" s="58" t="s">
        <v>32</v>
      </c>
      <c r="L5658" s="58" t="s">
        <v>2199</v>
      </c>
      <c r="M5658" s="58"/>
      <c r="N5658" s="58" t="s">
        <v>40</v>
      </c>
      <c r="O5658" s="58" t="s">
        <v>80</v>
      </c>
      <c r="P5658" s="4">
        <v>0</v>
      </c>
      <c r="Q5658" s="117" t="s">
        <v>2200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2"/>
        <v>5687.8999999999978</v>
      </c>
      <c r="W5658" s="8">
        <f t="shared" si="709"/>
        <v>29858.799999999999</v>
      </c>
      <c r="X5658" s="8"/>
      <c r="Y5658" s="7">
        <f t="shared" si="716"/>
        <v>0</v>
      </c>
      <c r="Z5658" s="7"/>
      <c r="AA5658" s="8">
        <f t="shared" si="710"/>
        <v>29858.799999999999</v>
      </c>
      <c r="AB5658" s="7">
        <f t="shared" si="715"/>
        <v>0</v>
      </c>
      <c r="AC5658" s="7">
        <f t="shared" si="713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3262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hidden="1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2220</v>
      </c>
      <c r="F5659" s="58" t="s">
        <v>2220</v>
      </c>
      <c r="G5659" s="58" t="s">
        <v>2220</v>
      </c>
      <c r="H5659" s="58" t="s">
        <v>1993</v>
      </c>
      <c r="I5659" s="58" t="s">
        <v>1994</v>
      </c>
      <c r="J5659" s="58" t="s">
        <v>1995</v>
      </c>
      <c r="K5659" s="58" t="s">
        <v>32</v>
      </c>
      <c r="L5659" s="58" t="s">
        <v>2221</v>
      </c>
      <c r="M5659" s="58"/>
      <c r="N5659" s="58" t="s">
        <v>40</v>
      </c>
      <c r="O5659" s="58" t="s">
        <v>41</v>
      </c>
      <c r="P5659" s="4">
        <v>0.02</v>
      </c>
      <c r="Q5659" s="117" t="s">
        <v>2222</v>
      </c>
      <c r="R5659" s="58"/>
      <c r="S5659" s="7">
        <v>751706</v>
      </c>
      <c r="T5659" s="7">
        <v>38000</v>
      </c>
      <c r="U5659" s="7">
        <v>393647.6</v>
      </c>
      <c r="V5659" s="7">
        <f t="shared" si="712"/>
        <v>396058.4</v>
      </c>
      <c r="W5659" s="8">
        <f t="shared" si="709"/>
        <v>385929.01960784313</v>
      </c>
      <c r="X5659" s="8"/>
      <c r="Y5659" s="7">
        <f t="shared" si="716"/>
        <v>0</v>
      </c>
      <c r="Z5659" s="7"/>
      <c r="AA5659" s="8">
        <f t="shared" si="710"/>
        <v>385929.01960784313</v>
      </c>
      <c r="AB5659" s="7">
        <f t="shared" si="715"/>
        <v>7718.580392156844</v>
      </c>
      <c r="AC5659" s="7">
        <f t="shared" si="713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3262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hidden="1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2226</v>
      </c>
      <c r="F5660" s="58" t="s">
        <v>2226</v>
      </c>
      <c r="G5660" s="58" t="s">
        <v>2226</v>
      </c>
      <c r="H5660" s="58" t="s">
        <v>1993</v>
      </c>
      <c r="I5660" s="58" t="s">
        <v>1994</v>
      </c>
      <c r="J5660" s="58" t="s">
        <v>1995</v>
      </c>
      <c r="K5660" s="58" t="s">
        <v>32</v>
      </c>
      <c r="L5660" s="58" t="s">
        <v>2227</v>
      </c>
      <c r="M5660" s="58"/>
      <c r="N5660" s="58" t="s">
        <v>40</v>
      </c>
      <c r="O5660" s="58" t="s">
        <v>41</v>
      </c>
      <c r="P5660" s="4">
        <v>0.01</v>
      </c>
      <c r="Q5660" s="117" t="s">
        <v>2228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2"/>
        <v>16907.719999999994</v>
      </c>
      <c r="W5660" s="8">
        <f t="shared" si="709"/>
        <v>24520.198019801981</v>
      </c>
      <c r="X5660" s="8"/>
      <c r="Y5660" s="7">
        <f t="shared" si="716"/>
        <v>0</v>
      </c>
      <c r="Z5660" s="7"/>
      <c r="AA5660" s="8">
        <f t="shared" si="710"/>
        <v>24520.198019801981</v>
      </c>
      <c r="AB5660" s="7">
        <f t="shared" si="715"/>
        <v>245.20198019802046</v>
      </c>
      <c r="AC5660" s="7">
        <f t="shared" si="713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3262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hidden="1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2234</v>
      </c>
      <c r="F5661" s="58" t="s">
        <v>2234</v>
      </c>
      <c r="G5661" s="58" t="s">
        <v>2234</v>
      </c>
      <c r="H5661" s="58" t="s">
        <v>1993</v>
      </c>
      <c r="I5661" s="58" t="s">
        <v>1994</v>
      </c>
      <c r="J5661" s="58" t="s">
        <v>1995</v>
      </c>
      <c r="K5661" s="58" t="s">
        <v>32</v>
      </c>
      <c r="L5661" s="58" t="s">
        <v>2235</v>
      </c>
      <c r="M5661" s="58"/>
      <c r="N5661" s="58" t="s">
        <v>40</v>
      </c>
      <c r="O5661" s="58" t="s">
        <v>80</v>
      </c>
      <c r="P5661" s="4">
        <v>0</v>
      </c>
      <c r="Q5661" s="117" t="s">
        <v>2236</v>
      </c>
      <c r="R5661" s="58"/>
      <c r="S5661" s="7">
        <v>96566.98</v>
      </c>
      <c r="T5661" s="7">
        <v>190000</v>
      </c>
      <c r="U5661" s="7">
        <v>207296.6</v>
      </c>
      <c r="V5661" s="7">
        <f t="shared" si="712"/>
        <v>79270.379999999976</v>
      </c>
      <c r="W5661" s="8">
        <f t="shared" si="709"/>
        <v>207296.6</v>
      </c>
      <c r="X5661" s="8"/>
      <c r="Y5661" s="7">
        <f t="shared" si="716"/>
        <v>0</v>
      </c>
      <c r="Z5661" s="7"/>
      <c r="AA5661" s="8">
        <f t="shared" si="710"/>
        <v>207296.6</v>
      </c>
      <c r="AB5661" s="7">
        <f t="shared" si="715"/>
        <v>0</v>
      </c>
      <c r="AC5661" s="7">
        <f t="shared" si="713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3262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hidden="1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1794</v>
      </c>
      <c r="F5662" s="58" t="s">
        <v>2237</v>
      </c>
      <c r="G5662" s="58" t="s">
        <v>1794</v>
      </c>
      <c r="H5662" s="58" t="s">
        <v>1993</v>
      </c>
      <c r="I5662" s="58" t="s">
        <v>1994</v>
      </c>
      <c r="J5662" s="58" t="s">
        <v>1995</v>
      </c>
      <c r="K5662" s="58" t="s">
        <v>32</v>
      </c>
      <c r="L5662" s="58" t="s">
        <v>2238</v>
      </c>
      <c r="M5662" s="58"/>
      <c r="N5662" s="58" t="s">
        <v>40</v>
      </c>
      <c r="O5662" s="58" t="s">
        <v>80</v>
      </c>
      <c r="P5662" s="4">
        <v>0</v>
      </c>
      <c r="Q5662" s="117" t="s">
        <v>2239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2"/>
        <v>794279.48</v>
      </c>
      <c r="W5662" s="8">
        <f t="shared" si="709"/>
        <v>378884.03</v>
      </c>
      <c r="X5662" s="8"/>
      <c r="Y5662" s="7">
        <f t="shared" si="716"/>
        <v>0</v>
      </c>
      <c r="Z5662" s="7"/>
      <c r="AA5662" s="8">
        <f t="shared" si="710"/>
        <v>378884.03</v>
      </c>
      <c r="AB5662" s="7">
        <f t="shared" si="715"/>
        <v>0</v>
      </c>
      <c r="AC5662" s="7">
        <f t="shared" si="713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3262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hidden="1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1993</v>
      </c>
      <c r="I5663" s="58" t="s">
        <v>1994</v>
      </c>
      <c r="J5663" s="58" t="s">
        <v>1995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2246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2"/>
        <v>246175.57000000007</v>
      </c>
      <c r="W5663" s="8">
        <f t="shared" si="709"/>
        <v>779378.1</v>
      </c>
      <c r="X5663" s="8"/>
      <c r="Y5663" s="7">
        <f t="shared" si="716"/>
        <v>0</v>
      </c>
      <c r="Z5663" s="7"/>
      <c r="AA5663" s="8">
        <f t="shared" si="710"/>
        <v>779378.1</v>
      </c>
      <c r="AB5663" s="7">
        <f t="shared" si="715"/>
        <v>0</v>
      </c>
      <c r="AC5663" s="7">
        <f t="shared" si="713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3262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hidden="1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2254</v>
      </c>
      <c r="F5664" s="58" t="s">
        <v>2255</v>
      </c>
      <c r="G5664" s="58" t="s">
        <v>2254</v>
      </c>
      <c r="H5664" s="58" t="s">
        <v>1993</v>
      </c>
      <c r="I5664" s="58" t="s">
        <v>1994</v>
      </c>
      <c r="J5664" s="58" t="s">
        <v>1995</v>
      </c>
      <c r="K5664" s="58" t="s">
        <v>32</v>
      </c>
      <c r="L5664" s="58" t="s">
        <v>2256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2257</v>
      </c>
      <c r="R5664" s="58"/>
      <c r="S5664" s="7">
        <v>347042.05</v>
      </c>
      <c r="T5664" s="7">
        <v>600000</v>
      </c>
      <c r="U5664" s="7">
        <v>713676</v>
      </c>
      <c r="V5664" s="7">
        <f t="shared" si="712"/>
        <v>233366.05000000005</v>
      </c>
      <c r="W5664" s="8">
        <f t="shared" si="709"/>
        <v>695834.1</v>
      </c>
      <c r="X5664" s="8"/>
      <c r="Y5664" s="7">
        <f t="shared" si="716"/>
        <v>0</v>
      </c>
      <c r="Z5664" s="7"/>
      <c r="AA5664" s="8">
        <f t="shared" si="710"/>
        <v>695834.1</v>
      </c>
      <c r="AB5664" s="7">
        <f t="shared" si="715"/>
        <v>17841.900000000023</v>
      </c>
      <c r="AC5664" s="7">
        <f t="shared" si="713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3262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hidden="1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1993</v>
      </c>
      <c r="I5665" s="58" t="s">
        <v>1994</v>
      </c>
      <c r="J5665" s="58" t="s">
        <v>1995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2261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2"/>
        <v>350903.23</v>
      </c>
      <c r="W5665" s="8">
        <f t="shared" si="709"/>
        <v>616507.84565000003</v>
      </c>
      <c r="X5665" s="8"/>
      <c r="Y5665" s="7">
        <f t="shared" si="716"/>
        <v>0</v>
      </c>
      <c r="Z5665" s="7"/>
      <c r="AA5665" s="8">
        <f t="shared" si="710"/>
        <v>616507.84565000003</v>
      </c>
      <c r="AB5665" s="7">
        <f t="shared" si="715"/>
        <v>9388.4443500000052</v>
      </c>
      <c r="AC5665" s="7">
        <f t="shared" si="713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3262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hidden="1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2269</v>
      </c>
      <c r="F5666" s="58" t="s">
        <v>2269</v>
      </c>
      <c r="G5666" s="58" t="s">
        <v>2269</v>
      </c>
      <c r="H5666" s="58" t="s">
        <v>1993</v>
      </c>
      <c r="I5666" s="58" t="s">
        <v>1994</v>
      </c>
      <c r="J5666" s="58" t="s">
        <v>1995</v>
      </c>
      <c r="K5666" s="58" t="s">
        <v>32</v>
      </c>
      <c r="L5666" s="58" t="s">
        <v>2270</v>
      </c>
      <c r="M5666" s="58"/>
      <c r="N5666" s="58" t="s">
        <v>40</v>
      </c>
      <c r="O5666" s="58" t="s">
        <v>80</v>
      </c>
      <c r="P5666" s="4">
        <v>0</v>
      </c>
      <c r="Q5666" s="117" t="s">
        <v>2271</v>
      </c>
      <c r="R5666" s="58"/>
      <c r="S5666" s="7">
        <v>8647.9</v>
      </c>
      <c r="T5666" s="7">
        <v>47000</v>
      </c>
      <c r="U5666" s="7">
        <v>48890.6</v>
      </c>
      <c r="V5666" s="7">
        <f t="shared" si="712"/>
        <v>6757.3000000000029</v>
      </c>
      <c r="W5666" s="8">
        <f t="shared" si="709"/>
        <v>48890.6</v>
      </c>
      <c r="X5666" s="8"/>
      <c r="Y5666" s="7">
        <f t="shared" si="716"/>
        <v>0</v>
      </c>
      <c r="Z5666" s="7"/>
      <c r="AA5666" s="8">
        <f t="shared" si="710"/>
        <v>48890.6</v>
      </c>
      <c r="AB5666" s="7">
        <f t="shared" si="715"/>
        <v>0</v>
      </c>
      <c r="AC5666" s="7">
        <f t="shared" si="713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3262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hidden="1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2274</v>
      </c>
      <c r="F5667" s="58" t="s">
        <v>2274</v>
      </c>
      <c r="G5667" s="58" t="s">
        <v>2274</v>
      </c>
      <c r="H5667" s="58" t="s">
        <v>1993</v>
      </c>
      <c r="I5667" s="58" t="s">
        <v>1994</v>
      </c>
      <c r="J5667" s="58" t="s">
        <v>1995</v>
      </c>
      <c r="K5667" s="58" t="s">
        <v>32</v>
      </c>
      <c r="L5667" s="58" t="s">
        <v>2274</v>
      </c>
      <c r="M5667" s="58"/>
      <c r="N5667" s="58" t="s">
        <v>40</v>
      </c>
      <c r="O5667" s="58" t="s">
        <v>80</v>
      </c>
      <c r="P5667" s="4">
        <v>0</v>
      </c>
      <c r="Q5667" s="117" t="s">
        <v>2275</v>
      </c>
      <c r="R5667" s="58"/>
      <c r="S5667" s="7">
        <v>1304.21</v>
      </c>
      <c r="T5667" s="7">
        <v>20000</v>
      </c>
      <c r="U5667" s="7">
        <v>12843.3</v>
      </c>
      <c r="V5667" s="7">
        <f t="shared" si="712"/>
        <v>8460.91</v>
      </c>
      <c r="W5667" s="8">
        <f t="shared" si="709"/>
        <v>12843.3</v>
      </c>
      <c r="X5667" s="8"/>
      <c r="Y5667" s="7">
        <f t="shared" si="716"/>
        <v>0</v>
      </c>
      <c r="Z5667" s="7"/>
      <c r="AA5667" s="8">
        <f t="shared" si="710"/>
        <v>12843.3</v>
      </c>
      <c r="AB5667" s="7">
        <f t="shared" si="715"/>
        <v>0</v>
      </c>
      <c r="AC5667" s="7">
        <f t="shared" si="713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3262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hidden="1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2279</v>
      </c>
      <c r="F5668" s="58" t="s">
        <v>2279</v>
      </c>
      <c r="G5668" s="58" t="s">
        <v>2280</v>
      </c>
      <c r="H5668" s="58" t="s">
        <v>1993</v>
      </c>
      <c r="I5668" s="58" t="s">
        <v>1994</v>
      </c>
      <c r="J5668" s="58" t="s">
        <v>1995</v>
      </c>
      <c r="K5668" s="58" t="s">
        <v>32</v>
      </c>
      <c r="L5668" s="58" t="s">
        <v>2280</v>
      </c>
      <c r="M5668" s="58"/>
      <c r="N5668" s="58" t="s">
        <v>40</v>
      </c>
      <c r="O5668" s="58" t="s">
        <v>80</v>
      </c>
      <c r="P5668" s="4">
        <v>0</v>
      </c>
      <c r="Q5668" s="117" t="s">
        <v>2281</v>
      </c>
      <c r="R5668" s="58"/>
      <c r="S5668" s="7">
        <v>5257.1</v>
      </c>
      <c r="T5668" s="7">
        <v>-5257.1</v>
      </c>
      <c r="U5668" s="7">
        <v>0</v>
      </c>
      <c r="V5668" s="7">
        <f t="shared" si="712"/>
        <v>0</v>
      </c>
      <c r="W5668" s="8">
        <f t="shared" ref="W5668:W5731" si="717">IF(O5668="返货",U5668/(1+P5668),IF(O5668="返现",U5668,IF(O5668="折扣",U5668*P5668,IF(O5668="无",U5668))))</f>
        <v>0</v>
      </c>
      <c r="X5668" s="8"/>
      <c r="Y5668" s="7">
        <f t="shared" si="716"/>
        <v>0</v>
      </c>
      <c r="Z5668" s="7"/>
      <c r="AA5668" s="8">
        <f t="shared" ref="AA5668:AA5700" si="718">W5668+X5668</f>
        <v>0</v>
      </c>
      <c r="AB5668" s="7">
        <f t="shared" si="715"/>
        <v>0</v>
      </c>
      <c r="AC5668" s="7">
        <f t="shared" si="713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3262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hidden="1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1727</v>
      </c>
      <c r="F5669" s="58" t="s">
        <v>1727</v>
      </c>
      <c r="G5669" s="58" t="s">
        <v>1727</v>
      </c>
      <c r="H5669" s="58" t="s">
        <v>1993</v>
      </c>
      <c r="I5669" s="58" t="s">
        <v>1994</v>
      </c>
      <c r="J5669" s="58" t="s">
        <v>1995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2287</v>
      </c>
      <c r="R5669" s="58"/>
      <c r="S5669" s="7">
        <v>51910</v>
      </c>
      <c r="T5669" s="7">
        <v>280000</v>
      </c>
      <c r="U5669" s="7">
        <v>245532.6</v>
      </c>
      <c r="V5669" s="7">
        <f t="shared" si="712"/>
        <v>86377.4</v>
      </c>
      <c r="W5669" s="8">
        <f t="shared" si="717"/>
        <v>245532.6</v>
      </c>
      <c r="X5669" s="8"/>
      <c r="Y5669" s="7">
        <f t="shared" si="716"/>
        <v>0</v>
      </c>
      <c r="Z5669" s="7"/>
      <c r="AA5669" s="8">
        <f t="shared" si="718"/>
        <v>245532.6</v>
      </c>
      <c r="AB5669" s="7">
        <f t="shared" si="715"/>
        <v>0</v>
      </c>
      <c r="AC5669" s="7">
        <f t="shared" si="713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3262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hidden="1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2305</v>
      </c>
      <c r="F5670" s="58" t="s">
        <v>2305</v>
      </c>
      <c r="G5670" s="58" t="s">
        <v>2305</v>
      </c>
      <c r="H5670" s="58" t="s">
        <v>1993</v>
      </c>
      <c r="I5670" s="58" t="s">
        <v>1994</v>
      </c>
      <c r="J5670" s="58" t="s">
        <v>1995</v>
      </c>
      <c r="K5670" s="58" t="s">
        <v>32</v>
      </c>
      <c r="L5670" s="58" t="s">
        <v>2306</v>
      </c>
      <c r="M5670" s="58"/>
      <c r="N5670" s="58" t="s">
        <v>40</v>
      </c>
      <c r="O5670" s="58" t="s">
        <v>41</v>
      </c>
      <c r="P5670" s="4">
        <v>0.02</v>
      </c>
      <c r="Q5670" s="117" t="s">
        <v>2307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2"/>
        <v>10538.5</v>
      </c>
      <c r="W5670" s="8">
        <f t="shared" si="717"/>
        <v>17396.176470588234</v>
      </c>
      <c r="X5670" s="8"/>
      <c r="Y5670" s="7">
        <f t="shared" si="716"/>
        <v>0</v>
      </c>
      <c r="Z5670" s="7"/>
      <c r="AA5670" s="8">
        <f t="shared" si="718"/>
        <v>17396.176470588234</v>
      </c>
      <c r="AB5670" s="7">
        <f t="shared" si="715"/>
        <v>347.92352941176432</v>
      </c>
      <c r="AC5670" s="7">
        <f t="shared" si="713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3262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hidden="1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2296</v>
      </c>
      <c r="F5671" s="58" t="s">
        <v>2296</v>
      </c>
      <c r="G5671" s="58" t="s">
        <v>2296</v>
      </c>
      <c r="H5671" s="58" t="s">
        <v>1993</v>
      </c>
      <c r="I5671" s="58" t="s">
        <v>1994</v>
      </c>
      <c r="J5671" s="58" t="s">
        <v>1995</v>
      </c>
      <c r="K5671" s="58" t="s">
        <v>32</v>
      </c>
      <c r="L5671" s="58" t="s">
        <v>2289</v>
      </c>
      <c r="M5671" s="58"/>
      <c r="N5671" s="58" t="s">
        <v>40</v>
      </c>
      <c r="O5671" s="58" t="s">
        <v>80</v>
      </c>
      <c r="P5671" s="4">
        <v>0</v>
      </c>
      <c r="Q5671" s="117" t="s">
        <v>2290</v>
      </c>
      <c r="R5671" s="58" t="s">
        <v>3723</v>
      </c>
      <c r="S5671" s="7">
        <v>0</v>
      </c>
      <c r="T5671" s="7">
        <v>11023</v>
      </c>
      <c r="U5671" s="7">
        <v>7477.7000000000016</v>
      </c>
      <c r="V5671" s="7">
        <f t="shared" si="712"/>
        <v>3545.2999999999984</v>
      </c>
      <c r="W5671" s="8">
        <f t="shared" si="717"/>
        <v>7477.7000000000016</v>
      </c>
      <c r="X5671" s="8"/>
      <c r="Y5671" s="7">
        <f t="shared" si="716"/>
        <v>0</v>
      </c>
      <c r="Z5671" s="7"/>
      <c r="AA5671" s="8">
        <f t="shared" si="718"/>
        <v>7477.7000000000016</v>
      </c>
      <c r="AB5671" s="7">
        <f t="shared" si="715"/>
        <v>0</v>
      </c>
      <c r="AC5671" s="7">
        <f t="shared" si="713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3262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hidden="1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2296</v>
      </c>
      <c r="F5672" s="58" t="s">
        <v>2296</v>
      </c>
      <c r="G5672" s="58" t="s">
        <v>2296</v>
      </c>
      <c r="H5672" s="58" t="s">
        <v>1993</v>
      </c>
      <c r="I5672" s="58" t="s">
        <v>1994</v>
      </c>
      <c r="J5672" s="58" t="s">
        <v>1995</v>
      </c>
      <c r="K5672" s="58" t="s">
        <v>32</v>
      </c>
      <c r="L5672" s="58" t="s">
        <v>2296</v>
      </c>
      <c r="M5672" s="58"/>
      <c r="N5672" s="58" t="s">
        <v>40</v>
      </c>
      <c r="O5672" s="58" t="s">
        <v>80</v>
      </c>
      <c r="P5672" s="4">
        <v>0</v>
      </c>
      <c r="Q5672" s="117" t="s">
        <v>2297</v>
      </c>
      <c r="R5672" s="58"/>
      <c r="S5672" s="7">
        <v>17624.5</v>
      </c>
      <c r="T5672" s="7">
        <v>-11023</v>
      </c>
      <c r="U5672" s="7">
        <v>6601.5</v>
      </c>
      <c r="V5672" s="7">
        <f t="shared" si="712"/>
        <v>0</v>
      </c>
      <c r="W5672" s="8">
        <f t="shared" si="717"/>
        <v>6601.5</v>
      </c>
      <c r="X5672" s="8"/>
      <c r="Y5672" s="7">
        <f t="shared" si="716"/>
        <v>0</v>
      </c>
      <c r="Z5672" s="7"/>
      <c r="AA5672" s="8">
        <f t="shared" si="718"/>
        <v>6601.5</v>
      </c>
      <c r="AB5672" s="7">
        <f t="shared" si="715"/>
        <v>0</v>
      </c>
      <c r="AC5672" s="7">
        <f t="shared" si="713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3262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hidden="1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2331</v>
      </c>
      <c r="F5673" s="58" t="s">
        <v>2331</v>
      </c>
      <c r="G5673" s="58" t="s">
        <v>2331</v>
      </c>
      <c r="H5673" s="58" t="s">
        <v>1993</v>
      </c>
      <c r="I5673" s="58" t="s">
        <v>1994</v>
      </c>
      <c r="J5673" s="58" t="s">
        <v>1995</v>
      </c>
      <c r="K5673" s="58" t="s">
        <v>32</v>
      </c>
      <c r="L5673" s="58" t="s">
        <v>2331</v>
      </c>
      <c r="M5673" s="58"/>
      <c r="N5673" s="58" t="s">
        <v>40</v>
      </c>
      <c r="O5673" s="58" t="s">
        <v>41</v>
      </c>
      <c r="P5673" s="4">
        <v>0.01</v>
      </c>
      <c r="Q5673" s="117" t="s">
        <v>2332</v>
      </c>
      <c r="R5673" s="58" t="s">
        <v>4031</v>
      </c>
      <c r="S5673" s="7">
        <v>0</v>
      </c>
      <c r="T5673" s="7">
        <v>90900</v>
      </c>
      <c r="U5673" s="7">
        <v>73544.7</v>
      </c>
      <c r="V5673" s="7">
        <f t="shared" si="712"/>
        <v>17355.300000000003</v>
      </c>
      <c r="W5673" s="8">
        <f t="shared" si="717"/>
        <v>72816.534653465336</v>
      </c>
      <c r="X5673" s="8"/>
      <c r="Y5673" s="7">
        <f t="shared" si="716"/>
        <v>0</v>
      </c>
      <c r="Z5673" s="7"/>
      <c r="AA5673" s="8">
        <f t="shared" si="718"/>
        <v>72816.534653465336</v>
      </c>
      <c r="AB5673" s="7">
        <f t="shared" si="715"/>
        <v>728.16534653466078</v>
      </c>
      <c r="AC5673" s="7">
        <f t="shared" si="713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3262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hidden="1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1993</v>
      </c>
      <c r="I5674" s="58" t="s">
        <v>1994</v>
      </c>
      <c r="J5674" s="58" t="s">
        <v>1995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2315</v>
      </c>
      <c r="R5674" s="58"/>
      <c r="S5674" s="7">
        <v>9698</v>
      </c>
      <c r="T5674" s="7">
        <v>10000</v>
      </c>
      <c r="U5674" s="7">
        <v>15547.1</v>
      </c>
      <c r="V5674" s="7">
        <f t="shared" si="712"/>
        <v>4150.8999999999996</v>
      </c>
      <c r="W5674" s="8">
        <f t="shared" si="717"/>
        <v>15242.254901960785</v>
      </c>
      <c r="X5674" s="8"/>
      <c r="Y5674" s="7">
        <f t="shared" si="716"/>
        <v>0</v>
      </c>
      <c r="Z5674" s="7"/>
      <c r="AA5674" s="8">
        <f t="shared" si="718"/>
        <v>15242.254901960785</v>
      </c>
      <c r="AB5674" s="7">
        <f t="shared" si="715"/>
        <v>304.84509803921537</v>
      </c>
      <c r="AC5674" s="7">
        <f t="shared" si="713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3262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hidden="1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4032</v>
      </c>
      <c r="F5675" s="58" t="s">
        <v>4032</v>
      </c>
      <c r="G5675" s="58" t="s">
        <v>4032</v>
      </c>
      <c r="H5675" s="58" t="s">
        <v>1993</v>
      </c>
      <c r="I5675" s="58" t="s">
        <v>1994</v>
      </c>
      <c r="J5675" s="58" t="s">
        <v>1995</v>
      </c>
      <c r="K5675" s="58" t="s">
        <v>32</v>
      </c>
      <c r="L5675" s="58" t="s">
        <v>4032</v>
      </c>
      <c r="M5675" s="58"/>
      <c r="N5675" s="58" t="s">
        <v>40</v>
      </c>
      <c r="O5675" s="58" t="s">
        <v>41</v>
      </c>
      <c r="P5675" s="4">
        <v>0.02</v>
      </c>
      <c r="Q5675" s="117" t="s">
        <v>4033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2"/>
        <v>9677.7000000000007</v>
      </c>
      <c r="W5675" s="8">
        <f t="shared" si="717"/>
        <v>512.05882352941171</v>
      </c>
      <c r="X5675" s="8"/>
      <c r="Y5675" s="7">
        <f t="shared" si="716"/>
        <v>0</v>
      </c>
      <c r="Z5675" s="7"/>
      <c r="AA5675" s="8">
        <f t="shared" si="718"/>
        <v>512.05882352941171</v>
      </c>
      <c r="AB5675" s="7">
        <f t="shared" si="715"/>
        <v>10.241176470588243</v>
      </c>
      <c r="AC5675" s="7">
        <f t="shared" si="713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3262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hidden="1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1993</v>
      </c>
      <c r="I5676" s="58" t="s">
        <v>1994</v>
      </c>
      <c r="J5676" s="58" t="s">
        <v>1995</v>
      </c>
      <c r="K5676" s="58" t="s">
        <v>32</v>
      </c>
      <c r="L5676" s="58" t="s">
        <v>2324</v>
      </c>
      <c r="M5676" s="58"/>
      <c r="N5676" s="58" t="s">
        <v>40</v>
      </c>
      <c r="O5676" s="58" t="s">
        <v>72</v>
      </c>
      <c r="P5676" s="4">
        <v>0.98</v>
      </c>
      <c r="Q5676" s="117" t="s">
        <v>2325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2"/>
        <v>15168.699999999983</v>
      </c>
      <c r="W5676" s="8">
        <f t="shared" si="717"/>
        <v>146905.82199999999</v>
      </c>
      <c r="X5676" s="8"/>
      <c r="Y5676" s="7">
        <f t="shared" si="716"/>
        <v>0</v>
      </c>
      <c r="Z5676" s="7"/>
      <c r="AA5676" s="8">
        <f t="shared" si="718"/>
        <v>146905.82199999999</v>
      </c>
      <c r="AB5676" s="7">
        <f t="shared" si="715"/>
        <v>2998.0780000000086</v>
      </c>
      <c r="AC5676" s="7">
        <f t="shared" si="713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3262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hidden="1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1993</v>
      </c>
      <c r="I5677" s="58" t="s">
        <v>1994</v>
      </c>
      <c r="J5677" s="58" t="s">
        <v>1995</v>
      </c>
      <c r="K5677" s="58" t="s">
        <v>32</v>
      </c>
      <c r="L5677" s="58" t="s">
        <v>2326</v>
      </c>
      <c r="M5677" s="58"/>
      <c r="N5677" s="58" t="s">
        <v>40</v>
      </c>
      <c r="O5677" s="58" t="s">
        <v>72</v>
      </c>
      <c r="P5677" s="4">
        <v>0.96</v>
      </c>
      <c r="Q5677" s="117" t="s">
        <v>2330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2"/>
        <v>1135.989999999998</v>
      </c>
      <c r="W5677" s="8">
        <f t="shared" si="717"/>
        <v>0</v>
      </c>
      <c r="X5677" s="8"/>
      <c r="Y5677" s="7">
        <f t="shared" si="716"/>
        <v>0</v>
      </c>
      <c r="Z5677" s="7"/>
      <c r="AA5677" s="8">
        <f t="shared" si="718"/>
        <v>0</v>
      </c>
      <c r="AB5677" s="7">
        <f t="shared" si="715"/>
        <v>0</v>
      </c>
      <c r="AC5677" s="7">
        <f t="shared" si="713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3262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hidden="1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1993</v>
      </c>
      <c r="I5678" s="58" t="s">
        <v>1994</v>
      </c>
      <c r="J5678" s="58" t="s">
        <v>1995</v>
      </c>
      <c r="K5678" s="58" t="s">
        <v>32</v>
      </c>
      <c r="L5678" s="58" t="s">
        <v>1756</v>
      </c>
      <c r="M5678" s="58"/>
      <c r="N5678" s="58" t="s">
        <v>40</v>
      </c>
      <c r="O5678" s="58" t="s">
        <v>41</v>
      </c>
      <c r="P5678" s="4">
        <v>0.02</v>
      </c>
      <c r="Q5678" s="117" t="s">
        <v>2333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2"/>
        <v>2769.2300000000032</v>
      </c>
      <c r="W5678" s="8">
        <f t="shared" si="717"/>
        <v>16661.862745098038</v>
      </c>
      <c r="X5678" s="8"/>
      <c r="Y5678" s="7">
        <f t="shared" si="716"/>
        <v>0</v>
      </c>
      <c r="Z5678" s="7"/>
      <c r="AA5678" s="8">
        <f t="shared" si="718"/>
        <v>16661.862745098038</v>
      </c>
      <c r="AB5678" s="7">
        <f t="shared" si="715"/>
        <v>333.23725490196011</v>
      </c>
      <c r="AC5678" s="7">
        <f t="shared" si="713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3262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hidden="1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2339</v>
      </c>
      <c r="F5679" s="58" t="s">
        <v>2339</v>
      </c>
      <c r="G5679" s="58" t="s">
        <v>2339</v>
      </c>
      <c r="H5679" s="58" t="s">
        <v>1993</v>
      </c>
      <c r="I5679" s="58" t="s">
        <v>1994</v>
      </c>
      <c r="J5679" s="58" t="s">
        <v>1995</v>
      </c>
      <c r="K5679" s="58" t="s">
        <v>32</v>
      </c>
      <c r="L5679" s="58" t="s">
        <v>2339</v>
      </c>
      <c r="M5679" s="58"/>
      <c r="N5679" s="58" t="s">
        <v>40</v>
      </c>
      <c r="O5679" s="58" t="s">
        <v>80</v>
      </c>
      <c r="P5679" s="4">
        <v>0</v>
      </c>
      <c r="Q5679" s="117" t="s">
        <v>2340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2"/>
        <v>-1.459999999977299</v>
      </c>
      <c r="W5679" s="8">
        <f t="shared" si="717"/>
        <v>54052.800000000003</v>
      </c>
      <c r="X5679" s="8"/>
      <c r="Y5679" s="7">
        <f t="shared" si="716"/>
        <v>0</v>
      </c>
      <c r="Z5679" s="7"/>
      <c r="AA5679" s="8">
        <f t="shared" si="718"/>
        <v>54052.800000000003</v>
      </c>
      <c r="AB5679" s="7">
        <f t="shared" si="715"/>
        <v>0</v>
      </c>
      <c r="AC5679" s="7">
        <f t="shared" si="713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3262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hidden="1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4034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2"/>
        <v>0</v>
      </c>
      <c r="W5680" s="8">
        <f t="shared" si="717"/>
        <v>0</v>
      </c>
      <c r="X5680" s="8"/>
      <c r="Y5680" s="7">
        <f t="shared" si="716"/>
        <v>0</v>
      </c>
      <c r="Z5680" s="7"/>
      <c r="AA5680" s="8">
        <f t="shared" si="718"/>
        <v>0</v>
      </c>
      <c r="AB5680" s="7">
        <f t="shared" si="715"/>
        <v>0</v>
      </c>
      <c r="AC5680" s="7">
        <f t="shared" si="713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3262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hidden="1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1993</v>
      </c>
      <c r="I5681" s="58" t="s">
        <v>1994</v>
      </c>
      <c r="J5681" s="58" t="s">
        <v>1995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2345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2"/>
        <v>0</v>
      </c>
      <c r="W5681" s="8">
        <f t="shared" si="717"/>
        <v>34383.1</v>
      </c>
      <c r="X5681" s="8"/>
      <c r="Y5681" s="7">
        <f t="shared" si="716"/>
        <v>0</v>
      </c>
      <c r="Z5681" s="7"/>
      <c r="AA5681" s="8">
        <f t="shared" si="718"/>
        <v>34383.1</v>
      </c>
      <c r="AB5681" s="7">
        <f t="shared" si="715"/>
        <v>0</v>
      </c>
      <c r="AC5681" s="7">
        <f t="shared" ref="AC5681:AC5744" si="719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3262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hidden="1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2346</v>
      </c>
      <c r="F5682" s="58" t="s">
        <v>2346</v>
      </c>
      <c r="G5682" s="58" t="s">
        <v>2346</v>
      </c>
      <c r="H5682" s="58" t="s">
        <v>1993</v>
      </c>
      <c r="I5682" s="58" t="s">
        <v>1994</v>
      </c>
      <c r="J5682" s="58" t="s">
        <v>1995</v>
      </c>
      <c r="K5682" s="58" t="s">
        <v>32</v>
      </c>
      <c r="L5682" s="58" t="s">
        <v>2346</v>
      </c>
      <c r="M5682" s="58"/>
      <c r="N5682" s="58" t="s">
        <v>40</v>
      </c>
      <c r="O5682" s="58" t="s">
        <v>41</v>
      </c>
      <c r="P5682" s="4">
        <v>0.02</v>
      </c>
      <c r="Q5682" s="117" t="s">
        <v>2347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0">S5682+T5682-U5682</f>
        <v>5064.6999999999971</v>
      </c>
      <c r="W5682" s="8">
        <f t="shared" si="717"/>
        <v>35511.078431372553</v>
      </c>
      <c r="X5682" s="8"/>
      <c r="Y5682" s="7">
        <f t="shared" si="716"/>
        <v>0</v>
      </c>
      <c r="Z5682" s="7"/>
      <c r="AA5682" s="8">
        <f t="shared" si="718"/>
        <v>35511.078431372553</v>
      </c>
      <c r="AB5682" s="7">
        <f t="shared" si="715"/>
        <v>710.22156862745032</v>
      </c>
      <c r="AC5682" s="7">
        <f t="shared" si="719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3262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hidden="1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2348</v>
      </c>
      <c r="F5683" s="58" t="s">
        <v>2348</v>
      </c>
      <c r="G5683" s="58" t="s">
        <v>2348</v>
      </c>
      <c r="H5683" s="58" t="s">
        <v>1993</v>
      </c>
      <c r="I5683" s="58" t="s">
        <v>1994</v>
      </c>
      <c r="J5683" s="58" t="s">
        <v>1995</v>
      </c>
      <c r="K5683" s="58" t="s">
        <v>32</v>
      </c>
      <c r="L5683" s="58" t="s">
        <v>2349</v>
      </c>
      <c r="M5683" s="58"/>
      <c r="N5683" s="58" t="s">
        <v>40</v>
      </c>
      <c r="O5683" s="58" t="s">
        <v>41</v>
      </c>
      <c r="P5683" s="4">
        <v>0.02</v>
      </c>
      <c r="Q5683" s="117" t="s">
        <v>2351</v>
      </c>
      <c r="R5683" s="58"/>
      <c r="S5683" s="7">
        <v>111489.8</v>
      </c>
      <c r="T5683" s="7">
        <v>612000</v>
      </c>
      <c r="U5683" s="7">
        <v>615429</v>
      </c>
      <c r="V5683" s="7">
        <f t="shared" si="720"/>
        <v>108060.80000000005</v>
      </c>
      <c r="W5683" s="8">
        <f t="shared" si="717"/>
        <v>603361.76470588229</v>
      </c>
      <c r="X5683" s="8"/>
      <c r="Y5683" s="7">
        <f t="shared" si="716"/>
        <v>0</v>
      </c>
      <c r="Z5683" s="7"/>
      <c r="AA5683" s="8">
        <f t="shared" si="718"/>
        <v>603361.76470588229</v>
      </c>
      <c r="AB5683" s="7">
        <f t="shared" si="715"/>
        <v>12067.235294117709</v>
      </c>
      <c r="AC5683" s="7">
        <f t="shared" si="719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3262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hidden="1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2364</v>
      </c>
      <c r="F5684" s="58" t="s">
        <v>2364</v>
      </c>
      <c r="G5684" s="58" t="s">
        <v>2364</v>
      </c>
      <c r="H5684" s="58" t="s">
        <v>1993</v>
      </c>
      <c r="I5684" s="58" t="s">
        <v>1994</v>
      </c>
      <c r="J5684" s="58" t="s">
        <v>1995</v>
      </c>
      <c r="K5684" s="58" t="s">
        <v>32</v>
      </c>
      <c r="L5684" s="58" t="s">
        <v>2365</v>
      </c>
      <c r="M5684" s="58"/>
      <c r="N5684" s="58" t="s">
        <v>40</v>
      </c>
      <c r="O5684" s="58" t="s">
        <v>80</v>
      </c>
      <c r="P5684" s="4">
        <v>0</v>
      </c>
      <c r="Q5684" s="117" t="s">
        <v>2366</v>
      </c>
      <c r="R5684" s="58"/>
      <c r="S5684" s="7">
        <v>43732.9</v>
      </c>
      <c r="T5684" s="7">
        <v>80000</v>
      </c>
      <c r="U5684" s="7">
        <v>67365.8</v>
      </c>
      <c r="V5684" s="7">
        <f t="shared" si="720"/>
        <v>56367.099999999991</v>
      </c>
      <c r="W5684" s="8">
        <f t="shared" si="717"/>
        <v>67365.8</v>
      </c>
      <c r="X5684" s="8"/>
      <c r="Y5684" s="7">
        <f t="shared" si="716"/>
        <v>0</v>
      </c>
      <c r="Z5684" s="7"/>
      <c r="AA5684" s="8">
        <f t="shared" si="718"/>
        <v>67365.8</v>
      </c>
      <c r="AB5684" s="7">
        <f t="shared" si="715"/>
        <v>0</v>
      </c>
      <c r="AC5684" s="7">
        <f t="shared" si="719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3262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hidden="1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4035</v>
      </c>
      <c r="F5685" s="58" t="s">
        <v>4035</v>
      </c>
      <c r="G5685" s="58" t="s">
        <v>4035</v>
      </c>
      <c r="H5685" s="58" t="s">
        <v>1993</v>
      </c>
      <c r="I5685" s="58" t="s">
        <v>1994</v>
      </c>
      <c r="J5685" s="58" t="s">
        <v>1995</v>
      </c>
      <c r="K5685" s="58" t="s">
        <v>32</v>
      </c>
      <c r="L5685" s="58" t="s">
        <v>4035</v>
      </c>
      <c r="M5685" s="58"/>
      <c r="N5685" s="58" t="s">
        <v>40</v>
      </c>
      <c r="O5685" s="58" t="s">
        <v>41</v>
      </c>
      <c r="P5685" s="4">
        <v>0.02</v>
      </c>
      <c r="Q5685" s="117" t="s">
        <v>4036</v>
      </c>
      <c r="R5685" s="58"/>
      <c r="S5685" s="7">
        <v>0</v>
      </c>
      <c r="T5685" s="7">
        <v>10200</v>
      </c>
      <c r="U5685" s="7">
        <v>6260.9</v>
      </c>
      <c r="V5685" s="7">
        <f t="shared" si="720"/>
        <v>3939.1000000000004</v>
      </c>
      <c r="W5685" s="8">
        <f t="shared" si="717"/>
        <v>6138.1372549019607</v>
      </c>
      <c r="X5685" s="8"/>
      <c r="Y5685" s="7">
        <f t="shared" si="716"/>
        <v>0</v>
      </c>
      <c r="Z5685" s="7"/>
      <c r="AA5685" s="8">
        <f t="shared" si="718"/>
        <v>6138.1372549019607</v>
      </c>
      <c r="AB5685" s="7">
        <f t="shared" si="715"/>
        <v>122.76274509803898</v>
      </c>
      <c r="AC5685" s="7">
        <f t="shared" si="719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3262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hidden="1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1993</v>
      </c>
      <c r="I5686" s="58" t="s">
        <v>1994</v>
      </c>
      <c r="J5686" s="58" t="s">
        <v>1995</v>
      </c>
      <c r="K5686" s="58" t="s">
        <v>32</v>
      </c>
      <c r="L5686" s="58" t="s">
        <v>2371</v>
      </c>
      <c r="M5686" s="58"/>
      <c r="N5686" s="58" t="s">
        <v>40</v>
      </c>
      <c r="O5686" s="58" t="s">
        <v>41</v>
      </c>
      <c r="P5686" s="4">
        <v>0.04</v>
      </c>
      <c r="Q5686" s="117" t="s">
        <v>2372</v>
      </c>
      <c r="R5686" s="58"/>
      <c r="S5686" s="7">
        <v>58395.91</v>
      </c>
      <c r="T5686" s="7">
        <v>400000</v>
      </c>
      <c r="U5686" s="7">
        <v>364992.5</v>
      </c>
      <c r="V5686" s="7">
        <f t="shared" si="720"/>
        <v>93403.410000000033</v>
      </c>
      <c r="W5686" s="8">
        <f t="shared" si="717"/>
        <v>350954.32692307694</v>
      </c>
      <c r="X5686" s="8"/>
      <c r="Y5686" s="7">
        <f t="shared" si="716"/>
        <v>0</v>
      </c>
      <c r="Z5686" s="7"/>
      <c r="AA5686" s="8">
        <f t="shared" si="718"/>
        <v>350954.32692307694</v>
      </c>
      <c r="AB5686" s="7">
        <f t="shared" si="715"/>
        <v>14038.173076923063</v>
      </c>
      <c r="AC5686" s="7">
        <f t="shared" si="719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3262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hidden="1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2373</v>
      </c>
      <c r="F5687" s="58" t="s">
        <v>2373</v>
      </c>
      <c r="G5687" s="58" t="s">
        <v>2373</v>
      </c>
      <c r="H5687" s="58" t="s">
        <v>1993</v>
      </c>
      <c r="I5687" s="58" t="s">
        <v>1994</v>
      </c>
      <c r="J5687" s="58" t="s">
        <v>1995</v>
      </c>
      <c r="K5687" s="58" t="s">
        <v>32</v>
      </c>
      <c r="L5687" s="58" t="s">
        <v>2373</v>
      </c>
      <c r="M5687" s="58"/>
      <c r="N5687" s="58" t="s">
        <v>40</v>
      </c>
      <c r="O5687" s="58" t="s">
        <v>41</v>
      </c>
      <c r="P5687" s="4">
        <v>0.02</v>
      </c>
      <c r="Q5687" s="117" t="s">
        <v>2374</v>
      </c>
      <c r="R5687" s="58"/>
      <c r="S5687" s="7">
        <v>2649.8</v>
      </c>
      <c r="T5687" s="7">
        <v>20000</v>
      </c>
      <c r="U5687" s="7">
        <v>16348.2</v>
      </c>
      <c r="V5687" s="7">
        <f t="shared" si="720"/>
        <v>6301.5999999999985</v>
      </c>
      <c r="W5687" s="8">
        <f t="shared" si="717"/>
        <v>16027.64705882353</v>
      </c>
      <c r="X5687" s="8"/>
      <c r="Y5687" s="7">
        <f t="shared" si="716"/>
        <v>0</v>
      </c>
      <c r="Z5687" s="7"/>
      <c r="AA5687" s="8">
        <f t="shared" si="718"/>
        <v>16027.64705882353</v>
      </c>
      <c r="AB5687" s="7">
        <f t="shared" ref="AB5687:AB5750" si="721">U5687-W5687</f>
        <v>320.55294117647099</v>
      </c>
      <c r="AC5687" s="7">
        <f t="shared" si="719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3262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hidden="1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2413</v>
      </c>
      <c r="F5688" s="58" t="s">
        <v>2413</v>
      </c>
      <c r="G5688" s="58" t="s">
        <v>2413</v>
      </c>
      <c r="H5688" s="58" t="s">
        <v>1993</v>
      </c>
      <c r="I5688" s="58" t="s">
        <v>1994</v>
      </c>
      <c r="J5688" s="58" t="s">
        <v>1995</v>
      </c>
      <c r="K5688" s="58" t="s">
        <v>32</v>
      </c>
      <c r="L5688" s="58" t="s">
        <v>2413</v>
      </c>
      <c r="M5688" s="58"/>
      <c r="N5688" s="58" t="s">
        <v>40</v>
      </c>
      <c r="O5688" s="58" t="s">
        <v>80</v>
      </c>
      <c r="P5688" s="4">
        <v>0</v>
      </c>
      <c r="Q5688" s="117" t="s">
        <v>2414</v>
      </c>
      <c r="R5688" s="58"/>
      <c r="S5688" s="7">
        <v>495.2</v>
      </c>
      <c r="T5688" s="7">
        <v>10000</v>
      </c>
      <c r="U5688" s="7">
        <v>429.98</v>
      </c>
      <c r="V5688" s="7">
        <f t="shared" si="720"/>
        <v>10065.220000000001</v>
      </c>
      <c r="W5688" s="8">
        <f t="shared" si="717"/>
        <v>429.98</v>
      </c>
      <c r="X5688" s="8"/>
      <c r="Y5688" s="7">
        <f t="shared" si="716"/>
        <v>0</v>
      </c>
      <c r="Z5688" s="7"/>
      <c r="AA5688" s="8">
        <f t="shared" si="718"/>
        <v>429.98</v>
      </c>
      <c r="AB5688" s="7">
        <f t="shared" si="721"/>
        <v>0</v>
      </c>
      <c r="AC5688" s="7">
        <f t="shared" si="719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3262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hidden="1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2377</v>
      </c>
      <c r="F5689" s="58" t="s">
        <v>2377</v>
      </c>
      <c r="G5689" s="58" t="s">
        <v>2377</v>
      </c>
      <c r="H5689" s="58" t="s">
        <v>1993</v>
      </c>
      <c r="I5689" s="58" t="s">
        <v>1994</v>
      </c>
      <c r="J5689" s="58" t="s">
        <v>1995</v>
      </c>
      <c r="K5689" s="58" t="s">
        <v>32</v>
      </c>
      <c r="L5689" s="58" t="s">
        <v>2377</v>
      </c>
      <c r="M5689" s="58"/>
      <c r="N5689" s="58" t="s">
        <v>40</v>
      </c>
      <c r="O5689" s="58" t="s">
        <v>80</v>
      </c>
      <c r="P5689" s="4">
        <v>0</v>
      </c>
      <c r="Q5689" s="117" t="s">
        <v>2378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0"/>
        <v>29251.379999999997</v>
      </c>
      <c r="W5689" s="8">
        <f t="shared" si="717"/>
        <v>20737.400000000001</v>
      </c>
      <c r="X5689" s="8"/>
      <c r="Y5689" s="7">
        <f t="shared" si="716"/>
        <v>0</v>
      </c>
      <c r="Z5689" s="7"/>
      <c r="AA5689" s="8">
        <f t="shared" si="718"/>
        <v>20737.400000000001</v>
      </c>
      <c r="AB5689" s="7">
        <f t="shared" si="721"/>
        <v>0</v>
      </c>
      <c r="AC5689" s="7">
        <f t="shared" si="719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3262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hidden="1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2385</v>
      </c>
      <c r="F5690" s="58" t="s">
        <v>2385</v>
      </c>
      <c r="G5690" s="58" t="s">
        <v>2385</v>
      </c>
      <c r="H5690" s="58" t="s">
        <v>1993</v>
      </c>
      <c r="I5690" s="58" t="s">
        <v>1994</v>
      </c>
      <c r="J5690" s="58" t="s">
        <v>1995</v>
      </c>
      <c r="K5690" s="58" t="s">
        <v>32</v>
      </c>
      <c r="L5690" s="58" t="s">
        <v>2386</v>
      </c>
      <c r="M5690" s="58"/>
      <c r="N5690" s="58" t="s">
        <v>40</v>
      </c>
      <c r="O5690" s="58" t="s">
        <v>41</v>
      </c>
      <c r="P5690" s="4">
        <v>0.02</v>
      </c>
      <c r="Q5690" s="117" t="s">
        <v>2387</v>
      </c>
      <c r="R5690" s="58" t="s">
        <v>3723</v>
      </c>
      <c r="S5690" s="7">
        <v>11823.8</v>
      </c>
      <c r="T5690" s="7">
        <v>50000</v>
      </c>
      <c r="U5690" s="7">
        <v>61823.799999999996</v>
      </c>
      <c r="V5690" s="7">
        <f t="shared" si="720"/>
        <v>0</v>
      </c>
      <c r="W5690" s="8">
        <f t="shared" si="717"/>
        <v>60611.568627450972</v>
      </c>
      <c r="X5690" s="8"/>
      <c r="Y5690" s="7">
        <f t="shared" si="716"/>
        <v>0</v>
      </c>
      <c r="Z5690" s="7"/>
      <c r="AA5690" s="8">
        <f t="shared" si="718"/>
        <v>60611.568627450972</v>
      </c>
      <c r="AB5690" s="7">
        <f t="shared" si="721"/>
        <v>1212.2313725490239</v>
      </c>
      <c r="AC5690" s="7">
        <f t="shared" si="719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3262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hidden="1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2385</v>
      </c>
      <c r="F5691" s="58" t="s">
        <v>2385</v>
      </c>
      <c r="G5691" s="58" t="s">
        <v>2385</v>
      </c>
      <c r="H5691" s="58" t="s">
        <v>1993</v>
      </c>
      <c r="I5691" s="58" t="s">
        <v>1994</v>
      </c>
      <c r="J5691" s="58" t="s">
        <v>1995</v>
      </c>
      <c r="K5691" s="58" t="s">
        <v>32</v>
      </c>
      <c r="L5691" s="58" t="s">
        <v>2388</v>
      </c>
      <c r="M5691" s="58"/>
      <c r="N5691" s="58" t="s">
        <v>40</v>
      </c>
      <c r="O5691" s="58" t="s">
        <v>41</v>
      </c>
      <c r="P5691" s="4">
        <v>0.02</v>
      </c>
      <c r="Q5691" s="117" t="s">
        <v>2389</v>
      </c>
      <c r="R5691" s="58" t="s">
        <v>4031</v>
      </c>
      <c r="S5691" s="7">
        <v>10742.1</v>
      </c>
      <c r="T5691" s="7">
        <v>10000</v>
      </c>
      <c r="U5691" s="7">
        <v>20742.099999999999</v>
      </c>
      <c r="V5691" s="7">
        <f t="shared" si="720"/>
        <v>0</v>
      </c>
      <c r="W5691" s="8">
        <f t="shared" si="717"/>
        <v>20335.392156862745</v>
      </c>
      <c r="X5691" s="8"/>
      <c r="Y5691" s="7">
        <f t="shared" si="716"/>
        <v>0</v>
      </c>
      <c r="Z5691" s="7"/>
      <c r="AA5691" s="8">
        <f t="shared" si="718"/>
        <v>20335.392156862745</v>
      </c>
      <c r="AB5691" s="7">
        <f t="shared" si="721"/>
        <v>406.7078431372538</v>
      </c>
      <c r="AC5691" s="7">
        <f t="shared" si="719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3262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hidden="1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2385</v>
      </c>
      <c r="F5692" s="58" t="s">
        <v>2385</v>
      </c>
      <c r="G5692" s="58" t="s">
        <v>2385</v>
      </c>
      <c r="H5692" s="58" t="s">
        <v>1993</v>
      </c>
      <c r="I5692" s="58" t="s">
        <v>1994</v>
      </c>
      <c r="J5692" s="58" t="s">
        <v>1995</v>
      </c>
      <c r="K5692" s="58" t="s">
        <v>32</v>
      </c>
      <c r="L5692" s="58" t="s">
        <v>2392</v>
      </c>
      <c r="M5692" s="58"/>
      <c r="N5692" s="58" t="s">
        <v>40</v>
      </c>
      <c r="O5692" s="58" t="s">
        <v>41</v>
      </c>
      <c r="P5692" s="4">
        <v>0.02</v>
      </c>
      <c r="Q5692" s="117" t="s">
        <v>2393</v>
      </c>
      <c r="R5692" s="58" t="s">
        <v>3723</v>
      </c>
      <c r="S5692" s="7">
        <v>12983.5</v>
      </c>
      <c r="T5692" s="7">
        <v>50000</v>
      </c>
      <c r="U5692" s="7">
        <v>62983.5</v>
      </c>
      <c r="V5692" s="7">
        <f t="shared" si="720"/>
        <v>0</v>
      </c>
      <c r="W5692" s="8">
        <f t="shared" si="717"/>
        <v>61748.529411764706</v>
      </c>
      <c r="X5692" s="8"/>
      <c r="Y5692" s="7">
        <f t="shared" si="716"/>
        <v>0</v>
      </c>
      <c r="Z5692" s="7"/>
      <c r="AA5692" s="8">
        <f t="shared" si="718"/>
        <v>61748.529411764706</v>
      </c>
      <c r="AB5692" s="7">
        <f t="shared" si="721"/>
        <v>1234.9705882352937</v>
      </c>
      <c r="AC5692" s="7">
        <f t="shared" si="719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3262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hidden="1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2395</v>
      </c>
      <c r="F5693" s="58" t="s">
        <v>2395</v>
      </c>
      <c r="G5693" s="58" t="s">
        <v>2395</v>
      </c>
      <c r="H5693" s="58" t="s">
        <v>1993</v>
      </c>
      <c r="I5693" s="58" t="s">
        <v>1994</v>
      </c>
      <c r="J5693" s="58" t="s">
        <v>1995</v>
      </c>
      <c r="K5693" s="58" t="s">
        <v>32</v>
      </c>
      <c r="L5693" s="58" t="s">
        <v>2395</v>
      </c>
      <c r="M5693" s="58"/>
      <c r="N5693" s="58" t="s">
        <v>57</v>
      </c>
      <c r="O5693" s="58" t="s">
        <v>41</v>
      </c>
      <c r="P5693" s="4">
        <v>0.02</v>
      </c>
      <c r="Q5693" s="117" t="s">
        <v>2396</v>
      </c>
      <c r="R5693" s="58" t="s">
        <v>4037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0"/>
        <v>6941.1768899999997</v>
      </c>
      <c r="W5693" s="8">
        <f t="shared" si="717"/>
        <v>2998.8461862745098</v>
      </c>
      <c r="X5693" s="8"/>
      <c r="Y5693" s="7">
        <f t="shared" si="716"/>
        <v>0</v>
      </c>
      <c r="Z5693" s="7"/>
      <c r="AA5693" s="8">
        <f t="shared" si="718"/>
        <v>2998.8461862745098</v>
      </c>
      <c r="AB5693" s="7">
        <f t="shared" si="721"/>
        <v>59.976923725490451</v>
      </c>
      <c r="AC5693" s="7">
        <f t="shared" si="719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3262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hidden="1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2395</v>
      </c>
      <c r="F5694" s="58" t="s">
        <v>2395</v>
      </c>
      <c r="G5694" s="58" t="s">
        <v>2395</v>
      </c>
      <c r="H5694" s="58" t="s">
        <v>1993</v>
      </c>
      <c r="I5694" s="58" t="s">
        <v>1994</v>
      </c>
      <c r="J5694" s="58" t="s">
        <v>1995</v>
      </c>
      <c r="K5694" s="58" t="s">
        <v>32</v>
      </c>
      <c r="L5694" s="58" t="s">
        <v>2395</v>
      </c>
      <c r="M5694" s="58"/>
      <c r="N5694" s="58" t="s">
        <v>57</v>
      </c>
      <c r="O5694" s="58" t="s">
        <v>80</v>
      </c>
      <c r="P5694" s="4">
        <v>0</v>
      </c>
      <c r="Q5694" s="117" t="s">
        <v>2396</v>
      </c>
      <c r="R5694" s="58" t="s">
        <v>4037</v>
      </c>
      <c r="S5694" s="7">
        <v>6672.85</v>
      </c>
      <c r="T5694" s="7">
        <v>10000</v>
      </c>
      <c r="U5694" s="7">
        <v>16672.849999999999</v>
      </c>
      <c r="V5694" s="7">
        <f t="shared" si="720"/>
        <v>0</v>
      </c>
      <c r="W5694" s="8">
        <f t="shared" si="717"/>
        <v>16672.849999999999</v>
      </c>
      <c r="X5694" s="8"/>
      <c r="Y5694" s="7">
        <f t="shared" si="716"/>
        <v>0</v>
      </c>
      <c r="Z5694" s="7"/>
      <c r="AA5694" s="8">
        <f t="shared" si="718"/>
        <v>16672.849999999999</v>
      </c>
      <c r="AB5694" s="7">
        <f t="shared" si="721"/>
        <v>0</v>
      </c>
      <c r="AC5694" s="7">
        <f t="shared" si="719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3262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hidden="1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2395</v>
      </c>
      <c r="F5695" s="58" t="s">
        <v>2395</v>
      </c>
      <c r="G5695" s="58" t="s">
        <v>2395</v>
      </c>
      <c r="H5695" s="58" t="s">
        <v>1993</v>
      </c>
      <c r="I5695" s="58" t="s">
        <v>1994</v>
      </c>
      <c r="J5695" s="58" t="s">
        <v>1995</v>
      </c>
      <c r="K5695" s="58" t="s">
        <v>32</v>
      </c>
      <c r="L5695" s="58" t="s">
        <v>2395</v>
      </c>
      <c r="M5695" s="58"/>
      <c r="N5695" s="58" t="s">
        <v>40</v>
      </c>
      <c r="O5695" s="58" t="s">
        <v>80</v>
      </c>
      <c r="P5695" s="4">
        <v>0</v>
      </c>
      <c r="Q5695" s="117" t="s">
        <v>2397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0"/>
        <v>147730.10999999987</v>
      </c>
      <c r="W5695" s="8">
        <f t="shared" si="717"/>
        <v>1912077.1</v>
      </c>
      <c r="X5695" s="8"/>
      <c r="Y5695" s="7">
        <f t="shared" si="716"/>
        <v>0</v>
      </c>
      <c r="Z5695" s="7"/>
      <c r="AA5695" s="8">
        <f t="shared" si="718"/>
        <v>1912077.1</v>
      </c>
      <c r="AB5695" s="7">
        <f t="shared" si="721"/>
        <v>0</v>
      </c>
      <c r="AC5695" s="7">
        <f t="shared" si="719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3262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hidden="1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4038</v>
      </c>
      <c r="F5696" s="58" t="s">
        <v>4038</v>
      </c>
      <c r="G5696" s="58" t="s">
        <v>4038</v>
      </c>
      <c r="H5696" s="58" t="s">
        <v>1993</v>
      </c>
      <c r="I5696" s="58" t="s">
        <v>1994</v>
      </c>
      <c r="J5696" s="58" t="s">
        <v>1995</v>
      </c>
      <c r="K5696" s="58" t="s">
        <v>32</v>
      </c>
      <c r="L5696" s="58" t="s">
        <v>2386</v>
      </c>
      <c r="M5696" s="58"/>
      <c r="N5696" s="58" t="s">
        <v>40</v>
      </c>
      <c r="O5696" s="58" t="s">
        <v>41</v>
      </c>
      <c r="P5696" s="4">
        <v>0.02</v>
      </c>
      <c r="Q5696" s="117" t="s">
        <v>2387</v>
      </c>
      <c r="R5696" s="58" t="s">
        <v>3723</v>
      </c>
      <c r="S5696" s="7">
        <v>0</v>
      </c>
      <c r="T5696" s="7">
        <v>45000</v>
      </c>
      <c r="U5696" s="7">
        <v>20034.099999999999</v>
      </c>
      <c r="V5696" s="7">
        <f t="shared" si="720"/>
        <v>24965.9</v>
      </c>
      <c r="W5696" s="8">
        <f t="shared" si="717"/>
        <v>19641.274509803919</v>
      </c>
      <c r="X5696" s="8"/>
      <c r="Y5696" s="7">
        <f t="shared" si="716"/>
        <v>0</v>
      </c>
      <c r="Z5696" s="7"/>
      <c r="AA5696" s="8">
        <f t="shared" si="718"/>
        <v>19641.274509803919</v>
      </c>
      <c r="AB5696" s="7">
        <f t="shared" si="721"/>
        <v>392.82549019607904</v>
      </c>
      <c r="AC5696" s="7">
        <f t="shared" si="719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3262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hidden="1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4038</v>
      </c>
      <c r="F5697" s="58" t="s">
        <v>4038</v>
      </c>
      <c r="G5697" s="58" t="s">
        <v>4038</v>
      </c>
      <c r="H5697" s="58" t="s">
        <v>1993</v>
      </c>
      <c r="I5697" s="58" t="s">
        <v>1994</v>
      </c>
      <c r="J5697" s="58" t="s">
        <v>1995</v>
      </c>
      <c r="K5697" s="58" t="s">
        <v>32</v>
      </c>
      <c r="L5697" s="58" t="s">
        <v>2388</v>
      </c>
      <c r="M5697" s="58"/>
      <c r="N5697" s="58" t="s">
        <v>40</v>
      </c>
      <c r="O5697" s="58" t="s">
        <v>41</v>
      </c>
      <c r="P5697" s="4">
        <v>0.02</v>
      </c>
      <c r="Q5697" s="117" t="s">
        <v>2389</v>
      </c>
      <c r="R5697" s="58" t="s">
        <v>4031</v>
      </c>
      <c r="S5697" s="7">
        <v>0</v>
      </c>
      <c r="T5697" s="7">
        <v>15000</v>
      </c>
      <c r="U5697" s="7">
        <v>5028.1000000000022</v>
      </c>
      <c r="V5697" s="7">
        <f t="shared" si="720"/>
        <v>9971.8999999999978</v>
      </c>
      <c r="W5697" s="8">
        <f t="shared" si="717"/>
        <v>4929.5098039215709</v>
      </c>
      <c r="X5697" s="8"/>
      <c r="Y5697" s="7">
        <f t="shared" si="716"/>
        <v>0</v>
      </c>
      <c r="Z5697" s="7"/>
      <c r="AA5697" s="8">
        <f t="shared" si="718"/>
        <v>4929.5098039215709</v>
      </c>
      <c r="AB5697" s="7">
        <f t="shared" si="721"/>
        <v>98.590196078431291</v>
      </c>
      <c r="AC5697" s="7">
        <f t="shared" si="719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3262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hidden="1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4038</v>
      </c>
      <c r="F5698" s="58" t="s">
        <v>4038</v>
      </c>
      <c r="G5698" s="58" t="s">
        <v>4038</v>
      </c>
      <c r="H5698" s="58" t="s">
        <v>1993</v>
      </c>
      <c r="I5698" s="58" t="s">
        <v>1994</v>
      </c>
      <c r="J5698" s="58" t="s">
        <v>1995</v>
      </c>
      <c r="K5698" s="58" t="s">
        <v>32</v>
      </c>
      <c r="L5698" s="58" t="s">
        <v>2390</v>
      </c>
      <c r="M5698" s="58"/>
      <c r="N5698" s="58" t="s">
        <v>40</v>
      </c>
      <c r="O5698" s="58" t="s">
        <v>41</v>
      </c>
      <c r="P5698" s="4">
        <v>0.02</v>
      </c>
      <c r="Q5698" s="117" t="s">
        <v>2391</v>
      </c>
      <c r="R5698" s="58" t="s">
        <v>4031</v>
      </c>
      <c r="S5698" s="7">
        <v>0</v>
      </c>
      <c r="T5698" s="7">
        <v>35000</v>
      </c>
      <c r="U5698" s="7">
        <v>11918.9</v>
      </c>
      <c r="V5698" s="7">
        <f t="shared" si="720"/>
        <v>23081.1</v>
      </c>
      <c r="W5698" s="8">
        <f t="shared" si="717"/>
        <v>11685.196078431372</v>
      </c>
      <c r="X5698" s="8"/>
      <c r="Y5698" s="7">
        <f t="shared" si="716"/>
        <v>0</v>
      </c>
      <c r="Z5698" s="7"/>
      <c r="AA5698" s="8">
        <f t="shared" si="718"/>
        <v>11685.196078431372</v>
      </c>
      <c r="AB5698" s="7">
        <f t="shared" si="721"/>
        <v>233.70392156862727</v>
      </c>
      <c r="AC5698" s="7">
        <f t="shared" si="719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3262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hidden="1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4038</v>
      </c>
      <c r="F5699" s="58" t="s">
        <v>4038</v>
      </c>
      <c r="G5699" s="58" t="s">
        <v>4038</v>
      </c>
      <c r="H5699" s="58" t="s">
        <v>1993</v>
      </c>
      <c r="I5699" s="58" t="s">
        <v>1994</v>
      </c>
      <c r="J5699" s="58" t="s">
        <v>1995</v>
      </c>
      <c r="K5699" s="58" t="s">
        <v>32</v>
      </c>
      <c r="L5699" s="58" t="s">
        <v>2392</v>
      </c>
      <c r="M5699" s="58"/>
      <c r="N5699" s="58" t="s">
        <v>40</v>
      </c>
      <c r="O5699" s="58" t="s">
        <v>41</v>
      </c>
      <c r="P5699" s="4">
        <v>0.02</v>
      </c>
      <c r="Q5699" s="117" t="s">
        <v>2393</v>
      </c>
      <c r="R5699" s="58" t="s">
        <v>4031</v>
      </c>
      <c r="S5699" s="7">
        <v>0</v>
      </c>
      <c r="T5699" s="7">
        <v>70000</v>
      </c>
      <c r="U5699" s="7">
        <v>43674</v>
      </c>
      <c r="V5699" s="7">
        <f t="shared" si="720"/>
        <v>26326</v>
      </c>
      <c r="W5699" s="8">
        <f t="shared" si="717"/>
        <v>42817.647058823532</v>
      </c>
      <c r="X5699" s="8"/>
      <c r="Y5699" s="7">
        <f t="shared" ref="Y5699:Y5762" si="722">IF(W5699-AC5699&lt;=0,0,IF(O5699="返现",MAX(W5699-AB5699-AC5699,0),MAX(W5699-AC5699,0)))</f>
        <v>0</v>
      </c>
      <c r="Z5699" s="7"/>
      <c r="AA5699" s="8">
        <f t="shared" si="718"/>
        <v>42817.647058823532</v>
      </c>
      <c r="AB5699" s="7">
        <f t="shared" si="721"/>
        <v>856.35294117646845</v>
      </c>
      <c r="AC5699" s="7">
        <f t="shared" si="719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3262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hidden="1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1993</v>
      </c>
      <c r="I5700" s="58" t="s">
        <v>1994</v>
      </c>
      <c r="J5700" s="58" t="s">
        <v>1995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4039</v>
      </c>
      <c r="R5700" s="58" t="s">
        <v>3743</v>
      </c>
      <c r="S5700" s="7">
        <v>0</v>
      </c>
      <c r="T5700" s="7">
        <v>50000</v>
      </c>
      <c r="U5700" s="7">
        <v>2064.25</v>
      </c>
      <c r="V5700" s="7">
        <f t="shared" si="720"/>
        <v>47935.75</v>
      </c>
      <c r="W5700" s="8">
        <f t="shared" si="717"/>
        <v>2023.7745098039215</v>
      </c>
      <c r="X5700" s="8"/>
      <c r="Y5700" s="7">
        <f t="shared" si="722"/>
        <v>0</v>
      </c>
      <c r="Z5700" s="7"/>
      <c r="AA5700" s="8">
        <f t="shared" si="718"/>
        <v>2023.7745098039215</v>
      </c>
      <c r="AB5700" s="7">
        <f t="shared" si="721"/>
        <v>40.475490196078454</v>
      </c>
      <c r="AC5700" s="7">
        <f t="shared" si="719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3262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hidden="1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2458</v>
      </c>
      <c r="F5701" s="58" t="s">
        <v>2458</v>
      </c>
      <c r="G5701" s="58" t="s">
        <v>2458</v>
      </c>
      <c r="H5701" s="58" t="s">
        <v>1993</v>
      </c>
      <c r="I5701" s="58" t="s">
        <v>1994</v>
      </c>
      <c r="J5701" s="58" t="s">
        <v>1995</v>
      </c>
      <c r="K5701" s="58" t="s">
        <v>32</v>
      </c>
      <c r="L5701" s="58" t="s">
        <v>2458</v>
      </c>
      <c r="M5701" s="58"/>
      <c r="N5701" s="58" t="s">
        <v>57</v>
      </c>
      <c r="O5701" s="58" t="s">
        <v>41</v>
      </c>
      <c r="P5701" s="4">
        <v>0.06</v>
      </c>
      <c r="Q5701" s="117" t="s">
        <v>2459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0"/>
        <v>174110.43000000005</v>
      </c>
      <c r="W5701" s="8">
        <f t="shared" si="717"/>
        <v>795212.95283018867</v>
      </c>
      <c r="X5701" s="8"/>
      <c r="Y5701" s="7">
        <f t="shared" si="722"/>
        <v>0</v>
      </c>
      <c r="Z5701" s="7"/>
      <c r="AA5701" s="7"/>
      <c r="AB5701" s="7">
        <f t="shared" si="721"/>
        <v>47712.777169811307</v>
      </c>
      <c r="AC5701" s="7">
        <f t="shared" si="719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3262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hidden="1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2420</v>
      </c>
      <c r="G5702" s="58" t="s">
        <v>994</v>
      </c>
      <c r="H5702" s="58" t="s">
        <v>1993</v>
      </c>
      <c r="I5702" s="58" t="s">
        <v>1994</v>
      </c>
      <c r="J5702" s="58" t="s">
        <v>1995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2421</v>
      </c>
      <c r="R5702" s="58"/>
      <c r="S5702" s="7">
        <v>52600</v>
      </c>
      <c r="T5702" s="7">
        <v>400000</v>
      </c>
      <c r="U5702" s="7">
        <v>343095.2</v>
      </c>
      <c r="V5702" s="7">
        <f t="shared" si="720"/>
        <v>109504.79999999999</v>
      </c>
      <c r="W5702" s="8">
        <f t="shared" si="717"/>
        <v>336367.84313725488</v>
      </c>
      <c r="X5702" s="8"/>
      <c r="Y5702" s="7">
        <f t="shared" si="722"/>
        <v>0</v>
      </c>
      <c r="Z5702" s="7"/>
      <c r="AA5702" s="8">
        <f t="shared" ref="AA5702:AA5725" si="723">W5702+X5702</f>
        <v>336367.84313725488</v>
      </c>
      <c r="AB5702" s="7">
        <f t="shared" si="721"/>
        <v>6727.3568627451314</v>
      </c>
      <c r="AC5702" s="7">
        <f t="shared" si="719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3262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hidden="1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2448</v>
      </c>
      <c r="F5703" s="58" t="s">
        <v>2448</v>
      </c>
      <c r="G5703" s="58" t="s">
        <v>2448</v>
      </c>
      <c r="H5703" s="58" t="s">
        <v>1993</v>
      </c>
      <c r="I5703" s="58" t="s">
        <v>1994</v>
      </c>
      <c r="J5703" s="58" t="s">
        <v>1995</v>
      </c>
      <c r="K5703" s="58" t="s">
        <v>32</v>
      </c>
      <c r="L5703" s="58" t="s">
        <v>2448</v>
      </c>
      <c r="M5703" s="58"/>
      <c r="N5703" s="58" t="s">
        <v>40</v>
      </c>
      <c r="O5703" s="58" t="s">
        <v>80</v>
      </c>
      <c r="P5703" s="4">
        <v>0</v>
      </c>
      <c r="Q5703" s="117" t="s">
        <v>2449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0"/>
        <v>21711.099999999991</v>
      </c>
      <c r="W5703" s="8">
        <f t="shared" si="717"/>
        <v>79962.100000000006</v>
      </c>
      <c r="X5703" s="8"/>
      <c r="Y5703" s="7">
        <f t="shared" si="722"/>
        <v>0</v>
      </c>
      <c r="Z5703" s="7"/>
      <c r="AA5703" s="8">
        <f t="shared" si="723"/>
        <v>79962.100000000006</v>
      </c>
      <c r="AB5703" s="7">
        <f t="shared" si="721"/>
        <v>0</v>
      </c>
      <c r="AC5703" s="7">
        <f t="shared" si="719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3262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hidden="1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2454</v>
      </c>
      <c r="F5704" s="58" t="s">
        <v>2455</v>
      </c>
      <c r="G5704" s="58" t="s">
        <v>2454</v>
      </c>
      <c r="H5704" s="58" t="s">
        <v>1993</v>
      </c>
      <c r="I5704" s="58" t="s">
        <v>1994</v>
      </c>
      <c r="J5704" s="58" t="s">
        <v>1995</v>
      </c>
      <c r="K5704" s="58" t="s">
        <v>32</v>
      </c>
      <c r="L5704" s="58" t="s">
        <v>2454</v>
      </c>
      <c r="M5704" s="58"/>
      <c r="N5704" s="58" t="s">
        <v>40</v>
      </c>
      <c r="O5704" s="58" t="s">
        <v>41</v>
      </c>
      <c r="P5704" s="4">
        <v>0.01</v>
      </c>
      <c r="Q5704" s="117" t="s">
        <v>2456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0"/>
        <v>24916</v>
      </c>
      <c r="W5704" s="8">
        <f t="shared" si="717"/>
        <v>148318.51485148515</v>
      </c>
      <c r="X5704" s="8"/>
      <c r="Y5704" s="7">
        <f t="shared" si="722"/>
        <v>0</v>
      </c>
      <c r="Z5704" s="7"/>
      <c r="AA5704" s="8">
        <f t="shared" si="723"/>
        <v>148318.51485148515</v>
      </c>
      <c r="AB5704" s="7">
        <f t="shared" si="721"/>
        <v>1483.1851485148654</v>
      </c>
      <c r="AC5704" s="7">
        <f t="shared" si="719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3262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hidden="1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1993</v>
      </c>
      <c r="I5705" s="58" t="s">
        <v>1994</v>
      </c>
      <c r="J5705" s="58" t="s">
        <v>1995</v>
      </c>
      <c r="K5705" s="58" t="s">
        <v>32</v>
      </c>
      <c r="L5705" s="58" t="s">
        <v>2403</v>
      </c>
      <c r="M5705" s="58"/>
      <c r="N5705" s="58" t="s">
        <v>40</v>
      </c>
      <c r="O5705" s="58" t="s">
        <v>80</v>
      </c>
      <c r="P5705" s="4">
        <v>0</v>
      </c>
      <c r="Q5705" s="117" t="s">
        <v>2404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0"/>
        <v>697474.85999999987</v>
      </c>
      <c r="W5705" s="8">
        <f t="shared" si="717"/>
        <v>693008.5</v>
      </c>
      <c r="X5705" s="8"/>
      <c r="Y5705" s="7">
        <f t="shared" si="722"/>
        <v>0</v>
      </c>
      <c r="Z5705" s="7"/>
      <c r="AA5705" s="8">
        <f t="shared" si="723"/>
        <v>693008.5</v>
      </c>
      <c r="AB5705" s="7">
        <f t="shared" si="721"/>
        <v>0</v>
      </c>
      <c r="AC5705" s="7">
        <f t="shared" si="719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3262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hidden="1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1993</v>
      </c>
      <c r="I5706" s="58" t="s">
        <v>1994</v>
      </c>
      <c r="J5706" s="58" t="s">
        <v>1995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2405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0"/>
        <v>2411042.2600000007</v>
      </c>
      <c r="W5706" s="8">
        <f t="shared" si="717"/>
        <v>2748784.8</v>
      </c>
      <c r="X5706" s="8"/>
      <c r="Y5706" s="7">
        <f t="shared" si="722"/>
        <v>0</v>
      </c>
      <c r="Z5706" s="7"/>
      <c r="AA5706" s="8">
        <f t="shared" si="723"/>
        <v>2748784.8</v>
      </c>
      <c r="AB5706" s="7">
        <f t="shared" si="721"/>
        <v>0</v>
      </c>
      <c r="AC5706" s="7">
        <f t="shared" si="719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3262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hidden="1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2411</v>
      </c>
      <c r="F5707" s="58" t="s">
        <v>2411</v>
      </c>
      <c r="G5707" s="58" t="s">
        <v>2411</v>
      </c>
      <c r="H5707" s="58" t="s">
        <v>1993</v>
      </c>
      <c r="I5707" s="58" t="s">
        <v>1994</v>
      </c>
      <c r="J5707" s="58" t="s">
        <v>1995</v>
      </c>
      <c r="K5707" s="58" t="s">
        <v>32</v>
      </c>
      <c r="L5707" s="58" t="s">
        <v>2411</v>
      </c>
      <c r="M5707" s="58"/>
      <c r="N5707" s="58" t="s">
        <v>40</v>
      </c>
      <c r="O5707" s="58" t="s">
        <v>41</v>
      </c>
      <c r="P5707" s="4">
        <v>0.04</v>
      </c>
      <c r="Q5707" s="117" t="s">
        <v>2412</v>
      </c>
      <c r="R5707" s="58"/>
      <c r="S5707" s="7">
        <v>114982.8</v>
      </c>
      <c r="T5707" s="7">
        <v>100000</v>
      </c>
      <c r="U5707" s="7">
        <v>199081.3</v>
      </c>
      <c r="V5707" s="7">
        <f t="shared" si="720"/>
        <v>15901.5</v>
      </c>
      <c r="W5707" s="8">
        <f t="shared" si="717"/>
        <v>191424.32692307691</v>
      </c>
      <c r="X5707" s="8"/>
      <c r="Y5707" s="7">
        <f t="shared" si="722"/>
        <v>0</v>
      </c>
      <c r="Z5707" s="7"/>
      <c r="AA5707" s="8">
        <f t="shared" si="723"/>
        <v>191424.32692307691</v>
      </c>
      <c r="AB5707" s="7">
        <f t="shared" si="721"/>
        <v>7656.973076923081</v>
      </c>
      <c r="AC5707" s="7">
        <f t="shared" si="719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3262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hidden="1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1924</v>
      </c>
      <c r="F5708" s="58" t="s">
        <v>4040</v>
      </c>
      <c r="G5708" s="58" t="s">
        <v>1924</v>
      </c>
      <c r="H5708" s="58" t="s">
        <v>1993</v>
      </c>
      <c r="I5708" s="58" t="s">
        <v>1994</v>
      </c>
      <c r="J5708" s="58" t="s">
        <v>1995</v>
      </c>
      <c r="K5708" s="58" t="s">
        <v>32</v>
      </c>
      <c r="L5708" s="58" t="s">
        <v>1924</v>
      </c>
      <c r="M5708" s="58"/>
      <c r="N5708" s="58" t="s">
        <v>40</v>
      </c>
      <c r="O5708" s="58" t="s">
        <v>41</v>
      </c>
      <c r="P5708" s="4">
        <v>0.04</v>
      </c>
      <c r="Q5708" s="117" t="s">
        <v>2431</v>
      </c>
      <c r="R5708" s="58" t="s">
        <v>3723</v>
      </c>
      <c r="S5708" s="7">
        <v>0</v>
      </c>
      <c r="T5708" s="7">
        <v>70000</v>
      </c>
      <c r="U5708" s="7">
        <v>27373.569999999992</v>
      </c>
      <c r="V5708" s="7">
        <f t="shared" si="720"/>
        <v>42626.430000000008</v>
      </c>
      <c r="W5708" s="8">
        <f t="shared" si="717"/>
        <v>26320.740384615376</v>
      </c>
      <c r="X5708" s="8"/>
      <c r="Y5708" s="7">
        <f t="shared" si="722"/>
        <v>0</v>
      </c>
      <c r="Z5708" s="7"/>
      <c r="AA5708" s="8">
        <f t="shared" si="723"/>
        <v>26320.740384615376</v>
      </c>
      <c r="AB5708" s="7">
        <f t="shared" si="721"/>
        <v>1052.8296153846168</v>
      </c>
      <c r="AC5708" s="7">
        <f t="shared" si="719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3262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hidden="1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1924</v>
      </c>
      <c r="F5709" s="58" t="s">
        <v>4040</v>
      </c>
      <c r="G5709" s="58" t="s">
        <v>1924</v>
      </c>
      <c r="H5709" s="58" t="s">
        <v>1993</v>
      </c>
      <c r="I5709" s="58" t="s">
        <v>1994</v>
      </c>
      <c r="J5709" s="58" t="s">
        <v>1995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2434</v>
      </c>
      <c r="R5709" s="58" t="s">
        <v>4031</v>
      </c>
      <c r="S5709" s="7">
        <v>0</v>
      </c>
      <c r="T5709" s="7">
        <v>35000</v>
      </c>
      <c r="U5709" s="7">
        <v>15367.859999999986</v>
      </c>
      <c r="V5709" s="7">
        <f t="shared" si="720"/>
        <v>19632.140000000014</v>
      </c>
      <c r="W5709" s="8">
        <f t="shared" si="717"/>
        <v>14776.788461538448</v>
      </c>
      <c r="X5709" s="8"/>
      <c r="Y5709" s="7">
        <f t="shared" si="722"/>
        <v>0</v>
      </c>
      <c r="Z5709" s="7"/>
      <c r="AA5709" s="8">
        <f t="shared" si="723"/>
        <v>14776.788461538448</v>
      </c>
      <c r="AB5709" s="7">
        <f t="shared" si="721"/>
        <v>591.07153846153778</v>
      </c>
      <c r="AC5709" s="7">
        <f t="shared" si="719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3262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hidden="1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1924</v>
      </c>
      <c r="F5710" s="58" t="s">
        <v>4040</v>
      </c>
      <c r="G5710" s="58" t="s">
        <v>1924</v>
      </c>
      <c r="H5710" s="58" t="s">
        <v>1993</v>
      </c>
      <c r="I5710" s="58" t="s">
        <v>1994</v>
      </c>
      <c r="J5710" s="58" t="s">
        <v>1995</v>
      </c>
      <c r="K5710" s="58" t="s">
        <v>32</v>
      </c>
      <c r="L5710" s="58" t="s">
        <v>2439</v>
      </c>
      <c r="M5710" s="58"/>
      <c r="N5710" s="58" t="s">
        <v>40</v>
      </c>
      <c r="O5710" s="58" t="s">
        <v>41</v>
      </c>
      <c r="P5710" s="4">
        <v>0.04</v>
      </c>
      <c r="Q5710" s="117" t="s">
        <v>2440</v>
      </c>
      <c r="R5710" s="58" t="s">
        <v>4031</v>
      </c>
      <c r="S5710" s="7">
        <v>0</v>
      </c>
      <c r="T5710" s="7">
        <v>20000</v>
      </c>
      <c r="U5710" s="7">
        <v>8549.4000000000015</v>
      </c>
      <c r="V5710" s="7">
        <f t="shared" si="720"/>
        <v>11450.599999999999</v>
      </c>
      <c r="W5710" s="8">
        <f t="shared" si="717"/>
        <v>8220.5769230769238</v>
      </c>
      <c r="X5710" s="8"/>
      <c r="Y5710" s="7">
        <f t="shared" si="722"/>
        <v>0</v>
      </c>
      <c r="Z5710" s="7"/>
      <c r="AA5710" s="8">
        <f t="shared" si="723"/>
        <v>8220.5769230769238</v>
      </c>
      <c r="AB5710" s="7">
        <f t="shared" si="721"/>
        <v>328.82307692307768</v>
      </c>
      <c r="AC5710" s="7">
        <f t="shared" si="719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3262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hidden="1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1924</v>
      </c>
      <c r="F5711" s="58" t="s">
        <v>4040</v>
      </c>
      <c r="G5711" s="58" t="s">
        <v>1924</v>
      </c>
      <c r="H5711" s="58" t="s">
        <v>1993</v>
      </c>
      <c r="I5711" s="58" t="s">
        <v>1994</v>
      </c>
      <c r="J5711" s="58" t="s">
        <v>1995</v>
      </c>
      <c r="K5711" s="58" t="s">
        <v>32</v>
      </c>
      <c r="L5711" s="58" t="s">
        <v>2429</v>
      </c>
      <c r="M5711" s="58"/>
      <c r="N5711" s="58" t="s">
        <v>40</v>
      </c>
      <c r="O5711" s="58" t="s">
        <v>41</v>
      </c>
      <c r="P5711" s="4">
        <v>0.04</v>
      </c>
      <c r="Q5711" s="117" t="s">
        <v>2430</v>
      </c>
      <c r="R5711" s="58" t="s">
        <v>3723</v>
      </c>
      <c r="S5711" s="7">
        <v>0</v>
      </c>
      <c r="T5711" s="7">
        <v>200000</v>
      </c>
      <c r="U5711" s="7">
        <v>93074.919999999984</v>
      </c>
      <c r="V5711" s="7">
        <f t="shared" si="720"/>
        <v>106925.08000000002</v>
      </c>
      <c r="W5711" s="8">
        <f t="shared" si="717"/>
        <v>89495.115384615361</v>
      </c>
      <c r="X5711" s="8"/>
      <c r="Y5711" s="7">
        <f t="shared" si="722"/>
        <v>0</v>
      </c>
      <c r="Z5711" s="7"/>
      <c r="AA5711" s="8">
        <f t="shared" si="723"/>
        <v>89495.115384615361</v>
      </c>
      <c r="AB5711" s="7">
        <f t="shared" si="721"/>
        <v>3579.8046153846226</v>
      </c>
      <c r="AC5711" s="7">
        <f t="shared" si="719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3262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hidden="1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1924</v>
      </c>
      <c r="F5712" s="58" t="s">
        <v>4040</v>
      </c>
      <c r="G5712" s="58" t="s">
        <v>1924</v>
      </c>
      <c r="H5712" s="58" t="s">
        <v>1993</v>
      </c>
      <c r="I5712" s="58" t="s">
        <v>1994</v>
      </c>
      <c r="J5712" s="58" t="s">
        <v>1995</v>
      </c>
      <c r="K5712" s="58" t="s">
        <v>32</v>
      </c>
      <c r="L5712" s="58" t="s">
        <v>2441</v>
      </c>
      <c r="M5712" s="58"/>
      <c r="N5712" s="58" t="s">
        <v>40</v>
      </c>
      <c r="O5712" s="58" t="s">
        <v>41</v>
      </c>
      <c r="P5712" s="4">
        <v>0.04</v>
      </c>
      <c r="Q5712" s="117" t="s">
        <v>2442</v>
      </c>
      <c r="R5712" s="58" t="s">
        <v>4031</v>
      </c>
      <c r="S5712" s="7">
        <v>0</v>
      </c>
      <c r="T5712" s="7">
        <v>65000</v>
      </c>
      <c r="U5712" s="7">
        <v>32635.73000000001</v>
      </c>
      <c r="V5712" s="7">
        <f t="shared" si="720"/>
        <v>32364.26999999999</v>
      </c>
      <c r="W5712" s="8">
        <f t="shared" si="717"/>
        <v>31380.509615384624</v>
      </c>
      <c r="X5712" s="8"/>
      <c r="Y5712" s="7">
        <f t="shared" si="722"/>
        <v>0</v>
      </c>
      <c r="Z5712" s="7"/>
      <c r="AA5712" s="8">
        <f t="shared" si="723"/>
        <v>31380.509615384624</v>
      </c>
      <c r="AB5712" s="7">
        <f t="shared" si="721"/>
        <v>1255.2203846153861</v>
      </c>
      <c r="AC5712" s="7">
        <f t="shared" si="719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3262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hidden="1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2427</v>
      </c>
      <c r="F5713" s="58" t="s">
        <v>2427</v>
      </c>
      <c r="G5713" s="58" t="s">
        <v>2427</v>
      </c>
      <c r="H5713" s="58" t="s">
        <v>1993</v>
      </c>
      <c r="I5713" s="58" t="s">
        <v>1994</v>
      </c>
      <c r="J5713" s="58" t="s">
        <v>1995</v>
      </c>
      <c r="K5713" s="58" t="s">
        <v>32</v>
      </c>
      <c r="L5713" s="58" t="s">
        <v>2409</v>
      </c>
      <c r="M5713" s="58"/>
      <c r="N5713" s="58" t="s">
        <v>40</v>
      </c>
      <c r="O5713" s="58" t="s">
        <v>41</v>
      </c>
      <c r="P5713" s="4">
        <v>0.01</v>
      </c>
      <c r="Q5713" s="117" t="s">
        <v>2410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0"/>
        <v>864518.02</v>
      </c>
      <c r="W5713" s="8">
        <f t="shared" si="717"/>
        <v>2361414.6534653464</v>
      </c>
      <c r="X5713" s="8"/>
      <c r="Y5713" s="7">
        <f t="shared" si="722"/>
        <v>0</v>
      </c>
      <c r="Z5713" s="7"/>
      <c r="AA5713" s="8">
        <f t="shared" si="723"/>
        <v>2361414.6534653464</v>
      </c>
      <c r="AB5713" s="7">
        <f t="shared" si="721"/>
        <v>23614.146534653381</v>
      </c>
      <c r="AC5713" s="7">
        <f t="shared" si="719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3262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hidden="1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1993</v>
      </c>
      <c r="I5714" s="58" t="s">
        <v>1994</v>
      </c>
      <c r="J5714" s="58" t="s">
        <v>1995</v>
      </c>
      <c r="K5714" s="58" t="s">
        <v>32</v>
      </c>
      <c r="L5714" s="58" t="s">
        <v>1924</v>
      </c>
      <c r="M5714" s="58"/>
      <c r="N5714" s="58" t="s">
        <v>40</v>
      </c>
      <c r="O5714" s="58" t="s">
        <v>41</v>
      </c>
      <c r="P5714" s="4">
        <v>0.04</v>
      </c>
      <c r="Q5714" s="117" t="s">
        <v>2431</v>
      </c>
      <c r="R5714" s="58" t="s">
        <v>4031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7"/>
        <v>106407.52884615384</v>
      </c>
      <c r="X5714" s="8"/>
      <c r="Y5714" s="7">
        <f t="shared" si="722"/>
        <v>0</v>
      </c>
      <c r="Z5714" s="7"/>
      <c r="AA5714" s="8">
        <f t="shared" si="723"/>
        <v>106407.52884615384</v>
      </c>
      <c r="AB5714" s="7">
        <f t="shared" si="721"/>
        <v>4256.3011538461578</v>
      </c>
      <c r="AC5714" s="7">
        <f t="shared" si="719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3262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hidden="1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1993</v>
      </c>
      <c r="I5715" s="58" t="s">
        <v>1994</v>
      </c>
      <c r="J5715" s="58" t="s">
        <v>1995</v>
      </c>
      <c r="K5715" s="58" t="s">
        <v>32</v>
      </c>
      <c r="L5715" s="58" t="s">
        <v>2432</v>
      </c>
      <c r="M5715" s="58"/>
      <c r="N5715" s="58" t="s">
        <v>40</v>
      </c>
      <c r="O5715" s="58" t="s">
        <v>41</v>
      </c>
      <c r="P5715" s="4">
        <v>0.04</v>
      </c>
      <c r="Q5715" s="117" t="s">
        <v>2433</v>
      </c>
      <c r="R5715" s="58"/>
      <c r="S5715" s="7">
        <v>17117.3</v>
      </c>
      <c r="T5715" s="7">
        <v>-17118</v>
      </c>
      <c r="U5715" s="7">
        <v>0</v>
      </c>
      <c r="V5715" s="7">
        <f t="shared" si="720"/>
        <v>-0.7000000000007276</v>
      </c>
      <c r="W5715" s="8">
        <f t="shared" si="717"/>
        <v>0</v>
      </c>
      <c r="X5715" s="8"/>
      <c r="Y5715" s="7">
        <f t="shared" si="722"/>
        <v>0</v>
      </c>
      <c r="Z5715" s="7"/>
      <c r="AA5715" s="8">
        <f t="shared" si="723"/>
        <v>0</v>
      </c>
      <c r="AB5715" s="7">
        <f t="shared" si="721"/>
        <v>0</v>
      </c>
      <c r="AC5715" s="7">
        <f t="shared" si="719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3262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hidden="1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1993</v>
      </c>
      <c r="I5716" s="58" t="s">
        <v>1994</v>
      </c>
      <c r="J5716" s="58" t="s">
        <v>1995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2434</v>
      </c>
      <c r="R5716" s="58" t="s">
        <v>3723</v>
      </c>
      <c r="S5716" s="7">
        <v>10540.04</v>
      </c>
      <c r="T5716" s="7">
        <v>70000</v>
      </c>
      <c r="U5716" s="7">
        <v>80540.040000000008</v>
      </c>
      <c r="V5716" s="7">
        <f t="shared" si="720"/>
        <v>0</v>
      </c>
      <c r="W5716" s="8">
        <f t="shared" si="717"/>
        <v>77442.346153846156</v>
      </c>
      <c r="X5716" s="8"/>
      <c r="Y5716" s="7">
        <f t="shared" si="722"/>
        <v>0</v>
      </c>
      <c r="Z5716" s="7"/>
      <c r="AA5716" s="8">
        <f t="shared" si="723"/>
        <v>77442.346153846156</v>
      </c>
      <c r="AB5716" s="7">
        <f t="shared" si="721"/>
        <v>3097.6938461538521</v>
      </c>
      <c r="AC5716" s="7">
        <f t="shared" si="719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3262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hidden="1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1993</v>
      </c>
      <c r="I5717" s="58" t="s">
        <v>1994</v>
      </c>
      <c r="J5717" s="58" t="s">
        <v>1995</v>
      </c>
      <c r="K5717" s="58" t="s">
        <v>32</v>
      </c>
      <c r="L5717" s="58" t="s">
        <v>2439</v>
      </c>
      <c r="M5717" s="58"/>
      <c r="N5717" s="58" t="s">
        <v>40</v>
      </c>
      <c r="O5717" s="58" t="s">
        <v>41</v>
      </c>
      <c r="P5717" s="4">
        <v>0.04</v>
      </c>
      <c r="Q5717" s="117" t="s">
        <v>2440</v>
      </c>
      <c r="R5717" s="58" t="s">
        <v>4031</v>
      </c>
      <c r="S5717" s="7">
        <v>7708.7</v>
      </c>
      <c r="T5717" s="7">
        <v>27118</v>
      </c>
      <c r="U5717" s="7">
        <v>34826.699999999997</v>
      </c>
      <c r="V5717" s="7">
        <f t="shared" si="720"/>
        <v>0</v>
      </c>
      <c r="W5717" s="8">
        <f t="shared" si="717"/>
        <v>33487.211538461532</v>
      </c>
      <c r="X5717" s="8"/>
      <c r="Y5717" s="7">
        <f t="shared" si="722"/>
        <v>0</v>
      </c>
      <c r="Z5717" s="7"/>
      <c r="AA5717" s="8">
        <f t="shared" si="723"/>
        <v>33487.211538461532</v>
      </c>
      <c r="AB5717" s="7">
        <f t="shared" si="721"/>
        <v>1339.4884615384653</v>
      </c>
      <c r="AC5717" s="7">
        <f t="shared" si="719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3262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hidden="1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1993</v>
      </c>
      <c r="I5718" s="58" t="s">
        <v>1994</v>
      </c>
      <c r="J5718" s="58" t="s">
        <v>1995</v>
      </c>
      <c r="K5718" s="58" t="s">
        <v>32</v>
      </c>
      <c r="L5718" s="58" t="s">
        <v>2429</v>
      </c>
      <c r="M5718" s="58"/>
      <c r="N5718" s="58" t="s">
        <v>40</v>
      </c>
      <c r="O5718" s="58" t="s">
        <v>41</v>
      </c>
      <c r="P5718" s="4">
        <v>0.04</v>
      </c>
      <c r="Q5718" s="117" t="s">
        <v>2430</v>
      </c>
      <c r="R5718" s="58" t="s">
        <v>3723</v>
      </c>
      <c r="S5718" s="7">
        <v>34059.379999999997</v>
      </c>
      <c r="T5718" s="7">
        <v>285000</v>
      </c>
      <c r="U5718" s="7">
        <v>319059.38</v>
      </c>
      <c r="V5718" s="7">
        <f t="shared" si="720"/>
        <v>0</v>
      </c>
      <c r="W5718" s="8">
        <f t="shared" si="717"/>
        <v>306787.86538461538</v>
      </c>
      <c r="X5718" s="8"/>
      <c r="Y5718" s="7">
        <f t="shared" si="722"/>
        <v>0</v>
      </c>
      <c r="Z5718" s="7"/>
      <c r="AA5718" s="8">
        <f t="shared" si="723"/>
        <v>306787.86538461538</v>
      </c>
      <c r="AB5718" s="7">
        <f t="shared" si="721"/>
        <v>12271.514615384629</v>
      </c>
      <c r="AC5718" s="7">
        <f t="shared" si="719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3262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hidden="1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1993</v>
      </c>
      <c r="I5719" s="58" t="s">
        <v>1994</v>
      </c>
      <c r="J5719" s="58" t="s">
        <v>1995</v>
      </c>
      <c r="K5719" s="58" t="s">
        <v>32</v>
      </c>
      <c r="L5719" s="58" t="s">
        <v>2441</v>
      </c>
      <c r="M5719" s="58"/>
      <c r="N5719" s="58" t="s">
        <v>40</v>
      </c>
      <c r="O5719" s="58" t="s">
        <v>41</v>
      </c>
      <c r="P5719" s="4">
        <v>0.04</v>
      </c>
      <c r="Q5719" s="117" t="s">
        <v>2442</v>
      </c>
      <c r="R5719" s="58" t="s">
        <v>4031</v>
      </c>
      <c r="S5719" s="7">
        <v>13621.97</v>
      </c>
      <c r="T5719" s="7">
        <v>100000</v>
      </c>
      <c r="U5719" s="7">
        <v>113621.97</v>
      </c>
      <c r="V5719" s="7">
        <f t="shared" si="720"/>
        <v>0</v>
      </c>
      <c r="W5719" s="8">
        <f t="shared" si="717"/>
        <v>109251.89423076923</v>
      </c>
      <c r="X5719" s="8"/>
      <c r="Y5719" s="7">
        <f t="shared" si="722"/>
        <v>0</v>
      </c>
      <c r="Z5719" s="7"/>
      <c r="AA5719" s="8">
        <f t="shared" si="723"/>
        <v>109251.89423076923</v>
      </c>
      <c r="AB5719" s="7">
        <f t="shared" si="721"/>
        <v>4370.075769230767</v>
      </c>
      <c r="AC5719" s="7">
        <f t="shared" si="719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3262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hidden="1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1993</v>
      </c>
      <c r="I5720" s="58" t="s">
        <v>1994</v>
      </c>
      <c r="J5720" s="58" t="s">
        <v>1995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2447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0"/>
        <v>18977.809999999939</v>
      </c>
      <c r="W5720" s="8">
        <f t="shared" si="717"/>
        <v>1013171.05</v>
      </c>
      <c r="X5720" s="8"/>
      <c r="Y5720" s="7">
        <f t="shared" si="722"/>
        <v>0</v>
      </c>
      <c r="Z5720" s="7"/>
      <c r="AA5720" s="8">
        <f t="shared" si="723"/>
        <v>1013171.05</v>
      </c>
      <c r="AB5720" s="7">
        <f t="shared" si="721"/>
        <v>0</v>
      </c>
      <c r="AC5720" s="7">
        <f t="shared" si="719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3262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hidden="1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2556</v>
      </c>
      <c r="F5721" s="58" t="s">
        <v>2556</v>
      </c>
      <c r="G5721" s="58" t="s">
        <v>2556</v>
      </c>
      <c r="H5721" s="58" t="s">
        <v>1993</v>
      </c>
      <c r="I5721" s="58" t="s">
        <v>1994</v>
      </c>
      <c r="J5721" s="58" t="s">
        <v>1995</v>
      </c>
      <c r="K5721" s="58" t="s">
        <v>32</v>
      </c>
      <c r="L5721" s="58" t="s">
        <v>2556</v>
      </c>
      <c r="M5721" s="58"/>
      <c r="N5721" s="58" t="s">
        <v>40</v>
      </c>
      <c r="O5721" s="58" t="s">
        <v>41</v>
      </c>
      <c r="P5721" s="4">
        <v>0.02</v>
      </c>
      <c r="Q5721" s="117" t="s">
        <v>2557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0"/>
        <v>105406.30000000005</v>
      </c>
      <c r="W5721" s="8">
        <f t="shared" si="717"/>
        <v>324334.41176470584</v>
      </c>
      <c r="X5721" s="8"/>
      <c r="Y5721" s="7">
        <f t="shared" si="722"/>
        <v>0</v>
      </c>
      <c r="Z5721" s="7"/>
      <c r="AA5721" s="8">
        <f t="shared" si="723"/>
        <v>324334.41176470584</v>
      </c>
      <c r="AB5721" s="7">
        <f t="shared" si="721"/>
        <v>6486.688235294132</v>
      </c>
      <c r="AC5721" s="7">
        <f t="shared" si="719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3262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hidden="1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2556</v>
      </c>
      <c r="F5722" s="58" t="s">
        <v>2556</v>
      </c>
      <c r="G5722" s="58" t="s">
        <v>2556</v>
      </c>
      <c r="H5722" s="58" t="s">
        <v>1993</v>
      </c>
      <c r="I5722" s="58" t="s">
        <v>1994</v>
      </c>
      <c r="J5722" s="58" t="s">
        <v>1995</v>
      </c>
      <c r="K5722" s="58" t="s">
        <v>32</v>
      </c>
      <c r="L5722" s="58" t="s">
        <v>2555</v>
      </c>
      <c r="M5722" s="58"/>
      <c r="N5722" s="58" t="s">
        <v>40</v>
      </c>
      <c r="O5722" s="58" t="s">
        <v>41</v>
      </c>
      <c r="P5722" s="4">
        <v>0.02</v>
      </c>
      <c r="Q5722" s="117" t="s">
        <v>2558</v>
      </c>
      <c r="R5722" s="58"/>
      <c r="S5722" s="7">
        <v>26855.5</v>
      </c>
      <c r="T5722" s="7">
        <v>265700</v>
      </c>
      <c r="U5722" s="7">
        <v>222020.1</v>
      </c>
      <c r="V5722" s="7">
        <f t="shared" si="720"/>
        <v>70535.399999999994</v>
      </c>
      <c r="W5722" s="8">
        <f t="shared" si="717"/>
        <v>217666.76470588235</v>
      </c>
      <c r="X5722" s="8"/>
      <c r="Y5722" s="7">
        <f t="shared" si="722"/>
        <v>0</v>
      </c>
      <c r="Z5722" s="7"/>
      <c r="AA5722" s="8">
        <f t="shared" si="723"/>
        <v>217666.76470588235</v>
      </c>
      <c r="AB5722" s="7">
        <f t="shared" si="721"/>
        <v>4353.3352941176563</v>
      </c>
      <c r="AC5722" s="7">
        <f t="shared" si="719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3262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hidden="1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2485</v>
      </c>
      <c r="F5723" s="58" t="s">
        <v>2485</v>
      </c>
      <c r="G5723" s="58" t="s">
        <v>2485</v>
      </c>
      <c r="H5723" s="58" t="s">
        <v>1993</v>
      </c>
      <c r="I5723" s="58" t="s">
        <v>1994</v>
      </c>
      <c r="J5723" s="58" t="s">
        <v>1995</v>
      </c>
      <c r="K5723" s="58" t="s">
        <v>32</v>
      </c>
      <c r="L5723" s="58" t="s">
        <v>2485</v>
      </c>
      <c r="M5723" s="58"/>
      <c r="N5723" s="58" t="s">
        <v>40</v>
      </c>
      <c r="O5723" s="58" t="s">
        <v>41</v>
      </c>
      <c r="P5723" s="4">
        <v>0.02</v>
      </c>
      <c r="Q5723" s="117" t="s">
        <v>2486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0"/>
        <v>18177.729999999996</v>
      </c>
      <c r="W5723" s="8">
        <f t="shared" si="717"/>
        <v>66976.96078431372</v>
      </c>
      <c r="X5723" s="8"/>
      <c r="Y5723" s="7">
        <f t="shared" si="722"/>
        <v>0</v>
      </c>
      <c r="Z5723" s="7"/>
      <c r="AA5723" s="8">
        <f t="shared" si="723"/>
        <v>66976.96078431372</v>
      </c>
      <c r="AB5723" s="7">
        <f t="shared" si="721"/>
        <v>1339.5392156862799</v>
      </c>
      <c r="AC5723" s="7">
        <f t="shared" si="719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3262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hidden="1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2491</v>
      </c>
      <c r="F5724" s="58" t="s">
        <v>2491</v>
      </c>
      <c r="G5724" s="58" t="s">
        <v>2491</v>
      </c>
      <c r="H5724" s="58" t="s">
        <v>1993</v>
      </c>
      <c r="I5724" s="58" t="s">
        <v>1994</v>
      </c>
      <c r="J5724" s="58" t="s">
        <v>1995</v>
      </c>
      <c r="K5724" s="58" t="s">
        <v>32</v>
      </c>
      <c r="L5724" s="58" t="s">
        <v>2491</v>
      </c>
      <c r="M5724" s="58"/>
      <c r="N5724" s="58" t="s">
        <v>40</v>
      </c>
      <c r="O5724" s="58" t="s">
        <v>41</v>
      </c>
      <c r="P5724" s="4">
        <v>0.02</v>
      </c>
      <c r="Q5724" s="117" t="s">
        <v>2492</v>
      </c>
      <c r="R5724" s="58"/>
      <c r="S5724" s="7">
        <v>0</v>
      </c>
      <c r="T5724" s="7">
        <v>0</v>
      </c>
      <c r="U5724" s="7">
        <v>0</v>
      </c>
      <c r="V5724" s="7">
        <f t="shared" si="720"/>
        <v>0</v>
      </c>
      <c r="W5724" s="8">
        <f t="shared" si="717"/>
        <v>0</v>
      </c>
      <c r="X5724" s="8"/>
      <c r="Y5724" s="7">
        <f t="shared" si="722"/>
        <v>0</v>
      </c>
      <c r="Z5724" s="7"/>
      <c r="AA5724" s="8">
        <f t="shared" si="723"/>
        <v>0</v>
      </c>
      <c r="AB5724" s="7">
        <f t="shared" si="721"/>
        <v>0</v>
      </c>
      <c r="AC5724" s="7">
        <f t="shared" si="719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3262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hidden="1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4041</v>
      </c>
      <c r="F5725" s="58" t="s">
        <v>4041</v>
      </c>
      <c r="G5725" s="58" t="s">
        <v>4041</v>
      </c>
      <c r="H5725" s="58" t="s">
        <v>1993</v>
      </c>
      <c r="I5725" s="58" t="s">
        <v>1994</v>
      </c>
      <c r="J5725" s="58" t="s">
        <v>1995</v>
      </c>
      <c r="K5725" s="58" t="s">
        <v>32</v>
      </c>
      <c r="L5725" s="58" t="s">
        <v>4041</v>
      </c>
      <c r="M5725" s="58"/>
      <c r="N5725" s="58" t="s">
        <v>40</v>
      </c>
      <c r="O5725" s="58" t="s">
        <v>41</v>
      </c>
      <c r="P5725" s="4">
        <v>0.02</v>
      </c>
      <c r="Q5725" s="117" t="s">
        <v>4042</v>
      </c>
      <c r="R5725" s="58"/>
      <c r="S5725" s="7">
        <v>0</v>
      </c>
      <c r="T5725" s="7">
        <v>40800</v>
      </c>
      <c r="U5725" s="7">
        <v>26314.5</v>
      </c>
      <c r="V5725" s="7">
        <f t="shared" si="720"/>
        <v>14485.5</v>
      </c>
      <c r="W5725" s="8">
        <f t="shared" si="717"/>
        <v>25798.529411764706</v>
      </c>
      <c r="X5725" s="8"/>
      <c r="Y5725" s="7">
        <f t="shared" si="722"/>
        <v>0</v>
      </c>
      <c r="Z5725" s="7"/>
      <c r="AA5725" s="8">
        <f t="shared" si="723"/>
        <v>25798.529411764706</v>
      </c>
      <c r="AB5725" s="7">
        <f t="shared" si="721"/>
        <v>515.97058823529369</v>
      </c>
      <c r="AC5725" s="7">
        <f t="shared" si="719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3262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hidden="1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2499</v>
      </c>
      <c r="F5726" s="58" t="s">
        <v>2499</v>
      </c>
      <c r="G5726" s="58" t="s">
        <v>2499</v>
      </c>
      <c r="H5726" s="58" t="s">
        <v>1993</v>
      </c>
      <c r="I5726" s="58" t="s">
        <v>1994</v>
      </c>
      <c r="J5726" s="58" t="s">
        <v>1995</v>
      </c>
      <c r="K5726" s="58" t="s">
        <v>32</v>
      </c>
      <c r="L5726" s="58" t="s">
        <v>2499</v>
      </c>
      <c r="M5726" s="58"/>
      <c r="N5726" s="58" t="s">
        <v>40</v>
      </c>
      <c r="O5726" s="58" t="s">
        <v>41</v>
      </c>
      <c r="P5726" s="4">
        <v>0.03</v>
      </c>
      <c r="Q5726" s="117" t="s">
        <v>2500</v>
      </c>
      <c r="R5726" s="58" t="s">
        <v>3743</v>
      </c>
      <c r="S5726" s="7">
        <v>127937.60000000001</v>
      </c>
      <c r="T5726" s="7">
        <v>1800000</v>
      </c>
      <c r="U5726" s="7">
        <v>1927937.6</v>
      </c>
      <c r="V5726" s="7">
        <f t="shared" si="720"/>
        <v>0</v>
      </c>
      <c r="W5726" s="8">
        <f t="shared" si="717"/>
        <v>1871784.0776699029</v>
      </c>
      <c r="X5726" s="8"/>
      <c r="Y5726" s="7">
        <f t="shared" si="722"/>
        <v>0</v>
      </c>
      <c r="Z5726" s="7"/>
      <c r="AA5726" s="7"/>
      <c r="AB5726" s="7">
        <f t="shared" si="721"/>
        <v>56153.522330097156</v>
      </c>
      <c r="AC5726" s="7">
        <f t="shared" si="719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3262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hidden="1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2499</v>
      </c>
      <c r="F5727" s="58" t="s">
        <v>2499</v>
      </c>
      <c r="G5727" s="58" t="s">
        <v>2499</v>
      </c>
      <c r="H5727" s="58" t="s">
        <v>1993</v>
      </c>
      <c r="I5727" s="58" t="s">
        <v>1994</v>
      </c>
      <c r="J5727" s="58" t="s">
        <v>1995</v>
      </c>
      <c r="K5727" s="58" t="s">
        <v>32</v>
      </c>
      <c r="L5727" s="58" t="s">
        <v>2499</v>
      </c>
      <c r="M5727" s="58"/>
      <c r="N5727" s="58" t="s">
        <v>40</v>
      </c>
      <c r="O5727" s="58" t="s">
        <v>41</v>
      </c>
      <c r="P5727" s="4">
        <v>0.04</v>
      </c>
      <c r="Q5727" s="117" t="s">
        <v>2500</v>
      </c>
      <c r="R5727" s="58" t="s">
        <v>4037</v>
      </c>
      <c r="S5727" s="7">
        <v>0</v>
      </c>
      <c r="T5727" s="7">
        <v>1850000</v>
      </c>
      <c r="U5727" s="7">
        <v>1707504.1</v>
      </c>
      <c r="V5727" s="7">
        <f t="shared" si="720"/>
        <v>142495.89999999991</v>
      </c>
      <c r="W5727" s="8">
        <f t="shared" si="717"/>
        <v>1641830.8653846155</v>
      </c>
      <c r="X5727" s="8"/>
      <c r="Y5727" s="7">
        <f t="shared" si="722"/>
        <v>0</v>
      </c>
      <c r="Z5727" s="7"/>
      <c r="AA5727" s="7"/>
      <c r="AB5727" s="7">
        <f t="shared" si="721"/>
        <v>65673.234615384601</v>
      </c>
      <c r="AC5727" s="7">
        <f t="shared" si="719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3262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hidden="1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2501</v>
      </c>
      <c r="F5728" s="58" t="s">
        <v>2501</v>
      </c>
      <c r="G5728" s="58" t="s">
        <v>2501</v>
      </c>
      <c r="H5728" s="58" t="s">
        <v>1993</v>
      </c>
      <c r="I5728" s="58" t="s">
        <v>1994</v>
      </c>
      <c r="J5728" s="58" t="s">
        <v>1995</v>
      </c>
      <c r="K5728" s="58" t="s">
        <v>32</v>
      </c>
      <c r="L5728" s="58" t="s">
        <v>2502</v>
      </c>
      <c r="M5728" s="58"/>
      <c r="N5728" s="58" t="s">
        <v>40</v>
      </c>
      <c r="O5728" s="58" t="s">
        <v>80</v>
      </c>
      <c r="P5728" s="4">
        <v>0</v>
      </c>
      <c r="Q5728" s="117" t="s">
        <v>2503</v>
      </c>
      <c r="R5728" s="58"/>
      <c r="S5728" s="7">
        <v>497.4</v>
      </c>
      <c r="T5728" s="7">
        <v>10000</v>
      </c>
      <c r="U5728" s="7">
        <v>4339</v>
      </c>
      <c r="V5728" s="7">
        <f t="shared" si="720"/>
        <v>6158.4</v>
      </c>
      <c r="W5728" s="8">
        <f t="shared" si="717"/>
        <v>4339</v>
      </c>
      <c r="X5728" s="8"/>
      <c r="Y5728" s="7">
        <f t="shared" si="722"/>
        <v>0</v>
      </c>
      <c r="Z5728" s="7"/>
      <c r="AA5728" s="8">
        <f t="shared" ref="AA5728:AA5732" si="724">W5728+X5728</f>
        <v>4339</v>
      </c>
      <c r="AB5728" s="7">
        <f t="shared" si="721"/>
        <v>0</v>
      </c>
      <c r="AC5728" s="7">
        <f t="shared" si="719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3262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hidden="1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2510</v>
      </c>
      <c r="F5729" s="58" t="s">
        <v>2510</v>
      </c>
      <c r="G5729" s="58" t="s">
        <v>2510</v>
      </c>
      <c r="H5729" s="58" t="s">
        <v>1993</v>
      </c>
      <c r="I5729" s="58" t="s">
        <v>1994</v>
      </c>
      <c r="J5729" s="58" t="s">
        <v>1995</v>
      </c>
      <c r="K5729" s="58" t="s">
        <v>32</v>
      </c>
      <c r="L5729" s="58" t="s">
        <v>2510</v>
      </c>
      <c r="M5729" s="58"/>
      <c r="N5729" s="58" t="s">
        <v>40</v>
      </c>
      <c r="O5729" s="58" t="s">
        <v>80</v>
      </c>
      <c r="P5729" s="4">
        <v>0</v>
      </c>
      <c r="Q5729" s="117" t="s">
        <v>2511</v>
      </c>
      <c r="R5729" s="58"/>
      <c r="S5729" s="7">
        <v>24109.4</v>
      </c>
      <c r="T5729" s="7">
        <v>-20000</v>
      </c>
      <c r="U5729" s="7">
        <v>0</v>
      </c>
      <c r="V5729" s="7">
        <f t="shared" si="720"/>
        <v>4109.4000000000015</v>
      </c>
      <c r="W5729" s="8">
        <f t="shared" si="717"/>
        <v>0</v>
      </c>
      <c r="X5729" s="8"/>
      <c r="Y5729" s="7">
        <f t="shared" si="722"/>
        <v>0</v>
      </c>
      <c r="Z5729" s="7"/>
      <c r="AA5729" s="8">
        <f t="shared" si="724"/>
        <v>0</v>
      </c>
      <c r="AB5729" s="7">
        <f t="shared" si="721"/>
        <v>0</v>
      </c>
      <c r="AC5729" s="7">
        <f t="shared" si="719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3262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hidden="1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1808</v>
      </c>
      <c r="F5730" s="58" t="s">
        <v>1808</v>
      </c>
      <c r="G5730" s="58" t="s">
        <v>1808</v>
      </c>
      <c r="H5730" s="58" t="s">
        <v>1993</v>
      </c>
      <c r="I5730" s="58" t="s">
        <v>1994</v>
      </c>
      <c r="J5730" s="58" t="s">
        <v>1995</v>
      </c>
      <c r="K5730" s="58" t="s">
        <v>32</v>
      </c>
      <c r="L5730" s="58" t="s">
        <v>1808</v>
      </c>
      <c r="M5730" s="58"/>
      <c r="N5730" s="58" t="s">
        <v>40</v>
      </c>
      <c r="O5730" s="58" t="s">
        <v>41</v>
      </c>
      <c r="P5730" s="4">
        <v>0.01</v>
      </c>
      <c r="Q5730" s="117" t="s">
        <v>2514</v>
      </c>
      <c r="R5730" s="58"/>
      <c r="S5730" s="7">
        <v>249439.9</v>
      </c>
      <c r="T5730" s="7">
        <v>151500</v>
      </c>
      <c r="U5730" s="7">
        <v>215933.6</v>
      </c>
      <c r="V5730" s="7">
        <f t="shared" si="720"/>
        <v>185006.30000000002</v>
      </c>
      <c r="W5730" s="8">
        <f t="shared" si="717"/>
        <v>213795.64356435643</v>
      </c>
      <c r="X5730" s="8"/>
      <c r="Y5730" s="7">
        <f t="shared" si="722"/>
        <v>0</v>
      </c>
      <c r="Z5730" s="7"/>
      <c r="AA5730" s="8">
        <f t="shared" si="724"/>
        <v>213795.64356435643</v>
      </c>
      <c r="AB5730" s="7">
        <f t="shared" si="721"/>
        <v>2137.9564356435731</v>
      </c>
      <c r="AC5730" s="7">
        <f t="shared" si="719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3262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hidden="1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2518</v>
      </c>
      <c r="F5731" s="58" t="s">
        <v>2518</v>
      </c>
      <c r="G5731" s="58" t="s">
        <v>2518</v>
      </c>
      <c r="H5731" s="58" t="s">
        <v>1993</v>
      </c>
      <c r="I5731" s="58" t="s">
        <v>1994</v>
      </c>
      <c r="J5731" s="58" t="s">
        <v>1995</v>
      </c>
      <c r="K5731" s="58" t="s">
        <v>32</v>
      </c>
      <c r="L5731" s="58" t="s">
        <v>2518</v>
      </c>
      <c r="M5731" s="58"/>
      <c r="N5731" s="58" t="s">
        <v>40</v>
      </c>
      <c r="O5731" s="58" t="s">
        <v>80</v>
      </c>
      <c r="P5731" s="4">
        <v>0</v>
      </c>
      <c r="Q5731" s="117" t="s">
        <v>2519</v>
      </c>
      <c r="R5731" s="58"/>
      <c r="S5731" s="7">
        <v>1603.12</v>
      </c>
      <c r="T5731" s="7">
        <v>10000</v>
      </c>
      <c r="U5731" s="7">
        <v>4746.28</v>
      </c>
      <c r="V5731" s="7">
        <f t="shared" si="720"/>
        <v>6856.8399999999992</v>
      </c>
      <c r="W5731" s="8">
        <f t="shared" si="717"/>
        <v>4746.28</v>
      </c>
      <c r="X5731" s="8"/>
      <c r="Y5731" s="7">
        <f t="shared" si="722"/>
        <v>0</v>
      </c>
      <c r="Z5731" s="7"/>
      <c r="AA5731" s="8">
        <f t="shared" si="724"/>
        <v>4746.28</v>
      </c>
      <c r="AB5731" s="7">
        <f t="shared" si="721"/>
        <v>0</v>
      </c>
      <c r="AC5731" s="7">
        <f t="shared" si="719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3262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hidden="1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2520</v>
      </c>
      <c r="F5732" s="58" t="s">
        <v>2520</v>
      </c>
      <c r="G5732" s="58" t="s">
        <v>2520</v>
      </c>
      <c r="H5732" s="58" t="s">
        <v>1993</v>
      </c>
      <c r="I5732" s="58" t="s">
        <v>1994</v>
      </c>
      <c r="J5732" s="58" t="s">
        <v>1995</v>
      </c>
      <c r="K5732" s="58" t="s">
        <v>32</v>
      </c>
      <c r="L5732" s="58" t="s">
        <v>2520</v>
      </c>
      <c r="M5732" s="58"/>
      <c r="N5732" s="58" t="s">
        <v>40</v>
      </c>
      <c r="O5732" s="58" t="s">
        <v>80</v>
      </c>
      <c r="P5732" s="4">
        <v>0</v>
      </c>
      <c r="Q5732" s="117" t="s">
        <v>2521</v>
      </c>
      <c r="R5732" s="58"/>
      <c r="S5732" s="7">
        <v>14222.22</v>
      </c>
      <c r="T5732" s="7">
        <v>40000</v>
      </c>
      <c r="U5732" s="7">
        <v>36509.5</v>
      </c>
      <c r="V5732" s="7">
        <f t="shared" si="720"/>
        <v>17712.72</v>
      </c>
      <c r="W5732" s="8">
        <f t="shared" ref="W5732:W5795" si="725">IF(O5732="返货",U5732/(1+P5732),IF(O5732="返现",U5732,IF(O5732="折扣",U5732*P5732,IF(O5732="无",U5732))))</f>
        <v>36509.5</v>
      </c>
      <c r="X5732" s="8"/>
      <c r="Y5732" s="7">
        <f t="shared" si="722"/>
        <v>0</v>
      </c>
      <c r="Z5732" s="7"/>
      <c r="AA5732" s="8">
        <f t="shared" si="724"/>
        <v>36509.5</v>
      </c>
      <c r="AB5732" s="7">
        <f t="shared" si="721"/>
        <v>0</v>
      </c>
      <c r="AC5732" s="7">
        <f t="shared" si="719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3262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hidden="1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2525</v>
      </c>
      <c r="F5733" s="58" t="s">
        <v>2525</v>
      </c>
      <c r="G5733" s="58" t="s">
        <v>2525</v>
      </c>
      <c r="H5733" s="58" t="s">
        <v>1993</v>
      </c>
      <c r="I5733" s="58" t="s">
        <v>1994</v>
      </c>
      <c r="J5733" s="58" t="s">
        <v>1995</v>
      </c>
      <c r="K5733" s="58" t="s">
        <v>32</v>
      </c>
      <c r="L5733" s="58" t="s">
        <v>2525</v>
      </c>
      <c r="M5733" s="58"/>
      <c r="N5733" s="58" t="s">
        <v>40</v>
      </c>
      <c r="O5733" s="58" t="s">
        <v>80</v>
      </c>
      <c r="P5733" s="4">
        <v>0</v>
      </c>
      <c r="Q5733" s="117" t="s">
        <v>2526</v>
      </c>
      <c r="R5733" s="58"/>
      <c r="S5733" s="7">
        <v>1637.66</v>
      </c>
      <c r="T5733" s="7">
        <v>6000</v>
      </c>
      <c r="U5733" s="7">
        <v>6126.8</v>
      </c>
      <c r="V5733" s="7">
        <f t="shared" si="720"/>
        <v>1510.8599999999997</v>
      </c>
      <c r="W5733" s="8">
        <f t="shared" si="725"/>
        <v>6126.8</v>
      </c>
      <c r="X5733" s="8"/>
      <c r="Y5733" s="7">
        <f t="shared" si="722"/>
        <v>0</v>
      </c>
      <c r="Z5733" s="7"/>
      <c r="AA5733" s="7"/>
      <c r="AB5733" s="7">
        <f t="shared" si="721"/>
        <v>0</v>
      </c>
      <c r="AC5733" s="7">
        <f t="shared" si="719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3262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hidden="1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1810</v>
      </c>
      <c r="F5734" s="58" t="s">
        <v>1810</v>
      </c>
      <c r="G5734" s="58" t="s">
        <v>1810</v>
      </c>
      <c r="H5734" s="58" t="s">
        <v>1993</v>
      </c>
      <c r="I5734" s="58" t="s">
        <v>1994</v>
      </c>
      <c r="J5734" s="58" t="s">
        <v>1995</v>
      </c>
      <c r="K5734" s="58" t="s">
        <v>32</v>
      </c>
      <c r="L5734" s="58" t="s">
        <v>1810</v>
      </c>
      <c r="M5734" s="58"/>
      <c r="N5734" s="58" t="s">
        <v>40</v>
      </c>
      <c r="O5734" s="58" t="s">
        <v>41</v>
      </c>
      <c r="P5734" s="4">
        <v>0.02</v>
      </c>
      <c r="Q5734" s="117" t="s">
        <v>2527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0"/>
        <v>12710.499999999985</v>
      </c>
      <c r="W5734" s="8">
        <f t="shared" si="725"/>
        <v>113705.09803921568</v>
      </c>
      <c r="X5734" s="8"/>
      <c r="Y5734" s="7">
        <f t="shared" si="722"/>
        <v>0</v>
      </c>
      <c r="Z5734" s="7"/>
      <c r="AA5734" s="8">
        <f t="shared" ref="AA5734:AA5736" si="726">W5734+X5734</f>
        <v>113705.09803921568</v>
      </c>
      <c r="AB5734" s="7">
        <f t="shared" si="721"/>
        <v>2274.1019607843191</v>
      </c>
      <c r="AC5734" s="7">
        <f t="shared" si="719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3262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hidden="1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1810</v>
      </c>
      <c r="F5735" s="58" t="s">
        <v>1810</v>
      </c>
      <c r="G5735" s="58" t="s">
        <v>1810</v>
      </c>
      <c r="H5735" s="58" t="s">
        <v>1993</v>
      </c>
      <c r="I5735" s="58" t="s">
        <v>1994</v>
      </c>
      <c r="J5735" s="58" t="s">
        <v>1995</v>
      </c>
      <c r="K5735" s="58" t="s">
        <v>32</v>
      </c>
      <c r="L5735" s="58" t="s">
        <v>2528</v>
      </c>
      <c r="M5735" s="58"/>
      <c r="N5735" s="58" t="s">
        <v>40</v>
      </c>
      <c r="O5735" s="58" t="s">
        <v>41</v>
      </c>
      <c r="P5735" s="4">
        <v>0.02</v>
      </c>
      <c r="Q5735" s="117" t="s">
        <v>2529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0"/>
        <v>6261.3000000000029</v>
      </c>
      <c r="W5735" s="8">
        <f t="shared" si="725"/>
        <v>39814.901960784307</v>
      </c>
      <c r="X5735" s="8"/>
      <c r="Y5735" s="7">
        <f t="shared" si="722"/>
        <v>0</v>
      </c>
      <c r="Z5735" s="7"/>
      <c r="AA5735" s="8">
        <f t="shared" si="726"/>
        <v>39814.901960784307</v>
      </c>
      <c r="AB5735" s="7">
        <f t="shared" si="721"/>
        <v>796.29803921568964</v>
      </c>
      <c r="AC5735" s="7">
        <f t="shared" si="719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3262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hidden="1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2530</v>
      </c>
      <c r="F5736" s="58" t="s">
        <v>2531</v>
      </c>
      <c r="G5736" s="58" t="s">
        <v>2530</v>
      </c>
      <c r="H5736" s="58" t="s">
        <v>1993</v>
      </c>
      <c r="I5736" s="58" t="s">
        <v>1994</v>
      </c>
      <c r="J5736" s="58" t="s">
        <v>1995</v>
      </c>
      <c r="K5736" s="58" t="s">
        <v>32</v>
      </c>
      <c r="L5736" s="58" t="s">
        <v>2530</v>
      </c>
      <c r="M5736" s="58"/>
      <c r="N5736" s="58" t="s">
        <v>40</v>
      </c>
      <c r="O5736" s="58" t="s">
        <v>41</v>
      </c>
      <c r="P5736" s="4">
        <v>0.02</v>
      </c>
      <c r="Q5736" s="117" t="s">
        <v>2532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0"/>
        <v>25268.800000000017</v>
      </c>
      <c r="W5736" s="8">
        <f t="shared" si="725"/>
        <v>232406.27450980392</v>
      </c>
      <c r="X5736" s="8"/>
      <c r="Y5736" s="7">
        <f t="shared" si="722"/>
        <v>0</v>
      </c>
      <c r="Z5736" s="7"/>
      <c r="AA5736" s="8">
        <f t="shared" si="726"/>
        <v>232406.27450980392</v>
      </c>
      <c r="AB5736" s="7">
        <f t="shared" si="721"/>
        <v>4648.1254901960783</v>
      </c>
      <c r="AC5736" s="7">
        <f t="shared" si="719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3262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hidden="1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2540</v>
      </c>
      <c r="F5737" s="58" t="s">
        <v>2540</v>
      </c>
      <c r="G5737" s="58" t="s">
        <v>2540</v>
      </c>
      <c r="H5737" s="58" t="s">
        <v>1993</v>
      </c>
      <c r="I5737" s="58" t="s">
        <v>1994</v>
      </c>
      <c r="J5737" s="58" t="s">
        <v>1995</v>
      </c>
      <c r="K5737" s="58" t="s">
        <v>32</v>
      </c>
      <c r="L5737" s="58" t="s">
        <v>2540</v>
      </c>
      <c r="M5737" s="58"/>
      <c r="N5737" s="58" t="s">
        <v>40</v>
      </c>
      <c r="O5737" s="58" t="s">
        <v>41</v>
      </c>
      <c r="P5737" s="4">
        <v>0.02</v>
      </c>
      <c r="Q5737" s="117" t="s">
        <v>2541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0"/>
        <v>4619.4599999999991</v>
      </c>
      <c r="W5737" s="8">
        <f t="shared" si="725"/>
        <v>16504.117647058825</v>
      </c>
      <c r="X5737" s="8"/>
      <c r="Y5737" s="7">
        <f t="shared" si="722"/>
        <v>0</v>
      </c>
      <c r="Z5737" s="7"/>
      <c r="AA5737" s="7"/>
      <c r="AB5737" s="7">
        <f t="shared" si="721"/>
        <v>330.08235294117549</v>
      </c>
      <c r="AC5737" s="7">
        <f t="shared" si="719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3262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hidden="1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4043</v>
      </c>
      <c r="F5738" s="58" t="s">
        <v>4043</v>
      </c>
      <c r="G5738" s="58" t="s">
        <v>4043</v>
      </c>
      <c r="H5738" s="58" t="s">
        <v>1993</v>
      </c>
      <c r="I5738" s="58" t="s">
        <v>1994</v>
      </c>
      <c r="J5738" s="58" t="s">
        <v>1995</v>
      </c>
      <c r="K5738" s="58" t="s">
        <v>32</v>
      </c>
      <c r="L5738" s="58" t="s">
        <v>4043</v>
      </c>
      <c r="M5738" s="58"/>
      <c r="N5738" s="58" t="s">
        <v>40</v>
      </c>
      <c r="O5738" s="58" t="s">
        <v>41</v>
      </c>
      <c r="P5738" s="4">
        <v>0.02</v>
      </c>
      <c r="Q5738" s="117" t="s">
        <v>4044</v>
      </c>
      <c r="R5738" s="58"/>
      <c r="S5738" s="7">
        <v>0</v>
      </c>
      <c r="T5738" s="7">
        <v>27684.3</v>
      </c>
      <c r="U5738" s="7">
        <v>17035</v>
      </c>
      <c r="V5738" s="7">
        <f t="shared" si="720"/>
        <v>10649.3</v>
      </c>
      <c r="W5738" s="8">
        <f t="shared" si="725"/>
        <v>16700.980392156864</v>
      </c>
      <c r="X5738" s="8"/>
      <c r="Y5738" s="7">
        <f t="shared" si="722"/>
        <v>0</v>
      </c>
      <c r="Z5738" s="7"/>
      <c r="AA5738" s="8">
        <f t="shared" ref="AA5738:AA5782" si="727">W5738+X5738</f>
        <v>16700.980392156864</v>
      </c>
      <c r="AB5738" s="7">
        <f t="shared" si="721"/>
        <v>334.01960784313633</v>
      </c>
      <c r="AC5738" s="7">
        <f t="shared" si="719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3262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hidden="1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4045</v>
      </c>
      <c r="F5739" s="58" t="s">
        <v>4045</v>
      </c>
      <c r="G5739" s="58" t="s">
        <v>4045</v>
      </c>
      <c r="H5739" s="58" t="s">
        <v>1993</v>
      </c>
      <c r="I5739" s="58" t="s">
        <v>1994</v>
      </c>
      <c r="J5739" s="58" t="s">
        <v>1995</v>
      </c>
      <c r="K5739" s="58" t="s">
        <v>32</v>
      </c>
      <c r="L5739" s="58" t="s">
        <v>4045</v>
      </c>
      <c r="M5739" s="58"/>
      <c r="N5739" s="58" t="s">
        <v>40</v>
      </c>
      <c r="O5739" s="58" t="s">
        <v>80</v>
      </c>
      <c r="P5739" s="4">
        <v>0</v>
      </c>
      <c r="Q5739" s="117" t="s">
        <v>4046</v>
      </c>
      <c r="R5739" s="58"/>
      <c r="S5739" s="7">
        <v>0</v>
      </c>
      <c r="T5739" s="7">
        <v>100000</v>
      </c>
      <c r="U5739" s="7">
        <v>71979.5</v>
      </c>
      <c r="V5739" s="7">
        <f t="shared" si="720"/>
        <v>28020.5</v>
      </c>
      <c r="W5739" s="8">
        <f t="shared" si="725"/>
        <v>71979.5</v>
      </c>
      <c r="X5739" s="8"/>
      <c r="Y5739" s="7">
        <f t="shared" si="722"/>
        <v>0</v>
      </c>
      <c r="Z5739" s="7"/>
      <c r="AA5739" s="8">
        <f t="shared" si="727"/>
        <v>71979.5</v>
      </c>
      <c r="AB5739" s="7">
        <f t="shared" si="721"/>
        <v>0</v>
      </c>
      <c r="AC5739" s="7">
        <f t="shared" si="719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3262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hidden="1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1993</v>
      </c>
      <c r="I5740" s="58" t="s">
        <v>1994</v>
      </c>
      <c r="J5740" s="58" t="s">
        <v>1995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2553</v>
      </c>
      <c r="R5740" s="58" t="s">
        <v>3743</v>
      </c>
      <c r="S5740" s="7">
        <v>7195</v>
      </c>
      <c r="T5740" s="7">
        <v>20000</v>
      </c>
      <c r="U5740" s="7">
        <v>7221.8000000000011</v>
      </c>
      <c r="V5740" s="7">
        <f t="shared" si="720"/>
        <v>19973.199999999997</v>
      </c>
      <c r="W5740" s="8">
        <f t="shared" si="725"/>
        <v>7221.8000000000011</v>
      </c>
      <c r="X5740" s="8"/>
      <c r="Y5740" s="7">
        <f t="shared" si="722"/>
        <v>0</v>
      </c>
      <c r="Z5740" s="7"/>
      <c r="AA5740" s="8">
        <f t="shared" si="727"/>
        <v>7221.8000000000011</v>
      </c>
      <c r="AB5740" s="7">
        <f t="shared" si="721"/>
        <v>0</v>
      </c>
      <c r="AC5740" s="7">
        <f t="shared" si="719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3262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hidden="1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1993</v>
      </c>
      <c r="I5741" s="58" t="s">
        <v>1994</v>
      </c>
      <c r="J5741" s="58" t="s">
        <v>1995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2563</v>
      </c>
      <c r="R5741" s="58"/>
      <c r="S5741" s="7">
        <v>1967.16</v>
      </c>
      <c r="T5741" s="7">
        <v>20000</v>
      </c>
      <c r="U5741" s="7">
        <v>13484.9</v>
      </c>
      <c r="V5741" s="7">
        <f t="shared" si="720"/>
        <v>8482.26</v>
      </c>
      <c r="W5741" s="8">
        <f t="shared" si="725"/>
        <v>13484.9</v>
      </c>
      <c r="X5741" s="8"/>
      <c r="Y5741" s="7">
        <f t="shared" si="722"/>
        <v>0</v>
      </c>
      <c r="Z5741" s="7"/>
      <c r="AA5741" s="8">
        <f t="shared" si="727"/>
        <v>13484.9</v>
      </c>
      <c r="AB5741" s="7">
        <f t="shared" si="721"/>
        <v>0</v>
      </c>
      <c r="AC5741" s="7">
        <f t="shared" si="719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3262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hidden="1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2564</v>
      </c>
      <c r="F5742" s="58" t="s">
        <v>2565</v>
      </c>
      <c r="G5742" s="58" t="s">
        <v>2564</v>
      </c>
      <c r="H5742" s="58" t="s">
        <v>1993</v>
      </c>
      <c r="I5742" s="58" t="s">
        <v>1994</v>
      </c>
      <c r="J5742" s="58" t="s">
        <v>1995</v>
      </c>
      <c r="K5742" s="58" t="s">
        <v>32</v>
      </c>
      <c r="L5742" s="58" t="s">
        <v>2566</v>
      </c>
      <c r="M5742" s="58"/>
      <c r="N5742" s="58" t="s">
        <v>40</v>
      </c>
      <c r="O5742" s="58" t="s">
        <v>80</v>
      </c>
      <c r="P5742" s="4">
        <v>0</v>
      </c>
      <c r="Q5742" s="117" t="s">
        <v>2567</v>
      </c>
      <c r="R5742" s="58"/>
      <c r="S5742" s="7">
        <v>19655.5</v>
      </c>
      <c r="T5742" s="7">
        <v>160000</v>
      </c>
      <c r="U5742" s="7">
        <v>179656.5</v>
      </c>
      <c r="V5742" s="7">
        <f t="shared" si="720"/>
        <v>-1</v>
      </c>
      <c r="W5742" s="8">
        <f t="shared" si="725"/>
        <v>179656.5</v>
      </c>
      <c r="X5742" s="8"/>
      <c r="Y5742" s="7">
        <f t="shared" si="722"/>
        <v>0</v>
      </c>
      <c r="Z5742" s="7"/>
      <c r="AA5742" s="8">
        <f t="shared" si="727"/>
        <v>179656.5</v>
      </c>
      <c r="AB5742" s="7">
        <f t="shared" si="721"/>
        <v>0</v>
      </c>
      <c r="AC5742" s="7">
        <f t="shared" si="719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3262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hidden="1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2564</v>
      </c>
      <c r="F5743" s="58" t="s">
        <v>2565</v>
      </c>
      <c r="G5743" s="58" t="s">
        <v>2564</v>
      </c>
      <c r="H5743" s="58" t="s">
        <v>1993</v>
      </c>
      <c r="I5743" s="58" t="s">
        <v>1994</v>
      </c>
      <c r="J5743" s="58" t="s">
        <v>1995</v>
      </c>
      <c r="K5743" s="58" t="s">
        <v>32</v>
      </c>
      <c r="L5743" s="58" t="s">
        <v>2568</v>
      </c>
      <c r="M5743" s="58"/>
      <c r="N5743" s="58" t="s">
        <v>40</v>
      </c>
      <c r="O5743" s="58" t="s">
        <v>80</v>
      </c>
      <c r="P5743" s="4">
        <v>0</v>
      </c>
      <c r="Q5743" s="117" t="s">
        <v>2569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0"/>
        <v>39939.599999999999</v>
      </c>
      <c r="W5743" s="8">
        <f t="shared" si="725"/>
        <v>4101.3999999999996</v>
      </c>
      <c r="X5743" s="8"/>
      <c r="Y5743" s="7">
        <f t="shared" si="722"/>
        <v>0</v>
      </c>
      <c r="Z5743" s="7"/>
      <c r="AA5743" s="8">
        <f t="shared" si="727"/>
        <v>4101.3999999999996</v>
      </c>
      <c r="AB5743" s="7">
        <f t="shared" si="721"/>
        <v>0</v>
      </c>
      <c r="AC5743" s="7">
        <f t="shared" si="719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3262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hidden="1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1993</v>
      </c>
      <c r="I5744" s="58" t="s">
        <v>1994</v>
      </c>
      <c r="J5744" s="58" t="s">
        <v>1995</v>
      </c>
      <c r="K5744" s="58" t="s">
        <v>32</v>
      </c>
      <c r="L5744" s="58" t="s">
        <v>2572</v>
      </c>
      <c r="M5744" s="58"/>
      <c r="N5744" s="58" t="s">
        <v>40</v>
      </c>
      <c r="O5744" s="58" t="s">
        <v>41</v>
      </c>
      <c r="P5744" s="4">
        <v>0.02</v>
      </c>
      <c r="Q5744" s="117" t="s">
        <v>2573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0"/>
        <v>19528.61</v>
      </c>
      <c r="W5744" s="8">
        <f t="shared" si="725"/>
        <v>63496.862745098042</v>
      </c>
      <c r="X5744" s="8"/>
      <c r="Y5744" s="7">
        <f t="shared" si="722"/>
        <v>0</v>
      </c>
      <c r="Z5744" s="7"/>
      <c r="AA5744" s="8">
        <f t="shared" si="727"/>
        <v>63496.862745098042</v>
      </c>
      <c r="AB5744" s="7">
        <f t="shared" si="721"/>
        <v>1269.9372549019608</v>
      </c>
      <c r="AC5744" s="7">
        <f t="shared" si="719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3262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hidden="1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2582</v>
      </c>
      <c r="F5745" s="58" t="s">
        <v>3425</v>
      </c>
      <c r="G5745" s="58" t="s">
        <v>2582</v>
      </c>
      <c r="H5745" s="58" t="s">
        <v>1993</v>
      </c>
      <c r="I5745" s="58" t="s">
        <v>1994</v>
      </c>
      <c r="J5745" s="58" t="s">
        <v>1995</v>
      </c>
      <c r="K5745" s="58" t="s">
        <v>32</v>
      </c>
      <c r="L5745" s="58" t="s">
        <v>2582</v>
      </c>
      <c r="M5745" s="58"/>
      <c r="N5745" s="58" t="s">
        <v>57</v>
      </c>
      <c r="O5745" s="58" t="s">
        <v>41</v>
      </c>
      <c r="P5745" s="4">
        <v>0.04</v>
      </c>
      <c r="Q5745" s="117" t="s">
        <v>2584</v>
      </c>
      <c r="R5745" s="58" t="s">
        <v>4031</v>
      </c>
      <c r="S5745" s="7">
        <v>0</v>
      </c>
      <c r="T5745" s="7">
        <v>50000</v>
      </c>
      <c r="U5745" s="7">
        <v>0</v>
      </c>
      <c r="V5745" s="7">
        <f t="shared" si="720"/>
        <v>50000</v>
      </c>
      <c r="W5745" s="8">
        <f t="shared" si="725"/>
        <v>0</v>
      </c>
      <c r="X5745" s="8"/>
      <c r="Y5745" s="7">
        <f t="shared" si="722"/>
        <v>0</v>
      </c>
      <c r="Z5745" s="7"/>
      <c r="AA5745" s="8">
        <f t="shared" si="727"/>
        <v>0</v>
      </c>
      <c r="AB5745" s="7">
        <f t="shared" si="721"/>
        <v>0</v>
      </c>
      <c r="AC5745" s="7">
        <f t="shared" ref="AC5745:AC5808" si="728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3262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hidden="1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2582</v>
      </c>
      <c r="F5746" s="58" t="s">
        <v>3425</v>
      </c>
      <c r="G5746" s="58" t="s">
        <v>2582</v>
      </c>
      <c r="H5746" s="58" t="s">
        <v>1993</v>
      </c>
      <c r="I5746" s="58" t="s">
        <v>1994</v>
      </c>
      <c r="J5746" s="58" t="s">
        <v>1995</v>
      </c>
      <c r="K5746" s="58" t="s">
        <v>32</v>
      </c>
      <c r="L5746" s="58" t="s">
        <v>2582</v>
      </c>
      <c r="M5746" s="58"/>
      <c r="N5746" s="58" t="s">
        <v>57</v>
      </c>
      <c r="O5746" s="58" t="s">
        <v>41</v>
      </c>
      <c r="P5746" s="4">
        <v>0.04</v>
      </c>
      <c r="Q5746" s="117" t="s">
        <v>3481</v>
      </c>
      <c r="R5746" s="58" t="s">
        <v>4031</v>
      </c>
      <c r="S5746" s="7">
        <v>0</v>
      </c>
      <c r="T5746" s="7">
        <v>77024.3</v>
      </c>
      <c r="U5746" s="7">
        <v>36853.53</v>
      </c>
      <c r="V5746" s="7">
        <f t="shared" ref="V5746:V5809" si="729">S5746+T5746-U5746</f>
        <v>40170.770000000004</v>
      </c>
      <c r="W5746" s="8">
        <f t="shared" si="725"/>
        <v>35436.086538461539</v>
      </c>
      <c r="X5746" s="8"/>
      <c r="Y5746" s="7">
        <f t="shared" si="722"/>
        <v>0</v>
      </c>
      <c r="Z5746" s="7"/>
      <c r="AA5746" s="8">
        <f t="shared" si="727"/>
        <v>35436.086538461539</v>
      </c>
      <c r="AB5746" s="7">
        <f t="shared" si="721"/>
        <v>1417.4434615384598</v>
      </c>
      <c r="AC5746" s="7">
        <f t="shared" si="728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3262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hidden="1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2582</v>
      </c>
      <c r="F5747" s="58" t="s">
        <v>3425</v>
      </c>
      <c r="G5747" s="58" t="s">
        <v>2582</v>
      </c>
      <c r="H5747" s="58" t="s">
        <v>1993</v>
      </c>
      <c r="I5747" s="58" t="s">
        <v>1994</v>
      </c>
      <c r="J5747" s="58" t="s">
        <v>1995</v>
      </c>
      <c r="K5747" s="58" t="s">
        <v>32</v>
      </c>
      <c r="L5747" s="58" t="s">
        <v>2582</v>
      </c>
      <c r="M5747" s="58"/>
      <c r="N5747" s="58" t="s">
        <v>57</v>
      </c>
      <c r="O5747" s="58" t="s">
        <v>41</v>
      </c>
      <c r="P5747" s="4">
        <v>0.04</v>
      </c>
      <c r="Q5747" s="117" t="s">
        <v>4047</v>
      </c>
      <c r="R5747" s="58" t="s">
        <v>3723</v>
      </c>
      <c r="S5747" s="7">
        <v>0</v>
      </c>
      <c r="T5747" s="7">
        <v>-27024.3</v>
      </c>
      <c r="U5747" s="7">
        <v>-27024.3</v>
      </c>
      <c r="V5747" s="7">
        <f t="shared" si="729"/>
        <v>0</v>
      </c>
      <c r="W5747" s="8">
        <f t="shared" si="725"/>
        <v>-25984.903846153844</v>
      </c>
      <c r="X5747" s="8"/>
      <c r="Y5747" s="7">
        <f t="shared" si="722"/>
        <v>1039.3961538461554</v>
      </c>
      <c r="Z5747" s="7"/>
      <c r="AA5747" s="8">
        <f t="shared" si="727"/>
        <v>-25984.903846153844</v>
      </c>
      <c r="AB5747" s="7">
        <f t="shared" si="721"/>
        <v>-1039.3961538461554</v>
      </c>
      <c r="AC5747" s="7">
        <f t="shared" si="728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3262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hidden="1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4048</v>
      </c>
      <c r="F5748" s="58" t="s">
        <v>4048</v>
      </c>
      <c r="G5748" s="58" t="s">
        <v>4048</v>
      </c>
      <c r="H5748" s="58" t="s">
        <v>1993</v>
      </c>
      <c r="I5748" s="58" t="s">
        <v>1994</v>
      </c>
      <c r="J5748" s="58" t="s">
        <v>1995</v>
      </c>
      <c r="K5748" s="58" t="s">
        <v>32</v>
      </c>
      <c r="L5748" s="58" t="s">
        <v>4048</v>
      </c>
      <c r="M5748" s="58"/>
      <c r="N5748" s="58" t="s">
        <v>40</v>
      </c>
      <c r="O5748" s="58" t="s">
        <v>41</v>
      </c>
      <c r="P5748" s="4">
        <v>0.02</v>
      </c>
      <c r="Q5748" s="117" t="s">
        <v>4049</v>
      </c>
      <c r="R5748" s="58"/>
      <c r="S5748" s="7">
        <v>0</v>
      </c>
      <c r="T5748" s="7">
        <v>40800</v>
      </c>
      <c r="U5748" s="7">
        <v>22832.3</v>
      </c>
      <c r="V5748" s="7">
        <f t="shared" si="729"/>
        <v>17967.7</v>
      </c>
      <c r="W5748" s="8">
        <f t="shared" si="725"/>
        <v>22384.607843137255</v>
      </c>
      <c r="X5748" s="8"/>
      <c r="Y5748" s="7">
        <f t="shared" si="722"/>
        <v>0</v>
      </c>
      <c r="Z5748" s="7"/>
      <c r="AA5748" s="8">
        <f t="shared" si="727"/>
        <v>22384.607843137255</v>
      </c>
      <c r="AB5748" s="7">
        <f t="shared" si="721"/>
        <v>447.69215686274401</v>
      </c>
      <c r="AC5748" s="7">
        <f t="shared" si="728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3262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hidden="1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2574</v>
      </c>
      <c r="F5749" s="58" t="s">
        <v>2574</v>
      </c>
      <c r="G5749" s="58" t="s">
        <v>2574</v>
      </c>
      <c r="H5749" s="58" t="s">
        <v>1993</v>
      </c>
      <c r="I5749" s="58" t="s">
        <v>1994</v>
      </c>
      <c r="J5749" s="58" t="s">
        <v>1995</v>
      </c>
      <c r="K5749" s="58" t="s">
        <v>32</v>
      </c>
      <c r="L5749" s="58" t="s">
        <v>2574</v>
      </c>
      <c r="M5749" s="58"/>
      <c r="N5749" s="58" t="s">
        <v>40</v>
      </c>
      <c r="O5749" s="58" t="s">
        <v>80</v>
      </c>
      <c r="P5749" s="4">
        <v>0</v>
      </c>
      <c r="Q5749" s="117" t="s">
        <v>2575</v>
      </c>
      <c r="R5749" s="58"/>
      <c r="S5749" s="7">
        <v>3139.3</v>
      </c>
      <c r="T5749" s="7">
        <v>-3139.3</v>
      </c>
      <c r="U5749" s="7">
        <v>0</v>
      </c>
      <c r="V5749" s="7">
        <f t="shared" si="729"/>
        <v>0</v>
      </c>
      <c r="W5749" s="8">
        <f t="shared" si="725"/>
        <v>0</v>
      </c>
      <c r="X5749" s="8"/>
      <c r="Y5749" s="7">
        <f t="shared" si="722"/>
        <v>0</v>
      </c>
      <c r="Z5749" s="7"/>
      <c r="AA5749" s="8">
        <f t="shared" si="727"/>
        <v>0</v>
      </c>
      <c r="AB5749" s="7">
        <f t="shared" si="721"/>
        <v>0</v>
      </c>
      <c r="AC5749" s="7">
        <f t="shared" si="728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3262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hidden="1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3478</v>
      </c>
      <c r="F5750" s="58" t="s">
        <v>3478</v>
      </c>
      <c r="G5750" s="58" t="s">
        <v>3478</v>
      </c>
      <c r="H5750" s="58" t="s">
        <v>1993</v>
      </c>
      <c r="I5750" s="58" t="s">
        <v>1994</v>
      </c>
      <c r="J5750" s="58" t="s">
        <v>1995</v>
      </c>
      <c r="K5750" s="58" t="s">
        <v>32</v>
      </c>
      <c r="L5750" s="58" t="s">
        <v>3479</v>
      </c>
      <c r="M5750" s="58"/>
      <c r="N5750" s="58" t="s">
        <v>40</v>
      </c>
      <c r="O5750" s="58" t="s">
        <v>41</v>
      </c>
      <c r="P5750" s="4">
        <v>0.01</v>
      </c>
      <c r="Q5750" s="117" t="s">
        <v>3480</v>
      </c>
      <c r="R5750" s="58"/>
      <c r="S5750" s="7">
        <v>9354.5</v>
      </c>
      <c r="T5750" s="7">
        <v>40400</v>
      </c>
      <c r="U5750" s="7">
        <v>30423.1</v>
      </c>
      <c r="V5750" s="7">
        <f t="shared" si="729"/>
        <v>19331.400000000001</v>
      </c>
      <c r="W5750" s="8">
        <f t="shared" si="725"/>
        <v>30121.881188118808</v>
      </c>
      <c r="X5750" s="8"/>
      <c r="Y5750" s="7">
        <f t="shared" si="722"/>
        <v>0</v>
      </c>
      <c r="Z5750" s="7"/>
      <c r="AA5750" s="8">
        <f t="shared" si="727"/>
        <v>30121.881188118808</v>
      </c>
      <c r="AB5750" s="7">
        <f t="shared" si="721"/>
        <v>301.21881188119005</v>
      </c>
      <c r="AC5750" s="7">
        <f t="shared" si="728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3262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hidden="1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1811</v>
      </c>
      <c r="F5751" s="58" t="s">
        <v>1824</v>
      </c>
      <c r="G5751" s="58" t="s">
        <v>1811</v>
      </c>
      <c r="H5751" s="58" t="s">
        <v>1993</v>
      </c>
      <c r="I5751" s="58" t="s">
        <v>1994</v>
      </c>
      <c r="J5751" s="58" t="s">
        <v>1995</v>
      </c>
      <c r="K5751" s="58" t="s">
        <v>32</v>
      </c>
      <c r="L5751" s="58" t="s">
        <v>1811</v>
      </c>
      <c r="M5751" s="58"/>
      <c r="N5751" s="58" t="s">
        <v>40</v>
      </c>
      <c r="O5751" s="58" t="s">
        <v>41</v>
      </c>
      <c r="P5751" s="4">
        <v>0.02</v>
      </c>
      <c r="Q5751" s="117" t="s">
        <v>2537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29"/>
        <v>14674.570000000007</v>
      </c>
      <c r="W5751" s="8">
        <f t="shared" si="725"/>
        <v>75820.980392156853</v>
      </c>
      <c r="X5751" s="8"/>
      <c r="Y5751" s="7">
        <f t="shared" si="722"/>
        <v>0</v>
      </c>
      <c r="Z5751" s="7"/>
      <c r="AA5751" s="8">
        <f t="shared" si="727"/>
        <v>75820.980392156853</v>
      </c>
      <c r="AB5751" s="7">
        <f t="shared" ref="AB5751:AB5814" si="730">U5751-W5751</f>
        <v>1516.4196078431414</v>
      </c>
      <c r="AC5751" s="7">
        <f t="shared" si="728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3262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hidden="1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2576</v>
      </c>
      <c r="F5752" s="58" t="s">
        <v>2577</v>
      </c>
      <c r="G5752" s="58" t="s">
        <v>2576</v>
      </c>
      <c r="H5752" s="58" t="s">
        <v>1993</v>
      </c>
      <c r="I5752" s="58" t="s">
        <v>1994</v>
      </c>
      <c r="J5752" s="58" t="s">
        <v>1995</v>
      </c>
      <c r="K5752" s="58" t="s">
        <v>32</v>
      </c>
      <c r="L5752" s="58" t="s">
        <v>2576</v>
      </c>
      <c r="M5752" s="58"/>
      <c r="N5752" s="58" t="s">
        <v>40</v>
      </c>
      <c r="O5752" s="58" t="s">
        <v>80</v>
      </c>
      <c r="P5752" s="4">
        <v>0</v>
      </c>
      <c r="Q5752" s="117" t="s">
        <v>2578</v>
      </c>
      <c r="R5752" s="58"/>
      <c r="S5752" s="7">
        <v>11256.42</v>
      </c>
      <c r="T5752" s="7">
        <v>100000</v>
      </c>
      <c r="U5752" s="7">
        <v>62219.3</v>
      </c>
      <c r="V5752" s="7">
        <f t="shared" si="729"/>
        <v>49037.119999999995</v>
      </c>
      <c r="W5752" s="8">
        <f t="shared" si="725"/>
        <v>62219.3</v>
      </c>
      <c r="X5752" s="8"/>
      <c r="Y5752" s="7">
        <f t="shared" si="722"/>
        <v>0</v>
      </c>
      <c r="Z5752" s="7"/>
      <c r="AA5752" s="8">
        <f t="shared" si="727"/>
        <v>62219.3</v>
      </c>
      <c r="AB5752" s="7">
        <f t="shared" si="730"/>
        <v>0</v>
      </c>
      <c r="AC5752" s="7">
        <f t="shared" si="728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3262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hidden="1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2579</v>
      </c>
      <c r="F5753" s="58" t="s">
        <v>2579</v>
      </c>
      <c r="G5753" s="58" t="s">
        <v>2579</v>
      </c>
      <c r="H5753" s="58" t="s">
        <v>1993</v>
      </c>
      <c r="I5753" s="58" t="s">
        <v>1994</v>
      </c>
      <c r="J5753" s="58" t="s">
        <v>1995</v>
      </c>
      <c r="K5753" s="58" t="s">
        <v>32</v>
      </c>
      <c r="L5753" s="58" t="s">
        <v>2580</v>
      </c>
      <c r="M5753" s="58"/>
      <c r="N5753" s="58" t="s">
        <v>40</v>
      </c>
      <c r="O5753" s="58" t="s">
        <v>80</v>
      </c>
      <c r="P5753" s="4">
        <v>0</v>
      </c>
      <c r="Q5753" s="117" t="s">
        <v>2581</v>
      </c>
      <c r="R5753" s="58"/>
      <c r="S5753" s="7">
        <v>11163.2</v>
      </c>
      <c r="T5753" s="7">
        <v>30000</v>
      </c>
      <c r="U5753" s="7">
        <v>21847</v>
      </c>
      <c r="V5753" s="7">
        <f t="shared" si="729"/>
        <v>19316.199999999997</v>
      </c>
      <c r="W5753" s="8">
        <f t="shared" si="725"/>
        <v>21847</v>
      </c>
      <c r="X5753" s="8"/>
      <c r="Y5753" s="7">
        <f t="shared" si="722"/>
        <v>0</v>
      </c>
      <c r="Z5753" s="7"/>
      <c r="AA5753" s="8">
        <f t="shared" si="727"/>
        <v>21847</v>
      </c>
      <c r="AB5753" s="7">
        <f t="shared" si="730"/>
        <v>0</v>
      </c>
      <c r="AC5753" s="7">
        <f t="shared" si="728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3262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hidden="1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1993</v>
      </c>
      <c r="I5754" s="58" t="s">
        <v>1994</v>
      </c>
      <c r="J5754" s="58" t="s">
        <v>1995</v>
      </c>
      <c r="K5754" s="58" t="s">
        <v>32</v>
      </c>
      <c r="L5754" s="58" t="s">
        <v>2582</v>
      </c>
      <c r="M5754" s="58"/>
      <c r="N5754" s="58" t="s">
        <v>57</v>
      </c>
      <c r="O5754" s="58" t="s">
        <v>41</v>
      </c>
      <c r="P5754" s="4">
        <v>0.04</v>
      </c>
      <c r="Q5754" s="117" t="s">
        <v>2584</v>
      </c>
      <c r="R5754" s="58" t="s">
        <v>3723</v>
      </c>
      <c r="S5754" s="7">
        <v>292025.48</v>
      </c>
      <c r="T5754" s="7">
        <v>-60000</v>
      </c>
      <c r="U5754" s="7">
        <v>215803.40334000002</v>
      </c>
      <c r="V5754" s="7">
        <f t="shared" si="729"/>
        <v>16222.076659999962</v>
      </c>
      <c r="W5754" s="8">
        <f t="shared" si="725"/>
        <v>207503.2724423077</v>
      </c>
      <c r="X5754" s="8"/>
      <c r="Y5754" s="7">
        <f t="shared" si="722"/>
        <v>0</v>
      </c>
      <c r="Z5754" s="7"/>
      <c r="AA5754" s="8">
        <f t="shared" si="727"/>
        <v>207503.2724423077</v>
      </c>
      <c r="AB5754" s="7">
        <f t="shared" si="730"/>
        <v>8300.1308976923174</v>
      </c>
      <c r="AC5754" s="7">
        <f t="shared" si="728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3262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hidden="1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1993</v>
      </c>
      <c r="I5755" s="58" t="s">
        <v>1994</v>
      </c>
      <c r="J5755" s="58" t="s">
        <v>1995</v>
      </c>
      <c r="K5755" s="58" t="s">
        <v>32</v>
      </c>
      <c r="L5755" s="58" t="s">
        <v>2582</v>
      </c>
      <c r="M5755" s="58"/>
      <c r="N5755" s="58" t="s">
        <v>57</v>
      </c>
      <c r="O5755" s="58" t="s">
        <v>41</v>
      </c>
      <c r="P5755" s="4">
        <v>0.04</v>
      </c>
      <c r="Q5755" s="117" t="s">
        <v>3481</v>
      </c>
      <c r="R5755" s="58" t="s">
        <v>3723</v>
      </c>
      <c r="S5755" s="7">
        <v>204217.74</v>
      </c>
      <c r="T5755" s="7">
        <v>-9611.7800000000007</v>
      </c>
      <c r="U5755" s="7">
        <v>194299.41550999999</v>
      </c>
      <c r="V5755" s="7">
        <f t="shared" si="729"/>
        <v>306.54449000000022</v>
      </c>
      <c r="W5755" s="8">
        <f t="shared" si="725"/>
        <v>186826.36106730768</v>
      </c>
      <c r="X5755" s="8"/>
      <c r="Y5755" s="7">
        <f t="shared" si="722"/>
        <v>0</v>
      </c>
      <c r="Z5755" s="7"/>
      <c r="AA5755" s="8">
        <f t="shared" si="727"/>
        <v>186826.36106730768</v>
      </c>
      <c r="AB5755" s="7">
        <f t="shared" si="730"/>
        <v>7473.0544426923152</v>
      </c>
      <c r="AC5755" s="7">
        <f t="shared" si="728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3262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hidden="1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1993</v>
      </c>
      <c r="I5756" s="58" t="s">
        <v>1994</v>
      </c>
      <c r="J5756" s="58" t="s">
        <v>1995</v>
      </c>
      <c r="K5756" s="58" t="s">
        <v>32</v>
      </c>
      <c r="L5756" s="58" t="s">
        <v>2582</v>
      </c>
      <c r="M5756" s="58"/>
      <c r="N5756" s="58" t="s">
        <v>57</v>
      </c>
      <c r="O5756" s="58" t="s">
        <v>41</v>
      </c>
      <c r="P5756" s="4">
        <v>0.04</v>
      </c>
      <c r="Q5756" s="117" t="s">
        <v>4047</v>
      </c>
      <c r="R5756" s="58" t="s">
        <v>3723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5"/>
        <v>25984.903846153844</v>
      </c>
      <c r="X5756" s="8"/>
      <c r="Y5756" s="7">
        <f t="shared" si="722"/>
        <v>0</v>
      </c>
      <c r="Z5756" s="7"/>
      <c r="AA5756" s="8">
        <f t="shared" si="727"/>
        <v>25984.903846153844</v>
      </c>
      <c r="AB5756" s="7">
        <f t="shared" si="730"/>
        <v>1039.3961538461554</v>
      </c>
      <c r="AC5756" s="7">
        <f t="shared" si="728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3262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hidden="1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1993</v>
      </c>
      <c r="I5757" s="58" t="s">
        <v>1994</v>
      </c>
      <c r="J5757" s="58" t="s">
        <v>1995</v>
      </c>
      <c r="K5757" s="58" t="s">
        <v>32</v>
      </c>
      <c r="L5757" s="58" t="s">
        <v>4050</v>
      </c>
      <c r="M5757" s="58"/>
      <c r="N5757" s="58" t="s">
        <v>40</v>
      </c>
      <c r="O5757" s="58" t="s">
        <v>41</v>
      </c>
      <c r="P5757" s="4">
        <v>0.02</v>
      </c>
      <c r="Q5757" s="117" t="s">
        <v>4051</v>
      </c>
      <c r="R5757" s="58"/>
      <c r="S5757" s="7">
        <v>0</v>
      </c>
      <c r="T5757" s="7">
        <v>10200</v>
      </c>
      <c r="U5757" s="7">
        <v>0</v>
      </c>
      <c r="V5757" s="7">
        <f t="shared" si="729"/>
        <v>10200</v>
      </c>
      <c r="W5757" s="8">
        <f t="shared" si="725"/>
        <v>0</v>
      </c>
      <c r="X5757" s="8"/>
      <c r="Y5757" s="7">
        <f t="shared" si="722"/>
        <v>0</v>
      </c>
      <c r="Z5757" s="7"/>
      <c r="AA5757" s="8">
        <f t="shared" si="727"/>
        <v>0</v>
      </c>
      <c r="AB5757" s="7">
        <f t="shared" si="730"/>
        <v>0</v>
      </c>
      <c r="AC5757" s="7">
        <f t="shared" si="728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3262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hidden="1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1993</v>
      </c>
      <c r="I5758" s="58" t="s">
        <v>1994</v>
      </c>
      <c r="J5758" s="58" t="s">
        <v>1995</v>
      </c>
      <c r="K5758" s="58" t="s">
        <v>32</v>
      </c>
      <c r="L5758" s="58" t="s">
        <v>2591</v>
      </c>
      <c r="M5758" s="58"/>
      <c r="N5758" s="58" t="s">
        <v>40</v>
      </c>
      <c r="O5758" s="58" t="s">
        <v>41</v>
      </c>
      <c r="P5758" s="4">
        <v>0.02</v>
      </c>
      <c r="Q5758" s="117" t="s">
        <v>2592</v>
      </c>
      <c r="R5758" s="58"/>
      <c r="S5758" s="7">
        <v>86728.66</v>
      </c>
      <c r="T5758" s="7">
        <v>-10200</v>
      </c>
      <c r="U5758" s="7">
        <v>0</v>
      </c>
      <c r="V5758" s="7">
        <f t="shared" si="729"/>
        <v>76528.66</v>
      </c>
      <c r="W5758" s="8">
        <f t="shared" si="725"/>
        <v>0</v>
      </c>
      <c r="X5758" s="8"/>
      <c r="Y5758" s="7">
        <f t="shared" si="722"/>
        <v>0</v>
      </c>
      <c r="Z5758" s="7"/>
      <c r="AA5758" s="8">
        <f t="shared" si="727"/>
        <v>0</v>
      </c>
      <c r="AB5758" s="7">
        <f t="shared" si="730"/>
        <v>0</v>
      </c>
      <c r="AC5758" s="7">
        <f t="shared" si="728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3262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hidden="1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1993</v>
      </c>
      <c r="I5759" s="58" t="s">
        <v>1994</v>
      </c>
      <c r="J5759" s="58" t="s">
        <v>1995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2593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29"/>
        <v>342431.34999999986</v>
      </c>
      <c r="W5759" s="8">
        <f t="shared" si="725"/>
        <v>1446841.2254901961</v>
      </c>
      <c r="X5759" s="8"/>
      <c r="Y5759" s="7">
        <f t="shared" si="722"/>
        <v>0</v>
      </c>
      <c r="Z5759" s="7"/>
      <c r="AA5759" s="8">
        <f t="shared" si="727"/>
        <v>1446841.2254901961</v>
      </c>
      <c r="AB5759" s="7">
        <f t="shared" si="730"/>
        <v>28936.824509803904</v>
      </c>
      <c r="AC5759" s="7">
        <f t="shared" si="728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3262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hidden="1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2594</v>
      </c>
      <c r="F5760" s="58" t="s">
        <v>2594</v>
      </c>
      <c r="G5760" s="58" t="s">
        <v>2594</v>
      </c>
      <c r="H5760" s="58" t="s">
        <v>1993</v>
      </c>
      <c r="I5760" s="58" t="s">
        <v>1994</v>
      </c>
      <c r="J5760" s="58" t="s">
        <v>1995</v>
      </c>
      <c r="K5760" s="58" t="s">
        <v>32</v>
      </c>
      <c r="L5760" s="58" t="s">
        <v>2594</v>
      </c>
      <c r="M5760" s="58"/>
      <c r="N5760" s="58" t="s">
        <v>40</v>
      </c>
      <c r="O5760" s="58" t="s">
        <v>41</v>
      </c>
      <c r="P5760" s="4">
        <v>0.02</v>
      </c>
      <c r="Q5760" s="117" t="s">
        <v>2596</v>
      </c>
      <c r="R5760" s="58"/>
      <c r="S5760" s="7">
        <v>500</v>
      </c>
      <c r="T5760" s="7">
        <v>-500</v>
      </c>
      <c r="U5760" s="7">
        <v>0</v>
      </c>
      <c r="V5760" s="7">
        <f t="shared" si="729"/>
        <v>0</v>
      </c>
      <c r="W5760" s="8">
        <f t="shared" si="725"/>
        <v>0</v>
      </c>
      <c r="X5760" s="8"/>
      <c r="Y5760" s="7">
        <f t="shared" si="722"/>
        <v>0</v>
      </c>
      <c r="Z5760" s="7"/>
      <c r="AA5760" s="8">
        <f t="shared" si="727"/>
        <v>0</v>
      </c>
      <c r="AB5760" s="7">
        <f t="shared" si="730"/>
        <v>0</v>
      </c>
      <c r="AC5760" s="7">
        <f t="shared" si="728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3262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hidden="1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58" t="s">
        <v>1149</v>
      </c>
      <c r="F5761" s="58" t="s">
        <v>1149</v>
      </c>
      <c r="G5761" s="58" t="s">
        <v>1149</v>
      </c>
      <c r="H5761" s="58" t="s">
        <v>1993</v>
      </c>
      <c r="I5761" s="58" t="s">
        <v>1994</v>
      </c>
      <c r="J5761" s="58" t="s">
        <v>1995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2599</v>
      </c>
      <c r="R5761" s="58"/>
      <c r="S5761" s="7">
        <v>199560.26</v>
      </c>
      <c r="T5761" s="7">
        <v>153000</v>
      </c>
      <c r="U5761" s="7">
        <v>172770.8</v>
      </c>
      <c r="V5761" s="7">
        <f t="shared" si="729"/>
        <v>179789.46000000002</v>
      </c>
      <c r="W5761" s="8">
        <f t="shared" si="725"/>
        <v>172770.8</v>
      </c>
      <c r="X5761" s="8"/>
      <c r="Y5761" s="7">
        <f t="shared" si="722"/>
        <v>0</v>
      </c>
      <c r="Z5761" s="7"/>
      <c r="AA5761" s="8">
        <f t="shared" si="727"/>
        <v>172770.8</v>
      </c>
      <c r="AB5761" s="7">
        <f t="shared" si="730"/>
        <v>0</v>
      </c>
      <c r="AC5761" s="7">
        <f t="shared" si="728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3262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hidden="1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2605</v>
      </c>
      <c r="F5762" s="58" t="s">
        <v>2605</v>
      </c>
      <c r="G5762" s="58" t="s">
        <v>2605</v>
      </c>
      <c r="H5762" s="58" t="s">
        <v>1993</v>
      </c>
      <c r="I5762" s="58" t="s">
        <v>1994</v>
      </c>
      <c r="J5762" s="58" t="s">
        <v>1995</v>
      </c>
      <c r="K5762" s="58" t="s">
        <v>32</v>
      </c>
      <c r="L5762" s="58" t="s">
        <v>2605</v>
      </c>
      <c r="M5762" s="58"/>
      <c r="N5762" s="58" t="s">
        <v>57</v>
      </c>
      <c r="O5762" s="58" t="s">
        <v>41</v>
      </c>
      <c r="P5762" s="4">
        <v>0.02</v>
      </c>
      <c r="Q5762" s="117" t="s">
        <v>2606</v>
      </c>
      <c r="R5762" s="58"/>
      <c r="S5762" s="7">
        <v>602332.9</v>
      </c>
      <c r="T5762" s="7">
        <v>10000</v>
      </c>
      <c r="U5762" s="7">
        <v>0</v>
      </c>
      <c r="V5762" s="7">
        <f t="shared" si="729"/>
        <v>612332.9</v>
      </c>
      <c r="W5762" s="8">
        <f t="shared" si="725"/>
        <v>0</v>
      </c>
      <c r="X5762" s="8"/>
      <c r="Y5762" s="7">
        <f t="shared" si="722"/>
        <v>0</v>
      </c>
      <c r="Z5762" s="7"/>
      <c r="AA5762" s="8">
        <f t="shared" si="727"/>
        <v>0</v>
      </c>
      <c r="AB5762" s="7">
        <f t="shared" si="730"/>
        <v>0</v>
      </c>
      <c r="AC5762" s="7">
        <f t="shared" si="728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3262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hidden="1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2605</v>
      </c>
      <c r="F5763" s="58" t="s">
        <v>2605</v>
      </c>
      <c r="G5763" s="58" t="s">
        <v>2605</v>
      </c>
      <c r="H5763" s="58" t="s">
        <v>1993</v>
      </c>
      <c r="I5763" s="58" t="s">
        <v>1994</v>
      </c>
      <c r="J5763" s="58" t="s">
        <v>1995</v>
      </c>
      <c r="K5763" s="58" t="s">
        <v>32</v>
      </c>
      <c r="L5763" s="58" t="s">
        <v>2605</v>
      </c>
      <c r="M5763" s="58"/>
      <c r="N5763" s="58" t="s">
        <v>57</v>
      </c>
      <c r="O5763" s="58" t="s">
        <v>41</v>
      </c>
      <c r="P5763" s="4">
        <v>0.02</v>
      </c>
      <c r="Q5763" s="117" t="s">
        <v>2607</v>
      </c>
      <c r="R5763" s="58"/>
      <c r="S5763" s="7">
        <v>90000</v>
      </c>
      <c r="T5763" s="7">
        <v>5600</v>
      </c>
      <c r="U5763" s="7">
        <v>0</v>
      </c>
      <c r="V5763" s="7">
        <f t="shared" si="729"/>
        <v>95600</v>
      </c>
      <c r="W5763" s="8">
        <f t="shared" si="725"/>
        <v>0</v>
      </c>
      <c r="X5763" s="8"/>
      <c r="Y5763" s="7">
        <f t="shared" ref="Y5763:Y5826" si="731">IF(W5763-AC5763&lt;=0,0,IF(O5763="返现",MAX(W5763-AB5763-AC5763,0),MAX(W5763-AC5763,0)))</f>
        <v>0</v>
      </c>
      <c r="Z5763" s="7"/>
      <c r="AA5763" s="8">
        <f t="shared" si="727"/>
        <v>0</v>
      </c>
      <c r="AB5763" s="7">
        <f t="shared" si="730"/>
        <v>0</v>
      </c>
      <c r="AC5763" s="7">
        <f t="shared" si="728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3262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hidden="1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2605</v>
      </c>
      <c r="F5764" s="58" t="s">
        <v>2605</v>
      </c>
      <c r="G5764" s="58" t="s">
        <v>2605</v>
      </c>
      <c r="H5764" s="58" t="s">
        <v>1993</v>
      </c>
      <c r="I5764" s="58" t="s">
        <v>1994</v>
      </c>
      <c r="J5764" s="58" t="s">
        <v>1995</v>
      </c>
      <c r="K5764" s="58" t="s">
        <v>32</v>
      </c>
      <c r="L5764" s="58" t="s">
        <v>2605</v>
      </c>
      <c r="M5764" s="58"/>
      <c r="N5764" s="58" t="s">
        <v>40</v>
      </c>
      <c r="O5764" s="58" t="s">
        <v>41</v>
      </c>
      <c r="P5764" s="4">
        <v>0.01</v>
      </c>
      <c r="Q5764" s="117" t="s">
        <v>2607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29"/>
        <v>43010.289999999979</v>
      </c>
      <c r="W5764" s="8">
        <f t="shared" si="725"/>
        <v>146638.56435643564</v>
      </c>
      <c r="X5764" s="8"/>
      <c r="Y5764" s="7">
        <f t="shared" si="731"/>
        <v>0</v>
      </c>
      <c r="Z5764" s="7"/>
      <c r="AA5764" s="8">
        <f t="shared" si="727"/>
        <v>146638.56435643564</v>
      </c>
      <c r="AB5764" s="7">
        <f t="shared" si="730"/>
        <v>1466.3856435643684</v>
      </c>
      <c r="AC5764" s="7">
        <f t="shared" si="728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3262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hidden="1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1993</v>
      </c>
      <c r="I5765" s="58" t="s">
        <v>1994</v>
      </c>
      <c r="J5765" s="58" t="s">
        <v>1995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2609</v>
      </c>
      <c r="R5765" s="58"/>
      <c r="S5765" s="7">
        <v>49926.6</v>
      </c>
      <c r="T5765" s="7">
        <v>-120000</v>
      </c>
      <c r="U5765" s="7">
        <v>0</v>
      </c>
      <c r="V5765" s="7">
        <f t="shared" si="729"/>
        <v>-70073.399999999994</v>
      </c>
      <c r="W5765" s="8">
        <f t="shared" si="725"/>
        <v>0</v>
      </c>
      <c r="X5765" s="8"/>
      <c r="Y5765" s="7">
        <f t="shared" si="731"/>
        <v>0</v>
      </c>
      <c r="Z5765" s="7"/>
      <c r="AA5765" s="8">
        <f t="shared" si="727"/>
        <v>0</v>
      </c>
      <c r="AB5765" s="7">
        <f t="shared" si="730"/>
        <v>0</v>
      </c>
      <c r="AC5765" s="7">
        <f t="shared" si="728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3262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hidden="1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1993</v>
      </c>
      <c r="I5766" s="58" t="s">
        <v>1994</v>
      </c>
      <c r="J5766" s="58" t="s">
        <v>1995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2611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29"/>
        <v>98519.530000000028</v>
      </c>
      <c r="W5766" s="8">
        <f t="shared" si="725"/>
        <v>936980.6</v>
      </c>
      <c r="X5766" s="8"/>
      <c r="Y5766" s="7">
        <f t="shared" si="731"/>
        <v>0</v>
      </c>
      <c r="Z5766" s="7"/>
      <c r="AA5766" s="8">
        <f t="shared" si="727"/>
        <v>936980.6</v>
      </c>
      <c r="AB5766" s="7">
        <f t="shared" si="730"/>
        <v>0</v>
      </c>
      <c r="AC5766" s="7">
        <f t="shared" si="728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3262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hidden="1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2612</v>
      </c>
      <c r="F5767" s="58" t="s">
        <v>2612</v>
      </c>
      <c r="G5767" s="58" t="s">
        <v>2612</v>
      </c>
      <c r="H5767" s="58" t="s">
        <v>1993</v>
      </c>
      <c r="I5767" s="58" t="s">
        <v>1994</v>
      </c>
      <c r="J5767" s="58" t="s">
        <v>1995</v>
      </c>
      <c r="K5767" s="58" t="s">
        <v>32</v>
      </c>
      <c r="L5767" s="58" t="s">
        <v>1843</v>
      </c>
      <c r="M5767" s="58"/>
      <c r="N5767" s="58" t="s">
        <v>40</v>
      </c>
      <c r="O5767" s="58" t="s">
        <v>80</v>
      </c>
      <c r="P5767" s="4">
        <v>0</v>
      </c>
      <c r="Q5767" s="117" t="s">
        <v>2613</v>
      </c>
      <c r="R5767" s="58"/>
      <c r="S5767" s="7">
        <v>15886.96</v>
      </c>
      <c r="T5767" s="7">
        <v>70000</v>
      </c>
      <c r="U5767" s="7">
        <v>76385.3</v>
      </c>
      <c r="V5767" s="7">
        <f t="shared" si="729"/>
        <v>9501.6599999999889</v>
      </c>
      <c r="W5767" s="8">
        <f t="shared" si="725"/>
        <v>76385.3</v>
      </c>
      <c r="X5767" s="8"/>
      <c r="Y5767" s="7">
        <f t="shared" si="731"/>
        <v>0</v>
      </c>
      <c r="Z5767" s="7"/>
      <c r="AA5767" s="8">
        <f t="shared" si="727"/>
        <v>76385.3</v>
      </c>
      <c r="AB5767" s="7">
        <f t="shared" si="730"/>
        <v>0</v>
      </c>
      <c r="AC5767" s="7">
        <f t="shared" si="728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3262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hidden="1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2612</v>
      </c>
      <c r="F5768" s="58" t="s">
        <v>2612</v>
      </c>
      <c r="G5768" s="58" t="s">
        <v>2612</v>
      </c>
      <c r="H5768" s="58" t="s">
        <v>1993</v>
      </c>
      <c r="I5768" s="58" t="s">
        <v>1994</v>
      </c>
      <c r="J5768" s="58" t="s">
        <v>1995</v>
      </c>
      <c r="K5768" s="58" t="s">
        <v>32</v>
      </c>
      <c r="L5768" s="58" t="s">
        <v>1842</v>
      </c>
      <c r="M5768" s="58"/>
      <c r="N5768" s="58" t="s">
        <v>40</v>
      </c>
      <c r="O5768" s="58" t="s">
        <v>80</v>
      </c>
      <c r="P5768" s="4">
        <v>0</v>
      </c>
      <c r="Q5768" s="117" t="s">
        <v>2614</v>
      </c>
      <c r="R5768" s="58"/>
      <c r="S5768" s="7">
        <v>55586.6</v>
      </c>
      <c r="T5768" s="7">
        <v>390000</v>
      </c>
      <c r="U5768" s="7">
        <v>407816.4</v>
      </c>
      <c r="V5768" s="7">
        <f t="shared" si="729"/>
        <v>37770.199999999953</v>
      </c>
      <c r="W5768" s="8">
        <f t="shared" si="725"/>
        <v>407816.4</v>
      </c>
      <c r="X5768" s="8"/>
      <c r="Y5768" s="7">
        <f t="shared" si="731"/>
        <v>0</v>
      </c>
      <c r="Z5768" s="7"/>
      <c r="AA5768" s="8">
        <f t="shared" si="727"/>
        <v>407816.4</v>
      </c>
      <c r="AB5768" s="7">
        <f t="shared" si="730"/>
        <v>0</v>
      </c>
      <c r="AC5768" s="7">
        <f t="shared" si="728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3262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hidden="1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1993</v>
      </c>
      <c r="I5769" s="58" t="s">
        <v>1994</v>
      </c>
      <c r="J5769" s="58" t="s">
        <v>1995</v>
      </c>
      <c r="K5769" s="58" t="s">
        <v>32</v>
      </c>
      <c r="L5769" s="58" t="s">
        <v>3482</v>
      </c>
      <c r="M5769" s="58"/>
      <c r="N5769" s="58" t="s">
        <v>40</v>
      </c>
      <c r="O5769" s="58" t="s">
        <v>80</v>
      </c>
      <c r="P5769" s="4">
        <v>0</v>
      </c>
      <c r="Q5769" s="117" t="s">
        <v>3483</v>
      </c>
      <c r="R5769" s="58"/>
      <c r="S5769" s="7">
        <v>5851.9</v>
      </c>
      <c r="T5769" s="7">
        <v>300000</v>
      </c>
      <c r="U5769" s="7">
        <v>259460.5</v>
      </c>
      <c r="V5769" s="7">
        <f t="shared" si="729"/>
        <v>46391.400000000023</v>
      </c>
      <c r="W5769" s="8">
        <f t="shared" si="725"/>
        <v>259460.5</v>
      </c>
      <c r="X5769" s="8"/>
      <c r="Y5769" s="7">
        <f t="shared" si="731"/>
        <v>0</v>
      </c>
      <c r="Z5769" s="7"/>
      <c r="AA5769" s="8">
        <f t="shared" si="727"/>
        <v>259460.5</v>
      </c>
      <c r="AB5769" s="7">
        <f t="shared" si="730"/>
        <v>0</v>
      </c>
      <c r="AC5769" s="7">
        <f t="shared" si="728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3262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hidden="1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1993</v>
      </c>
      <c r="I5770" s="58" t="s">
        <v>1994</v>
      </c>
      <c r="J5770" s="58" t="s">
        <v>1995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2619</v>
      </c>
      <c r="R5770" s="58"/>
      <c r="S5770" s="7">
        <v>52658.34</v>
      </c>
      <c r="T5770" s="7">
        <v>150000</v>
      </c>
      <c r="U5770" s="7">
        <v>128000.8</v>
      </c>
      <c r="V5770" s="7">
        <f t="shared" si="729"/>
        <v>74657.539999999994</v>
      </c>
      <c r="W5770" s="8">
        <f t="shared" si="725"/>
        <v>128000.8</v>
      </c>
      <c r="X5770" s="8"/>
      <c r="Y5770" s="7">
        <f t="shared" si="731"/>
        <v>0</v>
      </c>
      <c r="Z5770" s="7"/>
      <c r="AA5770" s="8">
        <f t="shared" si="727"/>
        <v>128000.8</v>
      </c>
      <c r="AB5770" s="7">
        <f t="shared" si="730"/>
        <v>0</v>
      </c>
      <c r="AC5770" s="7">
        <f t="shared" si="728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3262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hidden="1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1993</v>
      </c>
      <c r="I5771" s="58" t="s">
        <v>1994</v>
      </c>
      <c r="J5771" s="58" t="s">
        <v>1995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2620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29"/>
        <v>32439.950000000004</v>
      </c>
      <c r="W5771" s="8">
        <f t="shared" si="725"/>
        <v>18810</v>
      </c>
      <c r="X5771" s="8"/>
      <c r="Y5771" s="7">
        <f t="shared" si="731"/>
        <v>0</v>
      </c>
      <c r="Z5771" s="7"/>
      <c r="AA5771" s="8">
        <f t="shared" si="727"/>
        <v>18810</v>
      </c>
      <c r="AB5771" s="7">
        <f t="shared" si="730"/>
        <v>0</v>
      </c>
      <c r="AC5771" s="7">
        <f t="shared" si="728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3262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hidden="1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2629</v>
      </c>
      <c r="F5772" s="58" t="s">
        <v>2629</v>
      </c>
      <c r="G5772" s="58" t="s">
        <v>2629</v>
      </c>
      <c r="H5772" s="58" t="s">
        <v>1993</v>
      </c>
      <c r="I5772" s="58" t="s">
        <v>1994</v>
      </c>
      <c r="J5772" s="58" t="s">
        <v>1995</v>
      </c>
      <c r="K5772" s="58" t="s">
        <v>32</v>
      </c>
      <c r="L5772" s="58" t="s">
        <v>2629</v>
      </c>
      <c r="M5772" s="58"/>
      <c r="N5772" s="58" t="s">
        <v>57</v>
      </c>
      <c r="O5772" s="58" t="s">
        <v>41</v>
      </c>
      <c r="P5772" s="4">
        <v>0.01</v>
      </c>
      <c r="Q5772" s="117" t="s">
        <v>2630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29"/>
        <v>185168.06661000004</v>
      </c>
      <c r="W5772" s="8">
        <f t="shared" si="725"/>
        <v>332543.38949504949</v>
      </c>
      <c r="X5772" s="8"/>
      <c r="Y5772" s="7">
        <f t="shared" si="731"/>
        <v>0</v>
      </c>
      <c r="Z5772" s="7"/>
      <c r="AA5772" s="8">
        <f t="shared" si="727"/>
        <v>332543.38949504949</v>
      </c>
      <c r="AB5772" s="7">
        <f t="shared" si="730"/>
        <v>3325.433894950489</v>
      </c>
      <c r="AC5772" s="7">
        <f t="shared" si="728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3262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hidden="1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2629</v>
      </c>
      <c r="F5773" s="58" t="s">
        <v>2629</v>
      </c>
      <c r="G5773" s="58" t="s">
        <v>2629</v>
      </c>
      <c r="H5773" s="58" t="s">
        <v>1993</v>
      </c>
      <c r="I5773" s="58" t="s">
        <v>1994</v>
      </c>
      <c r="J5773" s="58" t="s">
        <v>1995</v>
      </c>
      <c r="K5773" s="58" t="s">
        <v>32</v>
      </c>
      <c r="L5773" s="58" t="s">
        <v>2629</v>
      </c>
      <c r="M5773" s="58"/>
      <c r="N5773" s="58" t="s">
        <v>57</v>
      </c>
      <c r="O5773" s="58" t="s">
        <v>41</v>
      </c>
      <c r="P5773" s="4">
        <v>0.01</v>
      </c>
      <c r="Q5773" s="117" t="s">
        <v>4052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29"/>
        <v>34020.429109999997</v>
      </c>
      <c r="W5773" s="8">
        <f t="shared" si="725"/>
        <v>25722.347415841588</v>
      </c>
      <c r="X5773" s="8"/>
      <c r="Y5773" s="7">
        <f t="shared" si="731"/>
        <v>0</v>
      </c>
      <c r="Z5773" s="7"/>
      <c r="AA5773" s="8">
        <f t="shared" si="727"/>
        <v>25722.347415841588</v>
      </c>
      <c r="AB5773" s="7">
        <f t="shared" si="730"/>
        <v>257.22347415841432</v>
      </c>
      <c r="AC5773" s="7">
        <f t="shared" si="728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3262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hidden="1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2629</v>
      </c>
      <c r="F5774" s="58" t="s">
        <v>2629</v>
      </c>
      <c r="G5774" s="58" t="s">
        <v>2629</v>
      </c>
      <c r="H5774" s="58" t="s">
        <v>1993</v>
      </c>
      <c r="I5774" s="58" t="s">
        <v>1994</v>
      </c>
      <c r="J5774" s="58" t="s">
        <v>1995</v>
      </c>
      <c r="K5774" s="58" t="s">
        <v>32</v>
      </c>
      <c r="L5774" s="58" t="s">
        <v>2629</v>
      </c>
      <c r="M5774" s="58"/>
      <c r="N5774" s="58" t="s">
        <v>40</v>
      </c>
      <c r="O5774" s="58" t="s">
        <v>80</v>
      </c>
      <c r="P5774" s="4">
        <v>0</v>
      </c>
      <c r="Q5774" s="117" t="s">
        <v>2631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29"/>
        <v>2006103.0299999993</v>
      </c>
      <c r="W5774" s="8">
        <f t="shared" si="725"/>
        <v>8063049.5</v>
      </c>
      <c r="X5774" s="8"/>
      <c r="Y5774" s="7">
        <f t="shared" si="731"/>
        <v>0</v>
      </c>
      <c r="Z5774" s="7"/>
      <c r="AA5774" s="8">
        <f t="shared" si="727"/>
        <v>8063049.5</v>
      </c>
      <c r="AB5774" s="7">
        <f t="shared" si="730"/>
        <v>0</v>
      </c>
      <c r="AC5774" s="7">
        <f t="shared" si="728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3262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hidden="1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1993</v>
      </c>
      <c r="I5775" s="58" t="s">
        <v>1994</v>
      </c>
      <c r="J5775" s="58" t="s">
        <v>1995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2634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29"/>
        <v>45334.659999999989</v>
      </c>
      <c r="W5775" s="8">
        <f t="shared" si="725"/>
        <v>84139.1</v>
      </c>
      <c r="X5775" s="8"/>
      <c r="Y5775" s="7">
        <f t="shared" si="731"/>
        <v>0</v>
      </c>
      <c r="Z5775" s="7"/>
      <c r="AA5775" s="8">
        <f t="shared" si="727"/>
        <v>84139.1</v>
      </c>
      <c r="AB5775" s="7">
        <f t="shared" si="730"/>
        <v>0</v>
      </c>
      <c r="AC5775" s="7">
        <f t="shared" si="728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3262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hidden="1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1993</v>
      </c>
      <c r="I5776" s="58" t="s">
        <v>1994</v>
      </c>
      <c r="J5776" s="58" t="s">
        <v>1995</v>
      </c>
      <c r="K5776" s="58" t="s">
        <v>32</v>
      </c>
      <c r="L5776" s="58" t="s">
        <v>2635</v>
      </c>
      <c r="M5776" s="58"/>
      <c r="N5776" s="58" t="s">
        <v>40</v>
      </c>
      <c r="O5776" s="58" t="s">
        <v>80</v>
      </c>
      <c r="P5776" s="4">
        <v>0</v>
      </c>
      <c r="Q5776" s="117" t="s">
        <v>2636</v>
      </c>
      <c r="R5776" s="58"/>
      <c r="S5776" s="7">
        <v>84626.64</v>
      </c>
      <c r="T5776" s="7">
        <v>700000</v>
      </c>
      <c r="U5776" s="7">
        <v>646637.4</v>
      </c>
      <c r="V5776" s="7">
        <f t="shared" si="729"/>
        <v>137989.24</v>
      </c>
      <c r="W5776" s="8">
        <f t="shared" si="725"/>
        <v>646637.4</v>
      </c>
      <c r="X5776" s="8"/>
      <c r="Y5776" s="7">
        <f t="shared" si="731"/>
        <v>0</v>
      </c>
      <c r="Z5776" s="7"/>
      <c r="AA5776" s="8">
        <f t="shared" si="727"/>
        <v>646637.4</v>
      </c>
      <c r="AB5776" s="7">
        <f t="shared" si="730"/>
        <v>0</v>
      </c>
      <c r="AC5776" s="7">
        <f t="shared" si="728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3262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hidden="1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1993</v>
      </c>
      <c r="I5777" s="58" t="s">
        <v>1994</v>
      </c>
      <c r="J5777" s="58" t="s">
        <v>1995</v>
      </c>
      <c r="K5777" s="58" t="s">
        <v>32</v>
      </c>
      <c r="L5777" s="58" t="s">
        <v>2637</v>
      </c>
      <c r="M5777" s="58"/>
      <c r="N5777" s="58" t="s">
        <v>40</v>
      </c>
      <c r="O5777" s="58" t="s">
        <v>80</v>
      </c>
      <c r="P5777" s="4">
        <v>0</v>
      </c>
      <c r="Q5777" s="117" t="s">
        <v>2638</v>
      </c>
      <c r="R5777" s="58" t="s">
        <v>3743</v>
      </c>
      <c r="S5777" s="7">
        <v>0</v>
      </c>
      <c r="T5777" s="7">
        <v>320000</v>
      </c>
      <c r="U5777" s="7">
        <v>251789.6</v>
      </c>
      <c r="V5777" s="7">
        <f t="shared" si="729"/>
        <v>68210.399999999994</v>
      </c>
      <c r="W5777" s="8">
        <f t="shared" si="725"/>
        <v>251789.6</v>
      </c>
      <c r="X5777" s="8"/>
      <c r="Y5777" s="7">
        <f t="shared" si="731"/>
        <v>0</v>
      </c>
      <c r="Z5777" s="7"/>
      <c r="AA5777" s="8">
        <f t="shared" si="727"/>
        <v>251789.6</v>
      </c>
      <c r="AB5777" s="7">
        <f t="shared" si="730"/>
        <v>0</v>
      </c>
      <c r="AC5777" s="7">
        <f t="shared" si="728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3262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hidden="1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1993</v>
      </c>
      <c r="I5778" s="58" t="s">
        <v>1994</v>
      </c>
      <c r="J5778" s="58" t="s">
        <v>1995</v>
      </c>
      <c r="K5778" s="58" t="s">
        <v>32</v>
      </c>
      <c r="L5778" s="58" t="s">
        <v>2639</v>
      </c>
      <c r="M5778" s="58"/>
      <c r="N5778" s="58" t="s">
        <v>40</v>
      </c>
      <c r="O5778" s="58" t="s">
        <v>80</v>
      </c>
      <c r="P5778" s="4">
        <v>0</v>
      </c>
      <c r="Q5778" s="117" t="s">
        <v>2640</v>
      </c>
      <c r="R5778" s="58" t="s">
        <v>4037</v>
      </c>
      <c r="S5778" s="7">
        <v>0</v>
      </c>
      <c r="T5778" s="7">
        <v>100000</v>
      </c>
      <c r="U5778" s="7">
        <v>74412.3</v>
      </c>
      <c r="V5778" s="7">
        <f t="shared" si="729"/>
        <v>25587.699999999997</v>
      </c>
      <c r="W5778" s="8">
        <f t="shared" si="725"/>
        <v>74412.3</v>
      </c>
      <c r="X5778" s="8"/>
      <c r="Y5778" s="7">
        <f t="shared" si="731"/>
        <v>0</v>
      </c>
      <c r="Z5778" s="7"/>
      <c r="AA5778" s="8">
        <f t="shared" si="727"/>
        <v>74412.3</v>
      </c>
      <c r="AB5778" s="7">
        <f t="shared" si="730"/>
        <v>0</v>
      </c>
      <c r="AC5778" s="7">
        <f t="shared" si="728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3262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hidden="1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1993</v>
      </c>
      <c r="I5779" s="58" t="s">
        <v>1994</v>
      </c>
      <c r="J5779" s="58" t="s">
        <v>1995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2632</v>
      </c>
      <c r="R5779" s="58" t="s">
        <v>3743</v>
      </c>
      <c r="S5779" s="7">
        <v>0</v>
      </c>
      <c r="T5779" s="7">
        <v>20000</v>
      </c>
      <c r="U5779" s="7">
        <v>20000</v>
      </c>
      <c r="V5779" s="7">
        <f t="shared" si="729"/>
        <v>0</v>
      </c>
      <c r="W5779" s="8">
        <f t="shared" si="725"/>
        <v>19047.619047619046</v>
      </c>
      <c r="X5779" s="8"/>
      <c r="Y5779" s="7">
        <f t="shared" si="731"/>
        <v>0</v>
      </c>
      <c r="Z5779" s="7"/>
      <c r="AA5779" s="8">
        <f t="shared" si="727"/>
        <v>19047.619047619046</v>
      </c>
      <c r="AB5779" s="7">
        <f t="shared" si="730"/>
        <v>952.38095238095411</v>
      </c>
      <c r="AC5779" s="7">
        <f t="shared" si="728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3262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hidden="1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1993</v>
      </c>
      <c r="I5780" s="58" t="s">
        <v>1994</v>
      </c>
      <c r="J5780" s="58" t="s">
        <v>1995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2633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29"/>
        <v>29927.789999999994</v>
      </c>
      <c r="W5780" s="8">
        <f t="shared" si="725"/>
        <v>38565.192307692312</v>
      </c>
      <c r="X5780" s="8"/>
      <c r="Y5780" s="7">
        <f t="shared" si="731"/>
        <v>0</v>
      </c>
      <c r="Z5780" s="7"/>
      <c r="AA5780" s="8">
        <f t="shared" si="727"/>
        <v>38565.192307692312</v>
      </c>
      <c r="AB5780" s="7">
        <f t="shared" si="730"/>
        <v>1542.6076923076907</v>
      </c>
      <c r="AC5780" s="7">
        <f t="shared" si="728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3262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hidden="1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2641</v>
      </c>
      <c r="F5781" s="58" t="s">
        <v>2641</v>
      </c>
      <c r="G5781" s="58" t="s">
        <v>2641</v>
      </c>
      <c r="H5781" s="58" t="s">
        <v>1993</v>
      </c>
      <c r="I5781" s="58" t="s">
        <v>1994</v>
      </c>
      <c r="J5781" s="58" t="s">
        <v>1995</v>
      </c>
      <c r="K5781" s="58" t="s">
        <v>32</v>
      </c>
      <c r="L5781" s="58" t="s">
        <v>2641</v>
      </c>
      <c r="M5781" s="58"/>
      <c r="N5781" s="58" t="s">
        <v>40</v>
      </c>
      <c r="O5781" s="58" t="s">
        <v>41</v>
      </c>
      <c r="P5781" s="4">
        <v>0.02</v>
      </c>
      <c r="Q5781" s="117" t="s">
        <v>2642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29"/>
        <v>11129.65</v>
      </c>
      <c r="W5781" s="8">
        <f t="shared" si="725"/>
        <v>8209.7058823529405</v>
      </c>
      <c r="X5781" s="8"/>
      <c r="Y5781" s="7">
        <f t="shared" si="731"/>
        <v>0</v>
      </c>
      <c r="Z5781" s="7"/>
      <c r="AA5781" s="8">
        <f t="shared" si="727"/>
        <v>8209.7058823529405</v>
      </c>
      <c r="AB5781" s="7">
        <f t="shared" si="730"/>
        <v>164.1941176470591</v>
      </c>
      <c r="AC5781" s="7">
        <f t="shared" si="728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3262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hidden="1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1993</v>
      </c>
      <c r="I5782" s="58" t="s">
        <v>1994</v>
      </c>
      <c r="J5782" s="58" t="s">
        <v>1995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2647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29"/>
        <v>2063.010000000002</v>
      </c>
      <c r="W5782" s="8">
        <f t="shared" si="725"/>
        <v>20018.599999999999</v>
      </c>
      <c r="X5782" s="8"/>
      <c r="Y5782" s="7">
        <f t="shared" si="731"/>
        <v>0</v>
      </c>
      <c r="Z5782" s="7"/>
      <c r="AA5782" s="8">
        <f t="shared" si="727"/>
        <v>20018.599999999999</v>
      </c>
      <c r="AB5782" s="7">
        <f t="shared" si="730"/>
        <v>0</v>
      </c>
      <c r="AC5782" s="7">
        <f t="shared" si="728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3262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hidden="1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1993</v>
      </c>
      <c r="I5783" s="58" t="s">
        <v>1994</v>
      </c>
      <c r="J5783" s="58" t="s">
        <v>1995</v>
      </c>
      <c r="K5783" s="58" t="s">
        <v>32</v>
      </c>
      <c r="L5783" s="58" t="s">
        <v>2650</v>
      </c>
      <c r="M5783" s="58"/>
      <c r="N5783" s="58" t="s">
        <v>40</v>
      </c>
      <c r="O5783" s="58" t="s">
        <v>80</v>
      </c>
      <c r="P5783" s="4">
        <v>0</v>
      </c>
      <c r="Q5783" s="117" t="s">
        <v>2651</v>
      </c>
      <c r="R5783" s="58" t="s">
        <v>4037</v>
      </c>
      <c r="S5783" s="7">
        <v>85740.5</v>
      </c>
      <c r="T5783" s="7">
        <v>300000</v>
      </c>
      <c r="U5783" s="7">
        <v>251399.87</v>
      </c>
      <c r="V5783" s="7">
        <f t="shared" si="729"/>
        <v>134340.63</v>
      </c>
      <c r="W5783" s="8">
        <f t="shared" si="725"/>
        <v>251399.87</v>
      </c>
      <c r="X5783" s="8"/>
      <c r="Y5783" s="7">
        <f t="shared" si="731"/>
        <v>0</v>
      </c>
      <c r="Z5783" s="7"/>
      <c r="AA5783" s="7">
        <v>100000</v>
      </c>
      <c r="AB5783" s="7">
        <f t="shared" si="730"/>
        <v>0</v>
      </c>
      <c r="AC5783" s="7">
        <f t="shared" si="728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3262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hidden="1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2652</v>
      </c>
      <c r="F5784" s="58" t="s">
        <v>2653</v>
      </c>
      <c r="G5784" s="58" t="s">
        <v>2652</v>
      </c>
      <c r="H5784" s="58" t="s">
        <v>1993</v>
      </c>
      <c r="I5784" s="58" t="s">
        <v>1994</v>
      </c>
      <c r="J5784" s="58" t="s">
        <v>1995</v>
      </c>
      <c r="K5784" s="58" t="s">
        <v>32</v>
      </c>
      <c r="L5784" s="58" t="s">
        <v>2654</v>
      </c>
      <c r="M5784" s="58"/>
      <c r="N5784" s="58" t="s">
        <v>40</v>
      </c>
      <c r="O5784" s="58" t="s">
        <v>41</v>
      </c>
      <c r="P5784" s="4">
        <v>0.02</v>
      </c>
      <c r="Q5784" s="117" t="s">
        <v>2656</v>
      </c>
      <c r="R5784" s="58" t="s">
        <v>4053</v>
      </c>
      <c r="S5784" s="7">
        <v>32640.04</v>
      </c>
      <c r="T5784" s="7">
        <v>122400</v>
      </c>
      <c r="U5784" s="7">
        <v>105476.41</v>
      </c>
      <c r="V5784" s="7">
        <f t="shared" si="729"/>
        <v>49563.630000000005</v>
      </c>
      <c r="W5784" s="8">
        <f t="shared" si="725"/>
        <v>103408.24509803922</v>
      </c>
      <c r="X5784" s="8"/>
      <c r="Y5784" s="7">
        <f t="shared" si="731"/>
        <v>0</v>
      </c>
      <c r="Z5784" s="7"/>
      <c r="AA5784" s="8">
        <f t="shared" ref="AA5784:AA5847" si="732">W5784+X5784</f>
        <v>103408.24509803922</v>
      </c>
      <c r="AB5784" s="7">
        <f t="shared" si="730"/>
        <v>2068.1649019607867</v>
      </c>
      <c r="AC5784" s="7">
        <f t="shared" si="728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3262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hidden="1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2662</v>
      </c>
      <c r="F5785" s="58" t="s">
        <v>2662</v>
      </c>
      <c r="G5785" s="58" t="s">
        <v>2662</v>
      </c>
      <c r="H5785" s="58" t="s">
        <v>1993</v>
      </c>
      <c r="I5785" s="58" t="s">
        <v>1994</v>
      </c>
      <c r="J5785" s="58" t="s">
        <v>1995</v>
      </c>
      <c r="K5785" s="58" t="s">
        <v>32</v>
      </c>
      <c r="L5785" s="58" t="s">
        <v>2657</v>
      </c>
      <c r="M5785" s="58"/>
      <c r="N5785" s="58" t="s">
        <v>40</v>
      </c>
      <c r="O5785" s="58" t="s">
        <v>41</v>
      </c>
      <c r="P5785" s="4">
        <v>0.02</v>
      </c>
      <c r="Q5785" s="117" t="s">
        <v>2658</v>
      </c>
      <c r="R5785" s="58"/>
      <c r="S5785" s="7">
        <v>14358.26</v>
      </c>
      <c r="T5785" s="7">
        <v>469200</v>
      </c>
      <c r="U5785" s="7">
        <v>422044.03</v>
      </c>
      <c r="V5785" s="7">
        <f t="shared" si="729"/>
        <v>61514.229999999981</v>
      </c>
      <c r="W5785" s="8">
        <f t="shared" si="725"/>
        <v>413768.65686274512</v>
      </c>
      <c r="X5785" s="8"/>
      <c r="Y5785" s="7">
        <f t="shared" si="731"/>
        <v>0</v>
      </c>
      <c r="Z5785" s="7"/>
      <c r="AA5785" s="8">
        <f t="shared" si="732"/>
        <v>413768.65686274512</v>
      </c>
      <c r="AB5785" s="7">
        <f t="shared" si="730"/>
        <v>8275.3731372549082</v>
      </c>
      <c r="AC5785" s="7">
        <f t="shared" si="728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3262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hidden="1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2662</v>
      </c>
      <c r="F5786" s="58" t="s">
        <v>2662</v>
      </c>
      <c r="G5786" s="58" t="s">
        <v>2662</v>
      </c>
      <c r="H5786" s="58" t="s">
        <v>1993</v>
      </c>
      <c r="I5786" s="58" t="s">
        <v>1994</v>
      </c>
      <c r="J5786" s="58" t="s">
        <v>1995</v>
      </c>
      <c r="K5786" s="58" t="s">
        <v>32</v>
      </c>
      <c r="L5786" s="58" t="s">
        <v>2657</v>
      </c>
      <c r="M5786" s="58"/>
      <c r="N5786" s="58" t="s">
        <v>40</v>
      </c>
      <c r="O5786" s="58" t="s">
        <v>41</v>
      </c>
      <c r="P5786" s="4">
        <v>0.02</v>
      </c>
      <c r="Q5786" s="117" t="s">
        <v>3486</v>
      </c>
      <c r="R5786" s="58"/>
      <c r="S5786" s="7">
        <v>43251.7</v>
      </c>
      <c r="T5786" s="7">
        <v>479400</v>
      </c>
      <c r="U5786" s="7">
        <v>430236.1</v>
      </c>
      <c r="V5786" s="7">
        <f t="shared" si="729"/>
        <v>92415.600000000035</v>
      </c>
      <c r="W5786" s="8">
        <f t="shared" si="725"/>
        <v>421800.09803921566</v>
      </c>
      <c r="X5786" s="8"/>
      <c r="Y5786" s="7">
        <f t="shared" si="731"/>
        <v>0</v>
      </c>
      <c r="Z5786" s="7"/>
      <c r="AA5786" s="8">
        <f t="shared" si="732"/>
        <v>421800.09803921566</v>
      </c>
      <c r="AB5786" s="7">
        <f t="shared" si="730"/>
        <v>8436.0019607843133</v>
      </c>
      <c r="AC5786" s="7">
        <f t="shared" si="728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3262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hidden="1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4054</v>
      </c>
      <c r="F5787" s="58" t="s">
        <v>4055</v>
      </c>
      <c r="G5787" s="58" t="s">
        <v>4054</v>
      </c>
      <c r="H5787" s="58" t="s">
        <v>1993</v>
      </c>
      <c r="I5787" s="58" t="s">
        <v>1994</v>
      </c>
      <c r="J5787" s="58" t="s">
        <v>1995</v>
      </c>
      <c r="K5787" s="58" t="s">
        <v>32</v>
      </c>
      <c r="L5787" s="58" t="s">
        <v>4054</v>
      </c>
      <c r="M5787" s="58"/>
      <c r="N5787" s="58" t="s">
        <v>40</v>
      </c>
      <c r="O5787" s="58" t="s">
        <v>41</v>
      </c>
      <c r="P5787" s="4">
        <v>0.02</v>
      </c>
      <c r="Q5787" s="117" t="s">
        <v>4056</v>
      </c>
      <c r="R5787" s="58"/>
      <c r="S5787" s="7">
        <v>0</v>
      </c>
      <c r="T5787" s="7">
        <v>10000</v>
      </c>
      <c r="U5787" s="7">
        <v>649</v>
      </c>
      <c r="V5787" s="7">
        <f t="shared" si="729"/>
        <v>9351</v>
      </c>
      <c r="W5787" s="8">
        <f t="shared" si="725"/>
        <v>636.27450980392155</v>
      </c>
      <c r="X5787" s="8"/>
      <c r="Y5787" s="7">
        <f t="shared" si="731"/>
        <v>0</v>
      </c>
      <c r="Z5787" s="7"/>
      <c r="AA5787" s="8">
        <f t="shared" si="732"/>
        <v>636.27450980392155</v>
      </c>
      <c r="AB5787" s="7">
        <f t="shared" si="730"/>
        <v>12.725490196078454</v>
      </c>
      <c r="AC5787" s="7">
        <f t="shared" si="728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3262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hidden="1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1857</v>
      </c>
      <c r="F5788" s="58" t="s">
        <v>1857</v>
      </c>
      <c r="G5788" s="58" t="s">
        <v>1857</v>
      </c>
      <c r="H5788" s="58" t="s">
        <v>1993</v>
      </c>
      <c r="I5788" s="58" t="s">
        <v>1994</v>
      </c>
      <c r="J5788" s="58" t="s">
        <v>1995</v>
      </c>
      <c r="K5788" s="58" t="s">
        <v>32</v>
      </c>
      <c r="L5788" s="58" t="s">
        <v>1857</v>
      </c>
      <c r="M5788" s="58"/>
      <c r="N5788" s="58" t="s">
        <v>57</v>
      </c>
      <c r="O5788" s="58" t="s">
        <v>41</v>
      </c>
      <c r="P5788" s="4">
        <v>0.04</v>
      </c>
      <c r="Q5788" s="117" t="s">
        <v>2663</v>
      </c>
      <c r="R5788" s="58"/>
      <c r="S5788" s="7">
        <v>0</v>
      </c>
      <c r="T5788" s="7">
        <v>15600</v>
      </c>
      <c r="U5788" s="7">
        <v>4178.41</v>
      </c>
      <c r="V5788" s="7">
        <f t="shared" si="729"/>
        <v>11421.59</v>
      </c>
      <c r="W5788" s="8">
        <f t="shared" si="725"/>
        <v>4017.7019230769229</v>
      </c>
      <c r="X5788" s="8"/>
      <c r="Y5788" s="7">
        <f t="shared" si="731"/>
        <v>0</v>
      </c>
      <c r="Z5788" s="7"/>
      <c r="AA5788" s="8">
        <f t="shared" si="732"/>
        <v>4017.7019230769229</v>
      </c>
      <c r="AB5788" s="7">
        <f t="shared" si="730"/>
        <v>160.70807692307699</v>
      </c>
      <c r="AC5788" s="7">
        <f t="shared" si="728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3262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hidden="1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1857</v>
      </c>
      <c r="F5789" s="58" t="s">
        <v>1857</v>
      </c>
      <c r="G5789" s="58" t="s">
        <v>1857</v>
      </c>
      <c r="H5789" s="58" t="s">
        <v>1993</v>
      </c>
      <c r="I5789" s="58" t="s">
        <v>1994</v>
      </c>
      <c r="J5789" s="58" t="s">
        <v>1995</v>
      </c>
      <c r="K5789" s="58" t="s">
        <v>32</v>
      </c>
      <c r="L5789" s="58" t="s">
        <v>1857</v>
      </c>
      <c r="M5789" s="58"/>
      <c r="N5789" s="58" t="s">
        <v>40</v>
      </c>
      <c r="O5789" s="58" t="s">
        <v>41</v>
      </c>
      <c r="P5789" s="4">
        <v>0.02</v>
      </c>
      <c r="Q5789" s="117" t="s">
        <v>2664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29"/>
        <v>43988.130000000005</v>
      </c>
      <c r="W5789" s="8">
        <f t="shared" si="725"/>
        <v>103860.39215686276</v>
      </c>
      <c r="X5789" s="8"/>
      <c r="Y5789" s="7">
        <f t="shared" si="731"/>
        <v>0</v>
      </c>
      <c r="Z5789" s="7"/>
      <c r="AA5789" s="8">
        <f t="shared" si="732"/>
        <v>103860.39215686276</v>
      </c>
      <c r="AB5789" s="7">
        <f t="shared" si="730"/>
        <v>2077.2078431372502</v>
      </c>
      <c r="AC5789" s="7">
        <f t="shared" si="728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3262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hidden="1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1690</v>
      </c>
      <c r="F5790" s="58" t="s">
        <v>2668</v>
      </c>
      <c r="G5790" s="58" t="s">
        <v>1690</v>
      </c>
      <c r="H5790" s="58" t="s">
        <v>1993</v>
      </c>
      <c r="I5790" s="58" t="s">
        <v>1994</v>
      </c>
      <c r="J5790" s="58" t="s">
        <v>1995</v>
      </c>
      <c r="K5790" s="58" t="s">
        <v>32</v>
      </c>
      <c r="L5790" s="58" t="s">
        <v>1691</v>
      </c>
      <c r="M5790" s="58"/>
      <c r="N5790" s="58" t="s">
        <v>40</v>
      </c>
      <c r="O5790" s="58" t="s">
        <v>80</v>
      </c>
      <c r="P5790" s="4">
        <v>0</v>
      </c>
      <c r="Q5790" s="117" t="s">
        <v>2669</v>
      </c>
      <c r="R5790" s="58"/>
      <c r="S5790" s="7">
        <v>32452.54</v>
      </c>
      <c r="T5790" s="7">
        <v>300000</v>
      </c>
      <c r="U5790" s="7">
        <v>226923.2</v>
      </c>
      <c r="V5790" s="7">
        <f t="shared" si="729"/>
        <v>105529.33999999997</v>
      </c>
      <c r="W5790" s="8">
        <f t="shared" si="725"/>
        <v>226923.2</v>
      </c>
      <c r="X5790" s="8"/>
      <c r="Y5790" s="7">
        <f t="shared" si="731"/>
        <v>0</v>
      </c>
      <c r="Z5790" s="7"/>
      <c r="AA5790" s="8">
        <f t="shared" si="732"/>
        <v>226923.2</v>
      </c>
      <c r="AB5790" s="7">
        <f t="shared" si="730"/>
        <v>0</v>
      </c>
      <c r="AC5790" s="7">
        <f t="shared" si="728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3262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hidden="1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1993</v>
      </c>
      <c r="I5791" s="58" t="s">
        <v>1994</v>
      </c>
      <c r="J5791" s="58" t="s">
        <v>1995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2632</v>
      </c>
      <c r="R5791" s="58" t="s">
        <v>4037</v>
      </c>
      <c r="S5791" s="7">
        <v>0</v>
      </c>
      <c r="T5791" s="7">
        <v>40000</v>
      </c>
      <c r="U5791" s="7">
        <v>16456.69000000001</v>
      </c>
      <c r="V5791" s="7">
        <f t="shared" si="729"/>
        <v>23543.30999999999</v>
      </c>
      <c r="W5791" s="8">
        <f t="shared" si="725"/>
        <v>15673.038095238104</v>
      </c>
      <c r="X5791" s="8"/>
      <c r="Y5791" s="7">
        <f t="shared" si="731"/>
        <v>0</v>
      </c>
      <c r="Z5791" s="7"/>
      <c r="AA5791" s="8">
        <f t="shared" si="732"/>
        <v>15673.038095238104</v>
      </c>
      <c r="AB5791" s="7">
        <f t="shared" si="730"/>
        <v>783.65190476190583</v>
      </c>
      <c r="AC5791" s="7">
        <f t="shared" si="728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3262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hidden="1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1993</v>
      </c>
      <c r="I5792" s="58" t="s">
        <v>1994</v>
      </c>
      <c r="J5792" s="58" t="s">
        <v>1995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2679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5"/>
        <v>0</v>
      </c>
      <c r="X5792" s="8"/>
      <c r="Y5792" s="7">
        <f t="shared" si="731"/>
        <v>0</v>
      </c>
      <c r="Z5792" s="7"/>
      <c r="AA5792" s="8">
        <f t="shared" si="732"/>
        <v>0</v>
      </c>
      <c r="AB5792" s="7">
        <f t="shared" si="730"/>
        <v>0</v>
      </c>
      <c r="AC5792" s="7">
        <f t="shared" si="728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3262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hidden="1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1861</v>
      </c>
      <c r="F5793" s="58" t="s">
        <v>1861</v>
      </c>
      <c r="G5793" s="58" t="s">
        <v>1861</v>
      </c>
      <c r="H5793" s="58" t="s">
        <v>1993</v>
      </c>
      <c r="I5793" s="58" t="s">
        <v>1994</v>
      </c>
      <c r="J5793" s="58" t="s">
        <v>1995</v>
      </c>
      <c r="K5793" s="58" t="s">
        <v>32</v>
      </c>
      <c r="L5793" s="58" t="s">
        <v>2625</v>
      </c>
      <c r="M5793" s="58"/>
      <c r="N5793" s="58" t="s">
        <v>40</v>
      </c>
      <c r="O5793" s="58" t="s">
        <v>80</v>
      </c>
      <c r="P5793" s="4">
        <v>0</v>
      </c>
      <c r="Q5793" s="117" t="s">
        <v>2626</v>
      </c>
      <c r="R5793" s="58" t="s">
        <v>4031</v>
      </c>
      <c r="S5793" s="7">
        <v>0</v>
      </c>
      <c r="T5793" s="7">
        <v>200000</v>
      </c>
      <c r="U5793" s="7">
        <v>0</v>
      </c>
      <c r="V5793" s="7">
        <f t="shared" si="729"/>
        <v>200000</v>
      </c>
      <c r="W5793" s="8">
        <f t="shared" si="725"/>
        <v>0</v>
      </c>
      <c r="X5793" s="8"/>
      <c r="Y5793" s="7">
        <f t="shared" si="731"/>
        <v>0</v>
      </c>
      <c r="Z5793" s="7"/>
      <c r="AA5793" s="8">
        <f t="shared" si="732"/>
        <v>0</v>
      </c>
      <c r="AB5793" s="7">
        <f t="shared" si="730"/>
        <v>0</v>
      </c>
      <c r="AC5793" s="7">
        <f t="shared" si="728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3262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hidden="1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1861</v>
      </c>
      <c r="F5794" s="58" t="s">
        <v>1861</v>
      </c>
      <c r="G5794" s="58" t="s">
        <v>1861</v>
      </c>
      <c r="H5794" s="58" t="s">
        <v>1993</v>
      </c>
      <c r="I5794" s="58" t="s">
        <v>1994</v>
      </c>
      <c r="J5794" s="58" t="s">
        <v>1995</v>
      </c>
      <c r="K5794" s="58" t="s">
        <v>32</v>
      </c>
      <c r="L5794" s="58" t="s">
        <v>1861</v>
      </c>
      <c r="M5794" s="58"/>
      <c r="N5794" s="58" t="s">
        <v>40</v>
      </c>
      <c r="O5794" s="58" t="s">
        <v>80</v>
      </c>
      <c r="P5794" s="4">
        <v>0</v>
      </c>
      <c r="Q5794" s="117" t="s">
        <v>2683</v>
      </c>
      <c r="R5794" s="58"/>
      <c r="S5794" s="7">
        <v>389955.5</v>
      </c>
      <c r="T5794" s="7">
        <v>1000000</v>
      </c>
      <c r="U5794" s="7">
        <v>791261.1</v>
      </c>
      <c r="V5794" s="7">
        <f t="shared" si="729"/>
        <v>598694.40000000002</v>
      </c>
      <c r="W5794" s="8">
        <f t="shared" si="725"/>
        <v>791261.1</v>
      </c>
      <c r="X5794" s="8"/>
      <c r="Y5794" s="7">
        <f t="shared" si="731"/>
        <v>0</v>
      </c>
      <c r="Z5794" s="7"/>
      <c r="AA5794" s="8">
        <f t="shared" si="732"/>
        <v>791261.1</v>
      </c>
      <c r="AB5794" s="7">
        <f t="shared" si="730"/>
        <v>0</v>
      </c>
      <c r="AC5794" s="7">
        <f t="shared" si="728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3262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hidden="1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1862</v>
      </c>
      <c r="F5795" s="58" t="s">
        <v>1862</v>
      </c>
      <c r="G5795" s="58" t="s">
        <v>1862</v>
      </c>
      <c r="H5795" s="58" t="s">
        <v>1993</v>
      </c>
      <c r="I5795" s="58" t="s">
        <v>1994</v>
      </c>
      <c r="J5795" s="58" t="s">
        <v>1995</v>
      </c>
      <c r="K5795" s="58" t="s">
        <v>32</v>
      </c>
      <c r="L5795" s="58" t="s">
        <v>1864</v>
      </c>
      <c r="M5795" s="58"/>
      <c r="N5795" s="58" t="s">
        <v>40</v>
      </c>
      <c r="O5795" s="2" t="s">
        <v>41</v>
      </c>
      <c r="P5795" s="18">
        <v>0.04</v>
      </c>
      <c r="Q5795" s="117" t="s">
        <v>2689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5"/>
        <v>0</v>
      </c>
      <c r="X5795" s="8"/>
      <c r="Y5795" s="7">
        <f t="shared" si="731"/>
        <v>0</v>
      </c>
      <c r="Z5795" s="7"/>
      <c r="AA5795" s="8">
        <f t="shared" si="732"/>
        <v>0</v>
      </c>
      <c r="AB5795" s="7">
        <f t="shared" si="730"/>
        <v>0</v>
      </c>
      <c r="AC5795" s="7">
        <f t="shared" si="728"/>
        <v>0</v>
      </c>
      <c r="AD5795" s="4">
        <v>7.0000000000000007E-2</v>
      </c>
      <c r="AE5795" s="7"/>
      <c r="AF5795" s="58" t="s">
        <v>4057</v>
      </c>
      <c r="AG5795" s="58"/>
      <c r="AH5795" s="5" t="s">
        <v>51</v>
      </c>
      <c r="AI5795" s="4" t="s">
        <v>3262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hidden="1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1862</v>
      </c>
      <c r="F5796" s="58" t="s">
        <v>1862</v>
      </c>
      <c r="G5796" s="58" t="s">
        <v>1862</v>
      </c>
      <c r="H5796" s="58" t="s">
        <v>1993</v>
      </c>
      <c r="I5796" s="58" t="s">
        <v>1994</v>
      </c>
      <c r="J5796" s="58" t="s">
        <v>1995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2690</v>
      </c>
      <c r="R5796" s="58" t="s">
        <v>4037</v>
      </c>
      <c r="S5796" s="7">
        <v>0</v>
      </c>
      <c r="T5796" s="7">
        <v>200000</v>
      </c>
      <c r="U5796" s="7">
        <v>0</v>
      </c>
      <c r="V5796" s="7">
        <f t="shared" si="729"/>
        <v>200000</v>
      </c>
      <c r="W5796" s="8">
        <f t="shared" ref="W5796:W5859" si="733">IF(O5796="返货",U5796/(1+P5796),IF(O5796="返现",U5796,IF(O5796="折扣",U5796*P5796,IF(O5796="无",U5796))))</f>
        <v>0</v>
      </c>
      <c r="X5796" s="8"/>
      <c r="Y5796" s="7">
        <f t="shared" si="731"/>
        <v>0</v>
      </c>
      <c r="Z5796" s="7"/>
      <c r="AA5796" s="8">
        <f t="shared" si="732"/>
        <v>0</v>
      </c>
      <c r="AB5796" s="7">
        <f t="shared" si="730"/>
        <v>0</v>
      </c>
      <c r="AC5796" s="7">
        <f t="shared" si="728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3262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hidden="1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1862</v>
      </c>
      <c r="F5797" s="58" t="s">
        <v>1862</v>
      </c>
      <c r="G5797" s="58" t="s">
        <v>1862</v>
      </c>
      <c r="H5797" s="58" t="s">
        <v>1993</v>
      </c>
      <c r="I5797" s="58" t="s">
        <v>1994</v>
      </c>
      <c r="J5797" s="58" t="s">
        <v>1995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2690</v>
      </c>
      <c r="R5797" s="58" t="s">
        <v>3743</v>
      </c>
      <c r="S5797" s="7">
        <v>405455.79</v>
      </c>
      <c r="T5797" s="7">
        <v>397387.94</v>
      </c>
      <c r="U5797" s="7">
        <v>733795.9</v>
      </c>
      <c r="V5797" s="7">
        <f t="shared" si="729"/>
        <v>69047.829999999958</v>
      </c>
      <c r="W5797" s="8">
        <f t="shared" si="733"/>
        <v>705572.98076923075</v>
      </c>
      <c r="X5797" s="8"/>
      <c r="Y5797" s="7">
        <f t="shared" si="731"/>
        <v>0</v>
      </c>
      <c r="Z5797" s="7"/>
      <c r="AA5797" s="8">
        <f t="shared" si="732"/>
        <v>705572.98076923075</v>
      </c>
      <c r="AB5797" s="7">
        <f t="shared" si="730"/>
        <v>28222.919230769272</v>
      </c>
      <c r="AC5797" s="7">
        <f t="shared" si="728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3262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hidden="1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2691</v>
      </c>
      <c r="F5798" s="58" t="s">
        <v>2691</v>
      </c>
      <c r="G5798" s="58" t="s">
        <v>2691</v>
      </c>
      <c r="H5798" s="58" t="s">
        <v>1993</v>
      </c>
      <c r="I5798" s="58" t="s">
        <v>1994</v>
      </c>
      <c r="J5798" s="58" t="s">
        <v>1995</v>
      </c>
      <c r="K5798" s="58" t="s">
        <v>32</v>
      </c>
      <c r="L5798" s="58" t="s">
        <v>2692</v>
      </c>
      <c r="M5798" s="58"/>
      <c r="N5798" s="58" t="s">
        <v>40</v>
      </c>
      <c r="O5798" s="58" t="s">
        <v>41</v>
      </c>
      <c r="P5798" s="4">
        <v>0.04</v>
      </c>
      <c r="Q5798" s="117" t="s">
        <v>2693</v>
      </c>
      <c r="R5798" s="58"/>
      <c r="S5798" s="7">
        <v>7194.2</v>
      </c>
      <c r="T5798" s="7">
        <v>16135.3</v>
      </c>
      <c r="U5798" s="7">
        <v>23329.5</v>
      </c>
      <c r="V5798" s="7">
        <f t="shared" si="729"/>
        <v>0</v>
      </c>
      <c r="W5798" s="8">
        <f t="shared" si="733"/>
        <v>22432.211538461539</v>
      </c>
      <c r="X5798" s="8"/>
      <c r="Y5798" s="7">
        <f t="shared" si="731"/>
        <v>0</v>
      </c>
      <c r="Z5798" s="7"/>
      <c r="AA5798" s="8">
        <f t="shared" si="732"/>
        <v>22432.211538461539</v>
      </c>
      <c r="AB5798" s="7">
        <f t="shared" si="730"/>
        <v>897.28846153846098</v>
      </c>
      <c r="AC5798" s="7">
        <f t="shared" si="728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3262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hidden="1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2700</v>
      </c>
      <c r="F5799" s="58" t="s">
        <v>2700</v>
      </c>
      <c r="G5799" s="58" t="s">
        <v>2700</v>
      </c>
      <c r="H5799" s="58" t="s">
        <v>1993</v>
      </c>
      <c r="I5799" s="58" t="s">
        <v>1994</v>
      </c>
      <c r="J5799" s="58" t="s">
        <v>1995</v>
      </c>
      <c r="K5799" s="58" t="s">
        <v>32</v>
      </c>
      <c r="L5799" s="58" t="s">
        <v>2700</v>
      </c>
      <c r="M5799" s="58"/>
      <c r="N5799" s="58" t="s">
        <v>40</v>
      </c>
      <c r="O5799" s="58" t="s">
        <v>80</v>
      </c>
      <c r="P5799" s="4">
        <v>0</v>
      </c>
      <c r="Q5799" s="117" t="s">
        <v>2701</v>
      </c>
      <c r="R5799" s="58"/>
      <c r="S5799" s="7">
        <v>57462.3</v>
      </c>
      <c r="T5799" s="7">
        <v>100000</v>
      </c>
      <c r="U5799" s="7">
        <v>64786.5</v>
      </c>
      <c r="V5799" s="7">
        <f t="shared" si="729"/>
        <v>92675.799999999988</v>
      </c>
      <c r="W5799" s="8">
        <f t="shared" si="733"/>
        <v>64786.5</v>
      </c>
      <c r="X5799" s="8"/>
      <c r="Y5799" s="7">
        <f t="shared" si="731"/>
        <v>0</v>
      </c>
      <c r="Z5799" s="7"/>
      <c r="AA5799" s="8">
        <f t="shared" si="732"/>
        <v>64786.5</v>
      </c>
      <c r="AB5799" s="7">
        <f t="shared" si="730"/>
        <v>0</v>
      </c>
      <c r="AC5799" s="7">
        <f t="shared" si="728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3262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hidden="1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1993</v>
      </c>
      <c r="I5800" s="58" t="s">
        <v>1994</v>
      </c>
      <c r="J5800" s="58" t="s">
        <v>1995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2712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29"/>
        <v>725104.17999999993</v>
      </c>
      <c r="W5800" s="8">
        <f t="shared" si="733"/>
        <v>31409.4</v>
      </c>
      <c r="X5800" s="8">
        <f>W5800*R5800/(1-R5800)</f>
        <v>641.00816326530617</v>
      </c>
      <c r="Y5800" s="7">
        <f t="shared" si="731"/>
        <v>0</v>
      </c>
      <c r="Z5800" s="7"/>
      <c r="AA5800" s="8">
        <f t="shared" si="732"/>
        <v>32050.408163265307</v>
      </c>
      <c r="AB5800" s="7">
        <f t="shared" si="730"/>
        <v>0</v>
      </c>
      <c r="AC5800" s="7">
        <f t="shared" si="728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3262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hidden="1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1993</v>
      </c>
      <c r="I5801" s="58" t="s">
        <v>1994</v>
      </c>
      <c r="J5801" s="58" t="s">
        <v>1995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2713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29"/>
        <v>240517.70000000007</v>
      </c>
      <c r="W5801" s="8">
        <f t="shared" si="733"/>
        <v>290627.09999999998</v>
      </c>
      <c r="X5801" s="8">
        <f t="shared" ref="X5801:X5804" si="734">W5801*R5801/(1-R5801)</f>
        <v>5931.1653061224488</v>
      </c>
      <c r="Y5801" s="7">
        <f t="shared" si="731"/>
        <v>0</v>
      </c>
      <c r="Z5801" s="7"/>
      <c r="AA5801" s="8">
        <f t="shared" si="732"/>
        <v>296558.26530612243</v>
      </c>
      <c r="AB5801" s="7">
        <f t="shared" si="730"/>
        <v>0</v>
      </c>
      <c r="AC5801" s="7">
        <f t="shared" si="728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3262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hidden="1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1993</v>
      </c>
      <c r="I5802" s="58" t="s">
        <v>1994</v>
      </c>
      <c r="J5802" s="58" t="s">
        <v>1995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2714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29"/>
        <v>958475.20000000007</v>
      </c>
      <c r="W5802" s="8">
        <f t="shared" si="733"/>
        <v>544007.6</v>
      </c>
      <c r="X5802" s="8">
        <f t="shared" si="734"/>
        <v>11102.195918367348</v>
      </c>
      <c r="Y5802" s="7">
        <f t="shared" si="731"/>
        <v>0</v>
      </c>
      <c r="Z5802" s="7"/>
      <c r="AA5802" s="8">
        <f t="shared" si="732"/>
        <v>555109.79591836734</v>
      </c>
      <c r="AB5802" s="7">
        <f t="shared" si="730"/>
        <v>0</v>
      </c>
      <c r="AC5802" s="7">
        <f t="shared" si="728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3262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hidden="1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1993</v>
      </c>
      <c r="I5803" s="58" t="s">
        <v>1994</v>
      </c>
      <c r="J5803" s="58" t="s">
        <v>1995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2716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29"/>
        <v>899284.55</v>
      </c>
      <c r="W5803" s="8">
        <f t="shared" si="733"/>
        <v>0</v>
      </c>
      <c r="X5803" s="8">
        <f t="shared" si="734"/>
        <v>0</v>
      </c>
      <c r="Y5803" s="7">
        <f t="shared" si="731"/>
        <v>0</v>
      </c>
      <c r="Z5803" s="7"/>
      <c r="AA5803" s="8">
        <f t="shared" si="732"/>
        <v>0</v>
      </c>
      <c r="AB5803" s="7">
        <f t="shared" si="730"/>
        <v>0</v>
      </c>
      <c r="AC5803" s="7">
        <f t="shared" si="728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3262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hidden="1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1993</v>
      </c>
      <c r="I5804" s="58" t="s">
        <v>1994</v>
      </c>
      <c r="J5804" s="58" t="s">
        <v>1995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2720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29"/>
        <v>7191.2800000000279</v>
      </c>
      <c r="W5804" s="8">
        <f t="shared" si="733"/>
        <v>569971.9</v>
      </c>
      <c r="X5804" s="8">
        <f t="shared" si="734"/>
        <v>11632.079591836735</v>
      </c>
      <c r="Y5804" s="7">
        <f t="shared" si="731"/>
        <v>0</v>
      </c>
      <c r="Z5804" s="7"/>
      <c r="AA5804" s="8">
        <f t="shared" si="732"/>
        <v>581603.9795918368</v>
      </c>
      <c r="AB5804" s="7">
        <f t="shared" si="730"/>
        <v>0</v>
      </c>
      <c r="AC5804" s="7">
        <f t="shared" si="728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3262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hidden="1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1993</v>
      </c>
      <c r="I5805" s="58" t="s">
        <v>1994</v>
      </c>
      <c r="J5805" s="58" t="s">
        <v>1995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2804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29"/>
        <v>107735.31999999995</v>
      </c>
      <c r="W5805" s="8">
        <f t="shared" si="733"/>
        <v>596983.80000000005</v>
      </c>
      <c r="X5805" s="8"/>
      <c r="Y5805" s="7">
        <f t="shared" si="731"/>
        <v>0</v>
      </c>
      <c r="Z5805" s="7"/>
      <c r="AA5805" s="8">
        <f t="shared" si="732"/>
        <v>596983.80000000005</v>
      </c>
      <c r="AB5805" s="7">
        <f t="shared" si="730"/>
        <v>0</v>
      </c>
      <c r="AC5805" s="7">
        <f t="shared" si="728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3262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hidden="1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1993</v>
      </c>
      <c r="I5806" s="58" t="s">
        <v>1994</v>
      </c>
      <c r="J5806" s="58" t="s">
        <v>1995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2805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29"/>
        <v>177502.67999999993</v>
      </c>
      <c r="W5806" s="8">
        <f t="shared" si="733"/>
        <v>2071720.2</v>
      </c>
      <c r="X5806" s="8"/>
      <c r="Y5806" s="7">
        <f t="shared" si="731"/>
        <v>0</v>
      </c>
      <c r="Z5806" s="7"/>
      <c r="AA5806" s="8">
        <f t="shared" si="732"/>
        <v>2071720.2</v>
      </c>
      <c r="AB5806" s="7">
        <f t="shared" si="730"/>
        <v>0</v>
      </c>
      <c r="AC5806" s="7">
        <f t="shared" si="728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3262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hidden="1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1872</v>
      </c>
      <c r="F5807" s="58" t="s">
        <v>1882</v>
      </c>
      <c r="G5807" s="58" t="s">
        <v>1872</v>
      </c>
      <c r="H5807" s="58" t="s">
        <v>1993</v>
      </c>
      <c r="I5807" s="58" t="s">
        <v>1994</v>
      </c>
      <c r="J5807" s="58" t="s">
        <v>1995</v>
      </c>
      <c r="K5807" s="58" t="s">
        <v>32</v>
      </c>
      <c r="L5807" s="58" t="s">
        <v>2806</v>
      </c>
      <c r="M5807" s="58"/>
      <c r="N5807" s="58" t="s">
        <v>40</v>
      </c>
      <c r="O5807" s="58" t="s">
        <v>80</v>
      </c>
      <c r="P5807" s="4">
        <v>0</v>
      </c>
      <c r="Q5807" s="117" t="s">
        <v>4058</v>
      </c>
      <c r="R5807" s="58"/>
      <c r="S5807" s="7">
        <v>6808.85</v>
      </c>
      <c r="T5807" s="7">
        <v>30000</v>
      </c>
      <c r="U5807" s="7">
        <v>26072.5</v>
      </c>
      <c r="V5807" s="7">
        <f t="shared" si="729"/>
        <v>10736.349999999999</v>
      </c>
      <c r="W5807" s="8">
        <f t="shared" si="733"/>
        <v>26072.5</v>
      </c>
      <c r="X5807" s="8"/>
      <c r="Y5807" s="7">
        <f t="shared" si="731"/>
        <v>0</v>
      </c>
      <c r="Z5807" s="7"/>
      <c r="AA5807" s="8">
        <f t="shared" si="732"/>
        <v>26072.5</v>
      </c>
      <c r="AB5807" s="7">
        <f t="shared" si="730"/>
        <v>0</v>
      </c>
      <c r="AC5807" s="7">
        <f t="shared" si="728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3262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hidden="1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1872</v>
      </c>
      <c r="F5808" s="58" t="s">
        <v>1882</v>
      </c>
      <c r="G5808" s="58" t="s">
        <v>1872</v>
      </c>
      <c r="H5808" s="58" t="s">
        <v>1993</v>
      </c>
      <c r="I5808" s="58" t="s">
        <v>1994</v>
      </c>
      <c r="J5808" s="58" t="s">
        <v>1995</v>
      </c>
      <c r="K5808" s="58" t="s">
        <v>32</v>
      </c>
      <c r="L5808" s="58" t="s">
        <v>2807</v>
      </c>
      <c r="M5808" s="58"/>
      <c r="N5808" s="58" t="s">
        <v>40</v>
      </c>
      <c r="O5808" s="58" t="s">
        <v>80</v>
      </c>
      <c r="P5808" s="4">
        <v>0</v>
      </c>
      <c r="Q5808" s="117" t="s">
        <v>2808</v>
      </c>
      <c r="R5808" s="58"/>
      <c r="S5808" s="7">
        <v>28365.69</v>
      </c>
      <c r="T5808" s="7">
        <v>30445.4</v>
      </c>
      <c r="U5808" s="7">
        <v>38915.5</v>
      </c>
      <c r="V5808" s="7">
        <f t="shared" si="729"/>
        <v>19895.589999999997</v>
      </c>
      <c r="W5808" s="8">
        <f t="shared" si="733"/>
        <v>38915.5</v>
      </c>
      <c r="X5808" s="8"/>
      <c r="Y5808" s="7">
        <f t="shared" si="731"/>
        <v>0</v>
      </c>
      <c r="Z5808" s="7"/>
      <c r="AA5808" s="8">
        <f t="shared" si="732"/>
        <v>38915.5</v>
      </c>
      <c r="AB5808" s="7">
        <f t="shared" si="730"/>
        <v>0</v>
      </c>
      <c r="AC5808" s="7">
        <f t="shared" si="728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3262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hidden="1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1872</v>
      </c>
      <c r="F5809" s="58" t="s">
        <v>1882</v>
      </c>
      <c r="G5809" s="58" t="s">
        <v>1872</v>
      </c>
      <c r="H5809" s="58" t="s">
        <v>1993</v>
      </c>
      <c r="I5809" s="58" t="s">
        <v>1994</v>
      </c>
      <c r="J5809" s="58" t="s">
        <v>1995</v>
      </c>
      <c r="K5809" s="58" t="s">
        <v>32</v>
      </c>
      <c r="L5809" s="58" t="s">
        <v>1883</v>
      </c>
      <c r="M5809" s="58"/>
      <c r="N5809" s="58" t="s">
        <v>40</v>
      </c>
      <c r="O5809" s="58" t="s">
        <v>80</v>
      </c>
      <c r="P5809" s="4">
        <v>0</v>
      </c>
      <c r="Q5809" s="117" t="s">
        <v>2809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29"/>
        <v>0</v>
      </c>
      <c r="W5809" s="8">
        <f t="shared" si="733"/>
        <v>25415.4</v>
      </c>
      <c r="X5809" s="8"/>
      <c r="Y5809" s="7">
        <f t="shared" si="731"/>
        <v>0</v>
      </c>
      <c r="Z5809" s="7"/>
      <c r="AA5809" s="8">
        <f t="shared" si="732"/>
        <v>25415.4</v>
      </c>
      <c r="AB5809" s="7">
        <f t="shared" si="730"/>
        <v>0</v>
      </c>
      <c r="AC5809" s="7">
        <f t="shared" ref="AC5809:AC5872" si="735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3262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hidden="1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2816</v>
      </c>
      <c r="F5810" s="58" t="s">
        <v>2816</v>
      </c>
      <c r="G5810" s="58" t="s">
        <v>2816</v>
      </c>
      <c r="H5810" s="58" t="s">
        <v>1993</v>
      </c>
      <c r="I5810" s="58" t="s">
        <v>1994</v>
      </c>
      <c r="J5810" s="58" t="s">
        <v>1995</v>
      </c>
      <c r="K5810" s="58" t="s">
        <v>32</v>
      </c>
      <c r="L5810" s="58" t="s">
        <v>2816</v>
      </c>
      <c r="M5810" s="58"/>
      <c r="N5810" s="58" t="s">
        <v>40</v>
      </c>
      <c r="O5810" s="58" t="s">
        <v>41</v>
      </c>
      <c r="P5810" s="4">
        <v>0.02</v>
      </c>
      <c r="Q5810" s="117" t="s">
        <v>2817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6">S5810+T5810-U5810</f>
        <v>16150.200000000012</v>
      </c>
      <c r="W5810" s="8">
        <f t="shared" si="733"/>
        <v>282856.07843137253</v>
      </c>
      <c r="X5810" s="8"/>
      <c r="Y5810" s="7">
        <f t="shared" si="731"/>
        <v>0</v>
      </c>
      <c r="Z5810" s="7"/>
      <c r="AA5810" s="8">
        <f t="shared" si="732"/>
        <v>282856.07843137253</v>
      </c>
      <c r="AB5810" s="7">
        <f t="shared" si="730"/>
        <v>5657.1215686274809</v>
      </c>
      <c r="AC5810" s="7">
        <f t="shared" si="735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3262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hidden="1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1993</v>
      </c>
      <c r="I5811" s="58" t="s">
        <v>1994</v>
      </c>
      <c r="J5811" s="58" t="s">
        <v>1995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2819</v>
      </c>
      <c r="R5811" s="58"/>
      <c r="S5811" s="7">
        <v>25440.95</v>
      </c>
      <c r="T5811" s="7">
        <v>147900</v>
      </c>
      <c r="U5811" s="7">
        <v>121738.5</v>
      </c>
      <c r="V5811" s="7">
        <f t="shared" si="736"/>
        <v>51602.450000000012</v>
      </c>
      <c r="W5811" s="8">
        <f t="shared" si="733"/>
        <v>119351.47058823529</v>
      </c>
      <c r="X5811" s="8"/>
      <c r="Y5811" s="7">
        <f t="shared" si="731"/>
        <v>0</v>
      </c>
      <c r="Z5811" s="7"/>
      <c r="AA5811" s="8">
        <f t="shared" si="732"/>
        <v>119351.47058823529</v>
      </c>
      <c r="AB5811" s="7">
        <f t="shared" si="730"/>
        <v>2387.0294117647136</v>
      </c>
      <c r="AC5811" s="7">
        <f t="shared" si="735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3262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hidden="1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4059</v>
      </c>
      <c r="F5812" s="58" t="s">
        <v>4059</v>
      </c>
      <c r="G5812" s="58" t="s">
        <v>4059</v>
      </c>
      <c r="H5812" s="58" t="s">
        <v>1993</v>
      </c>
      <c r="I5812" s="58" t="s">
        <v>1994</v>
      </c>
      <c r="J5812" s="58" t="s">
        <v>1995</v>
      </c>
      <c r="K5812" s="58" t="s">
        <v>32</v>
      </c>
      <c r="L5812" s="58" t="s">
        <v>4060</v>
      </c>
      <c r="M5812" s="58"/>
      <c r="N5812" s="58" t="s">
        <v>40</v>
      </c>
      <c r="O5812" s="58" t="s">
        <v>41</v>
      </c>
      <c r="P5812" s="4">
        <v>0.04</v>
      </c>
      <c r="Q5812" s="117" t="s">
        <v>4061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6"/>
        <v>382.2199999999998</v>
      </c>
      <c r="W5812" s="8">
        <f t="shared" si="733"/>
        <v>2517.0961538461538</v>
      </c>
      <c r="X5812" s="8"/>
      <c r="Y5812" s="7">
        <f t="shared" si="731"/>
        <v>0</v>
      </c>
      <c r="Z5812" s="7"/>
      <c r="AA5812" s="8">
        <f t="shared" si="732"/>
        <v>2517.0961538461538</v>
      </c>
      <c r="AB5812" s="7">
        <f t="shared" si="730"/>
        <v>100.68384615384639</v>
      </c>
      <c r="AC5812" s="7">
        <f t="shared" si="735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3262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hidden="1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4062</v>
      </c>
      <c r="F5813" s="58" t="s">
        <v>4062</v>
      </c>
      <c r="G5813" s="58" t="s">
        <v>4062</v>
      </c>
      <c r="H5813" s="58" t="s">
        <v>1993</v>
      </c>
      <c r="I5813" s="58" t="s">
        <v>1994</v>
      </c>
      <c r="J5813" s="58" t="s">
        <v>1995</v>
      </c>
      <c r="K5813" s="58" t="s">
        <v>32</v>
      </c>
      <c r="L5813" s="58" t="s">
        <v>4063</v>
      </c>
      <c r="M5813" s="58"/>
      <c r="N5813" s="58" t="s">
        <v>40</v>
      </c>
      <c r="O5813" s="58" t="s">
        <v>41</v>
      </c>
      <c r="P5813" s="4">
        <v>0.02</v>
      </c>
      <c r="Q5813" s="117" t="s">
        <v>4064</v>
      </c>
      <c r="R5813" s="58"/>
      <c r="S5813" s="7">
        <v>0</v>
      </c>
      <c r="T5813" s="7">
        <v>397800</v>
      </c>
      <c r="U5813" s="7">
        <v>349969.4</v>
      </c>
      <c r="V5813" s="7">
        <f t="shared" si="736"/>
        <v>47830.599999999977</v>
      </c>
      <c r="W5813" s="8">
        <f t="shared" si="733"/>
        <v>343107.25490196078</v>
      </c>
      <c r="X5813" s="8"/>
      <c r="Y5813" s="7">
        <f t="shared" si="731"/>
        <v>0</v>
      </c>
      <c r="Z5813" s="7"/>
      <c r="AA5813" s="8">
        <f t="shared" si="732"/>
        <v>343107.25490196078</v>
      </c>
      <c r="AB5813" s="7">
        <f t="shared" si="730"/>
        <v>6862.1450980392401</v>
      </c>
      <c r="AC5813" s="7">
        <f t="shared" si="735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3262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hidden="1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4062</v>
      </c>
      <c r="F5814" s="58" t="s">
        <v>4062</v>
      </c>
      <c r="G5814" s="58" t="s">
        <v>4062</v>
      </c>
      <c r="H5814" s="58" t="s">
        <v>1993</v>
      </c>
      <c r="I5814" s="58" t="s">
        <v>1994</v>
      </c>
      <c r="J5814" s="58" t="s">
        <v>1995</v>
      </c>
      <c r="K5814" s="58" t="s">
        <v>32</v>
      </c>
      <c r="L5814" s="58" t="s">
        <v>4065</v>
      </c>
      <c r="M5814" s="58"/>
      <c r="N5814" s="58" t="s">
        <v>40</v>
      </c>
      <c r="O5814" s="58" t="s">
        <v>41</v>
      </c>
      <c r="P5814" s="4">
        <v>0.02</v>
      </c>
      <c r="Q5814" s="117" t="s">
        <v>4066</v>
      </c>
      <c r="R5814" s="58"/>
      <c r="S5814" s="7">
        <v>0</v>
      </c>
      <c r="T5814" s="7">
        <v>193800</v>
      </c>
      <c r="U5814" s="7">
        <v>151715.9</v>
      </c>
      <c r="V5814" s="7">
        <f t="shared" si="736"/>
        <v>42084.100000000006</v>
      </c>
      <c r="W5814" s="8">
        <f t="shared" si="733"/>
        <v>148741.07843137253</v>
      </c>
      <c r="X5814" s="8"/>
      <c r="Y5814" s="7">
        <f t="shared" si="731"/>
        <v>0</v>
      </c>
      <c r="Z5814" s="7"/>
      <c r="AA5814" s="8">
        <f t="shared" si="732"/>
        <v>148741.07843137253</v>
      </c>
      <c r="AB5814" s="7">
        <f t="shared" si="730"/>
        <v>2974.8215686274634</v>
      </c>
      <c r="AC5814" s="7">
        <f t="shared" si="735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3262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hidden="1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2746</v>
      </c>
      <c r="F5815" s="58" t="s">
        <v>2747</v>
      </c>
      <c r="G5815" s="58" t="s">
        <v>2746</v>
      </c>
      <c r="H5815" s="58" t="s">
        <v>1993</v>
      </c>
      <c r="I5815" s="58" t="s">
        <v>1994</v>
      </c>
      <c r="J5815" s="58" t="s">
        <v>1995</v>
      </c>
      <c r="K5815" s="58" t="s">
        <v>32</v>
      </c>
      <c r="L5815" s="58" t="s">
        <v>2746</v>
      </c>
      <c r="M5815" s="58"/>
      <c r="N5815" s="58" t="s">
        <v>40</v>
      </c>
      <c r="O5815" s="58" t="s">
        <v>80</v>
      </c>
      <c r="P5815" s="4">
        <v>0</v>
      </c>
      <c r="Q5815" s="117" t="s">
        <v>2748</v>
      </c>
      <c r="R5815" s="58"/>
      <c r="S5815" s="7">
        <v>6197.5</v>
      </c>
      <c r="T5815" s="7">
        <v>10000</v>
      </c>
      <c r="U5815" s="7">
        <v>11230.6</v>
      </c>
      <c r="V5815" s="7">
        <f t="shared" si="736"/>
        <v>4966.8999999999996</v>
      </c>
      <c r="W5815" s="8">
        <f t="shared" si="733"/>
        <v>11230.6</v>
      </c>
      <c r="X5815" s="8"/>
      <c r="Y5815" s="7">
        <f t="shared" si="731"/>
        <v>0</v>
      </c>
      <c r="Z5815" s="7"/>
      <c r="AA5815" s="8">
        <f t="shared" si="732"/>
        <v>11230.6</v>
      </c>
      <c r="AB5815" s="7">
        <f t="shared" ref="AB5815:AB5878" si="737">U5815-W5815</f>
        <v>0</v>
      </c>
      <c r="AC5815" s="7">
        <f t="shared" si="735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3262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hidden="1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2760</v>
      </c>
      <c r="F5816" s="58" t="s">
        <v>2760</v>
      </c>
      <c r="G5816" s="58" t="s">
        <v>2760</v>
      </c>
      <c r="H5816" s="58" t="s">
        <v>1993</v>
      </c>
      <c r="I5816" s="58" t="s">
        <v>1994</v>
      </c>
      <c r="J5816" s="58" t="s">
        <v>1995</v>
      </c>
      <c r="K5816" s="58" t="s">
        <v>32</v>
      </c>
      <c r="L5816" s="58" t="s">
        <v>2760</v>
      </c>
      <c r="M5816" s="58"/>
      <c r="N5816" s="58" t="s">
        <v>40</v>
      </c>
      <c r="O5816" s="58" t="s">
        <v>80</v>
      </c>
      <c r="P5816" s="4">
        <v>0</v>
      </c>
      <c r="Q5816" s="117" t="s">
        <v>2761</v>
      </c>
      <c r="R5816" s="58"/>
      <c r="S5816" s="7">
        <v>7385.22</v>
      </c>
      <c r="T5816" s="7">
        <v>10000</v>
      </c>
      <c r="U5816" s="7">
        <v>6948.5</v>
      </c>
      <c r="V5816" s="7">
        <f t="shared" si="736"/>
        <v>10436.720000000001</v>
      </c>
      <c r="W5816" s="8">
        <f t="shared" si="733"/>
        <v>6948.5</v>
      </c>
      <c r="X5816" s="8"/>
      <c r="Y5816" s="7">
        <f t="shared" si="731"/>
        <v>0</v>
      </c>
      <c r="Z5816" s="7"/>
      <c r="AA5816" s="8">
        <f t="shared" si="732"/>
        <v>6948.5</v>
      </c>
      <c r="AB5816" s="7">
        <f t="shared" si="737"/>
        <v>0</v>
      </c>
      <c r="AC5816" s="7">
        <f t="shared" si="735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3262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hidden="1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2764</v>
      </c>
      <c r="F5817" s="58" t="s">
        <v>2764</v>
      </c>
      <c r="G5817" s="58" t="s">
        <v>2764</v>
      </c>
      <c r="H5817" s="58" t="s">
        <v>1993</v>
      </c>
      <c r="I5817" s="58" t="s">
        <v>1994</v>
      </c>
      <c r="J5817" s="58" t="s">
        <v>1995</v>
      </c>
      <c r="K5817" s="58" t="s">
        <v>32</v>
      </c>
      <c r="L5817" s="58" t="s">
        <v>2767</v>
      </c>
      <c r="M5817" s="58"/>
      <c r="N5817" s="58" t="s">
        <v>40</v>
      </c>
      <c r="O5817" s="58" t="s">
        <v>41</v>
      </c>
      <c r="P5817" s="4">
        <v>0.02</v>
      </c>
      <c r="Q5817" s="117" t="s">
        <v>2768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6"/>
        <v>8510.8000000000102</v>
      </c>
      <c r="W5817" s="8">
        <f t="shared" si="733"/>
        <v>11656.176470588234</v>
      </c>
      <c r="X5817" s="8"/>
      <c r="Y5817" s="7">
        <f t="shared" si="731"/>
        <v>0</v>
      </c>
      <c r="Z5817" s="7"/>
      <c r="AA5817" s="8">
        <f t="shared" si="732"/>
        <v>11656.176470588234</v>
      </c>
      <c r="AB5817" s="7">
        <f t="shared" si="737"/>
        <v>233.12352941176505</v>
      </c>
      <c r="AC5817" s="7">
        <f t="shared" si="735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3262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hidden="1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2769</v>
      </c>
      <c r="F5818" s="58" t="s">
        <v>2769</v>
      </c>
      <c r="G5818" s="58" t="s">
        <v>2769</v>
      </c>
      <c r="H5818" s="58" t="s">
        <v>1993</v>
      </c>
      <c r="I5818" s="58" t="s">
        <v>1994</v>
      </c>
      <c r="J5818" s="58" t="s">
        <v>1995</v>
      </c>
      <c r="K5818" s="58" t="s">
        <v>32</v>
      </c>
      <c r="L5818" s="58" t="s">
        <v>2770</v>
      </c>
      <c r="M5818" s="58"/>
      <c r="N5818" s="58" t="s">
        <v>40</v>
      </c>
      <c r="O5818" s="58" t="s">
        <v>80</v>
      </c>
      <c r="P5818" s="4">
        <v>0</v>
      </c>
      <c r="Q5818" s="117" t="s">
        <v>2771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6"/>
        <v>5178.4000000000015</v>
      </c>
      <c r="W5818" s="8">
        <f t="shared" si="733"/>
        <v>57975.9</v>
      </c>
      <c r="X5818" s="8"/>
      <c r="Y5818" s="7">
        <f t="shared" si="731"/>
        <v>0</v>
      </c>
      <c r="Z5818" s="7"/>
      <c r="AA5818" s="8">
        <f t="shared" si="732"/>
        <v>57975.9</v>
      </c>
      <c r="AB5818" s="7">
        <f t="shared" si="737"/>
        <v>0</v>
      </c>
      <c r="AC5818" s="7">
        <f t="shared" si="735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3262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hidden="1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2769</v>
      </c>
      <c r="F5819" s="58" t="s">
        <v>2769</v>
      </c>
      <c r="G5819" s="58" t="s">
        <v>2769</v>
      </c>
      <c r="H5819" s="58" t="s">
        <v>1993</v>
      </c>
      <c r="I5819" s="58" t="s">
        <v>1994</v>
      </c>
      <c r="J5819" s="58" t="s">
        <v>1995</v>
      </c>
      <c r="K5819" s="58" t="s">
        <v>32</v>
      </c>
      <c r="L5819" s="58" t="s">
        <v>2772</v>
      </c>
      <c r="M5819" s="58"/>
      <c r="N5819" s="58" t="s">
        <v>40</v>
      </c>
      <c r="O5819" s="58" t="s">
        <v>80</v>
      </c>
      <c r="P5819" s="4">
        <v>0</v>
      </c>
      <c r="Q5819" s="117" t="s">
        <v>2773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6"/>
        <v>12334.699999999983</v>
      </c>
      <c r="W5819" s="8">
        <f t="shared" si="733"/>
        <v>164605.70000000001</v>
      </c>
      <c r="X5819" s="8"/>
      <c r="Y5819" s="7">
        <f t="shared" si="731"/>
        <v>0</v>
      </c>
      <c r="Z5819" s="7"/>
      <c r="AA5819" s="8">
        <f t="shared" si="732"/>
        <v>164605.70000000001</v>
      </c>
      <c r="AB5819" s="7">
        <f t="shared" si="737"/>
        <v>0</v>
      </c>
      <c r="AC5819" s="7">
        <f t="shared" si="735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3262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hidden="1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2769</v>
      </c>
      <c r="F5820" s="58" t="s">
        <v>2769</v>
      </c>
      <c r="G5820" s="58" t="s">
        <v>2769</v>
      </c>
      <c r="H5820" s="58" t="s">
        <v>1993</v>
      </c>
      <c r="I5820" s="58" t="s">
        <v>1994</v>
      </c>
      <c r="J5820" s="58" t="s">
        <v>1995</v>
      </c>
      <c r="K5820" s="58" t="s">
        <v>32</v>
      </c>
      <c r="L5820" s="58" t="s">
        <v>2774</v>
      </c>
      <c r="M5820" s="58"/>
      <c r="N5820" s="58" t="s">
        <v>40</v>
      </c>
      <c r="O5820" s="58" t="s">
        <v>80</v>
      </c>
      <c r="P5820" s="4">
        <v>0</v>
      </c>
      <c r="Q5820" s="117" t="s">
        <v>2775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6"/>
        <v>16632.399999999994</v>
      </c>
      <c r="W5820" s="8">
        <f t="shared" si="733"/>
        <v>194752.5</v>
      </c>
      <c r="X5820" s="8"/>
      <c r="Y5820" s="7">
        <f t="shared" si="731"/>
        <v>0</v>
      </c>
      <c r="Z5820" s="7"/>
      <c r="AA5820" s="8">
        <f t="shared" si="732"/>
        <v>194752.5</v>
      </c>
      <c r="AB5820" s="7">
        <f t="shared" si="737"/>
        <v>0</v>
      </c>
      <c r="AC5820" s="7">
        <f t="shared" si="735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3262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hidden="1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2725</v>
      </c>
      <c r="F5821" s="58" t="s">
        <v>2725</v>
      </c>
      <c r="G5821" s="58" t="s">
        <v>2725</v>
      </c>
      <c r="H5821" s="58" t="s">
        <v>1993</v>
      </c>
      <c r="I5821" s="58" t="s">
        <v>1994</v>
      </c>
      <c r="J5821" s="58" t="s">
        <v>1995</v>
      </c>
      <c r="K5821" s="58" t="s">
        <v>32</v>
      </c>
      <c r="L5821" s="58" t="s">
        <v>2726</v>
      </c>
      <c r="M5821" s="58"/>
      <c r="N5821" s="58" t="s">
        <v>40</v>
      </c>
      <c r="O5821" s="58" t="s">
        <v>41</v>
      </c>
      <c r="P5821" s="4">
        <v>0.03</v>
      </c>
      <c r="Q5821" s="117" t="s">
        <v>2727</v>
      </c>
      <c r="R5821" s="58"/>
      <c r="S5821" s="7">
        <v>20392.66</v>
      </c>
      <c r="T5821" s="7">
        <v>-20392.66</v>
      </c>
      <c r="U5821" s="7">
        <v>0</v>
      </c>
      <c r="V5821" s="7">
        <f t="shared" si="736"/>
        <v>0</v>
      </c>
      <c r="W5821" s="8">
        <f t="shared" si="733"/>
        <v>0</v>
      </c>
      <c r="X5821" s="8"/>
      <c r="Y5821" s="7">
        <f t="shared" si="731"/>
        <v>0</v>
      </c>
      <c r="Z5821" s="7"/>
      <c r="AA5821" s="8">
        <f t="shared" si="732"/>
        <v>0</v>
      </c>
      <c r="AB5821" s="7">
        <f t="shared" si="737"/>
        <v>0</v>
      </c>
      <c r="AC5821" s="7">
        <f t="shared" si="735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3262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hidden="1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2725</v>
      </c>
      <c r="F5822" s="58" t="s">
        <v>2725</v>
      </c>
      <c r="G5822" s="58" t="s">
        <v>2725</v>
      </c>
      <c r="H5822" s="58" t="s">
        <v>1993</v>
      </c>
      <c r="I5822" s="58" t="s">
        <v>1994</v>
      </c>
      <c r="J5822" s="58" t="s">
        <v>1995</v>
      </c>
      <c r="K5822" s="58" t="s">
        <v>32</v>
      </c>
      <c r="L5822" s="58" t="s">
        <v>2728</v>
      </c>
      <c r="M5822" s="58"/>
      <c r="N5822" s="58" t="s">
        <v>40</v>
      </c>
      <c r="O5822" s="58" t="s">
        <v>41</v>
      </c>
      <c r="P5822" s="4">
        <v>0.03</v>
      </c>
      <c r="Q5822" s="117" t="s">
        <v>2729</v>
      </c>
      <c r="R5822" s="58"/>
      <c r="S5822" s="7">
        <v>164</v>
      </c>
      <c r="T5822" s="7">
        <v>-164</v>
      </c>
      <c r="U5822" s="7">
        <v>0</v>
      </c>
      <c r="V5822" s="7">
        <f t="shared" si="736"/>
        <v>0</v>
      </c>
      <c r="W5822" s="8">
        <f t="shared" si="733"/>
        <v>0</v>
      </c>
      <c r="X5822" s="8"/>
      <c r="Y5822" s="7">
        <f t="shared" si="731"/>
        <v>0</v>
      </c>
      <c r="Z5822" s="7"/>
      <c r="AA5822" s="8">
        <f t="shared" si="732"/>
        <v>0</v>
      </c>
      <c r="AB5822" s="7">
        <f t="shared" si="737"/>
        <v>0</v>
      </c>
      <c r="AC5822" s="7">
        <f t="shared" si="735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3262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hidden="1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2725</v>
      </c>
      <c r="F5823" s="58" t="s">
        <v>2725</v>
      </c>
      <c r="G5823" s="58" t="s">
        <v>2725</v>
      </c>
      <c r="H5823" s="58" t="s">
        <v>1993</v>
      </c>
      <c r="I5823" s="58" t="s">
        <v>1994</v>
      </c>
      <c r="J5823" s="58" t="s">
        <v>1995</v>
      </c>
      <c r="K5823" s="58" t="s">
        <v>32</v>
      </c>
      <c r="L5823" s="58" t="s">
        <v>2730</v>
      </c>
      <c r="M5823" s="58"/>
      <c r="N5823" s="58" t="s">
        <v>40</v>
      </c>
      <c r="O5823" s="58" t="s">
        <v>41</v>
      </c>
      <c r="P5823" s="4">
        <v>0.03</v>
      </c>
      <c r="Q5823" s="117" t="s">
        <v>2731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6"/>
        <v>0</v>
      </c>
      <c r="W5823" s="8">
        <f t="shared" si="733"/>
        <v>0</v>
      </c>
      <c r="X5823" s="8"/>
      <c r="Y5823" s="7">
        <f t="shared" si="731"/>
        <v>0</v>
      </c>
      <c r="Z5823" s="7"/>
      <c r="AA5823" s="8">
        <f t="shared" si="732"/>
        <v>0</v>
      </c>
      <c r="AB5823" s="7">
        <f t="shared" si="737"/>
        <v>0</v>
      </c>
      <c r="AC5823" s="7">
        <f t="shared" si="735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3262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hidden="1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3490</v>
      </c>
      <c r="F5824" s="58" t="s">
        <v>3490</v>
      </c>
      <c r="G5824" s="58" t="s">
        <v>3490</v>
      </c>
      <c r="H5824" s="58" t="s">
        <v>1993</v>
      </c>
      <c r="I5824" s="58" t="s">
        <v>1994</v>
      </c>
      <c r="J5824" s="58" t="s">
        <v>1995</v>
      </c>
      <c r="K5824" s="58" t="s">
        <v>32</v>
      </c>
      <c r="L5824" s="58" t="s">
        <v>3490</v>
      </c>
      <c r="M5824" s="58"/>
      <c r="N5824" s="58" t="s">
        <v>57</v>
      </c>
      <c r="O5824" s="58" t="s">
        <v>80</v>
      </c>
      <c r="P5824" s="4">
        <v>0</v>
      </c>
      <c r="Q5824" s="117" t="s">
        <v>3491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6"/>
        <v>101.69999999999936</v>
      </c>
      <c r="W5824" s="8">
        <f t="shared" si="733"/>
        <v>738.59999999999991</v>
      </c>
      <c r="X5824" s="8"/>
      <c r="Y5824" s="7">
        <f t="shared" si="731"/>
        <v>0</v>
      </c>
      <c r="Z5824" s="7"/>
      <c r="AA5824" s="8">
        <f t="shared" si="732"/>
        <v>738.59999999999991</v>
      </c>
      <c r="AB5824" s="7">
        <f t="shared" si="737"/>
        <v>0</v>
      </c>
      <c r="AC5824" s="7">
        <f t="shared" si="735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3262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hidden="1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3490</v>
      </c>
      <c r="F5825" s="58" t="s">
        <v>3490</v>
      </c>
      <c r="G5825" s="58" t="s">
        <v>3490</v>
      </c>
      <c r="H5825" s="58" t="s">
        <v>1993</v>
      </c>
      <c r="I5825" s="58" t="s">
        <v>1994</v>
      </c>
      <c r="J5825" s="58" t="s">
        <v>1995</v>
      </c>
      <c r="K5825" s="58" t="s">
        <v>32</v>
      </c>
      <c r="L5825" s="58" t="s">
        <v>3490</v>
      </c>
      <c r="M5825" s="58"/>
      <c r="N5825" s="58" t="s">
        <v>57</v>
      </c>
      <c r="O5825" s="58" t="s">
        <v>80</v>
      </c>
      <c r="P5825" s="4">
        <v>0</v>
      </c>
      <c r="Q5825" s="117" t="s">
        <v>3492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6"/>
        <v>41.082720000000563</v>
      </c>
      <c r="W5825" s="8">
        <f t="shared" si="733"/>
        <v>227.77728000000002</v>
      </c>
      <c r="X5825" s="8"/>
      <c r="Y5825" s="7">
        <f t="shared" si="731"/>
        <v>0</v>
      </c>
      <c r="Z5825" s="7"/>
      <c r="AA5825" s="8">
        <f t="shared" si="732"/>
        <v>227.77728000000002</v>
      </c>
      <c r="AB5825" s="7">
        <f t="shared" si="737"/>
        <v>0</v>
      </c>
      <c r="AC5825" s="7">
        <f t="shared" si="735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3262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hidden="1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1993</v>
      </c>
      <c r="I5826" s="58" t="s">
        <v>1994</v>
      </c>
      <c r="J5826" s="58" t="s">
        <v>1995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2732</v>
      </c>
      <c r="R5826" s="58"/>
      <c r="S5826" s="7">
        <v>14194.3</v>
      </c>
      <c r="T5826" s="7">
        <v>150000</v>
      </c>
      <c r="U5826" s="7">
        <v>136023.4</v>
      </c>
      <c r="V5826" s="7">
        <f t="shared" si="736"/>
        <v>28170.899999999994</v>
      </c>
      <c r="W5826" s="8">
        <f t="shared" si="733"/>
        <v>136023.4</v>
      </c>
      <c r="X5826" s="8"/>
      <c r="Y5826" s="7">
        <f t="shared" si="731"/>
        <v>0</v>
      </c>
      <c r="Z5826" s="7"/>
      <c r="AA5826" s="8">
        <f t="shared" si="732"/>
        <v>136023.4</v>
      </c>
      <c r="AB5826" s="7">
        <f t="shared" si="737"/>
        <v>0</v>
      </c>
      <c r="AC5826" s="7">
        <f t="shared" si="735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3262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hidden="1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1993</v>
      </c>
      <c r="I5827" s="58" t="s">
        <v>1994</v>
      </c>
      <c r="J5827" s="58" t="s">
        <v>1995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2093</v>
      </c>
      <c r="R5827" s="58"/>
      <c r="S5827" s="95">
        <v>51851.7400000001</v>
      </c>
      <c r="T5827" s="7"/>
      <c r="U5827" s="7">
        <v>11460.3</v>
      </c>
      <c r="V5827" s="7">
        <f t="shared" si="736"/>
        <v>40391.440000000104</v>
      </c>
      <c r="W5827" s="8">
        <f t="shared" si="733"/>
        <v>11019.51923076923</v>
      </c>
      <c r="X5827" s="8"/>
      <c r="Y5827" s="7">
        <f t="shared" ref="Y5827:Y5890" si="738">IF(W5827-AC5827&lt;=0,0,IF(O5827="返现",MAX(W5827-AB5827-AC5827,0),MAX(W5827-AC5827,0)))</f>
        <v>0</v>
      </c>
      <c r="Z5827" s="7"/>
      <c r="AA5827" s="8">
        <f t="shared" si="732"/>
        <v>11019.51923076923</v>
      </c>
      <c r="AB5827" s="7">
        <f t="shared" si="737"/>
        <v>440.78076923076878</v>
      </c>
      <c r="AC5827" s="7">
        <f t="shared" si="735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hidden="1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2087</v>
      </c>
      <c r="F5828" s="58" t="s">
        <v>2088</v>
      </c>
      <c r="G5828" s="58" t="s">
        <v>2087</v>
      </c>
      <c r="H5828" s="58" t="s">
        <v>1993</v>
      </c>
      <c r="I5828" s="58" t="s">
        <v>1994</v>
      </c>
      <c r="J5828" s="58" t="s">
        <v>1995</v>
      </c>
      <c r="K5828" s="58" t="s">
        <v>32</v>
      </c>
      <c r="L5828" s="58" t="s">
        <v>2087</v>
      </c>
      <c r="M5828" s="58"/>
      <c r="N5828" s="58" t="s">
        <v>40</v>
      </c>
      <c r="O5828" s="58" t="s">
        <v>80</v>
      </c>
      <c r="P5828" s="4">
        <v>0</v>
      </c>
      <c r="Q5828" s="117" t="s">
        <v>2089</v>
      </c>
      <c r="R5828" s="58"/>
      <c r="S5828" s="95">
        <v>10994</v>
      </c>
      <c r="T5828" s="7"/>
      <c r="U5828" s="7">
        <v>10559.8</v>
      </c>
      <c r="V5828" s="7">
        <f t="shared" si="736"/>
        <v>434.20000000000073</v>
      </c>
      <c r="W5828" s="8">
        <f t="shared" si="733"/>
        <v>10559.8</v>
      </c>
      <c r="X5828" s="8"/>
      <c r="Y5828" s="7">
        <f t="shared" si="738"/>
        <v>0</v>
      </c>
      <c r="Z5828" s="7"/>
      <c r="AA5828" s="8">
        <f t="shared" si="732"/>
        <v>10559.8</v>
      </c>
      <c r="AB5828" s="7">
        <f t="shared" si="737"/>
        <v>0</v>
      </c>
      <c r="AC5828" s="7">
        <f t="shared" si="735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hidden="1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2115</v>
      </c>
      <c r="F5829" s="58" t="s">
        <v>2115</v>
      </c>
      <c r="G5829" s="58" t="s">
        <v>2115</v>
      </c>
      <c r="H5829" s="58" t="s">
        <v>1993</v>
      </c>
      <c r="I5829" s="58" t="s">
        <v>1994</v>
      </c>
      <c r="J5829" s="58" t="s">
        <v>1995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2116</v>
      </c>
      <c r="R5829" s="58"/>
      <c r="S5829" s="95">
        <v>739221.28</v>
      </c>
      <c r="T5829" s="7"/>
      <c r="U5829" s="7">
        <v>0</v>
      </c>
      <c r="V5829" s="7">
        <f t="shared" si="736"/>
        <v>739221.28</v>
      </c>
      <c r="W5829" s="8">
        <f t="shared" si="733"/>
        <v>0</v>
      </c>
      <c r="X5829" s="8"/>
      <c r="Y5829" s="7">
        <f t="shared" si="738"/>
        <v>0</v>
      </c>
      <c r="Z5829" s="7"/>
      <c r="AA5829" s="8">
        <f t="shared" si="732"/>
        <v>0</v>
      </c>
      <c r="AB5829" s="7">
        <f t="shared" si="737"/>
        <v>0</v>
      </c>
      <c r="AC5829" s="7">
        <f t="shared" si="735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hidden="1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2153</v>
      </c>
      <c r="F5830" s="58" t="s">
        <v>2154</v>
      </c>
      <c r="G5830" s="58" t="s">
        <v>2153</v>
      </c>
      <c r="H5830" s="58" t="s">
        <v>1993</v>
      </c>
      <c r="I5830" s="58" t="s">
        <v>1994</v>
      </c>
      <c r="J5830" s="58" t="s">
        <v>1995</v>
      </c>
      <c r="K5830" s="58" t="s">
        <v>32</v>
      </c>
      <c r="L5830" s="58" t="s">
        <v>2155</v>
      </c>
      <c r="M5830" s="58"/>
      <c r="N5830" s="58" t="s">
        <v>40</v>
      </c>
      <c r="O5830" s="58" t="s">
        <v>41</v>
      </c>
      <c r="P5830" s="4">
        <v>0.02</v>
      </c>
      <c r="Q5830" s="117" t="s">
        <v>2156</v>
      </c>
      <c r="R5830" s="58"/>
      <c r="S5830" s="95">
        <v>13691.37</v>
      </c>
      <c r="T5830" s="7"/>
      <c r="U5830" s="7">
        <v>13517.1</v>
      </c>
      <c r="V5830" s="7">
        <f t="shared" si="736"/>
        <v>174.27000000000044</v>
      </c>
      <c r="W5830" s="8">
        <f t="shared" si="733"/>
        <v>13252.058823529413</v>
      </c>
      <c r="X5830" s="8"/>
      <c r="Y5830" s="7">
        <f t="shared" si="738"/>
        <v>0</v>
      </c>
      <c r="Z5830" s="7"/>
      <c r="AA5830" s="8">
        <f t="shared" si="732"/>
        <v>13252.058823529413</v>
      </c>
      <c r="AB5830" s="7">
        <f t="shared" si="737"/>
        <v>265.04117647058774</v>
      </c>
      <c r="AC5830" s="7">
        <f t="shared" si="735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hidden="1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2214</v>
      </c>
      <c r="F5831" s="58" t="s">
        <v>2214</v>
      </c>
      <c r="G5831" s="58" t="s">
        <v>2214</v>
      </c>
      <c r="H5831" s="58" t="s">
        <v>1993</v>
      </c>
      <c r="I5831" s="58" t="s">
        <v>1994</v>
      </c>
      <c r="J5831" s="58" t="s">
        <v>1995</v>
      </c>
      <c r="K5831" s="58" t="s">
        <v>32</v>
      </c>
      <c r="L5831" s="58" t="s">
        <v>2214</v>
      </c>
      <c r="M5831" s="58"/>
      <c r="N5831" s="58" t="s">
        <v>57</v>
      </c>
      <c r="O5831" s="58" t="s">
        <v>41</v>
      </c>
      <c r="P5831" s="4">
        <v>0.08</v>
      </c>
      <c r="Q5831" s="117" t="s">
        <v>2215</v>
      </c>
      <c r="R5831" s="58"/>
      <c r="S5831" s="95">
        <v>266406.5</v>
      </c>
      <c r="T5831" s="7"/>
      <c r="U5831" s="7">
        <v>181876.48000000001</v>
      </c>
      <c r="V5831" s="7">
        <f t="shared" si="736"/>
        <v>84530.01999999999</v>
      </c>
      <c r="W5831" s="8">
        <f t="shared" si="733"/>
        <v>168404.14814814815</v>
      </c>
      <c r="X5831" s="8"/>
      <c r="Y5831" s="7">
        <f t="shared" si="738"/>
        <v>0</v>
      </c>
      <c r="Z5831" s="7"/>
      <c r="AA5831" s="8">
        <f t="shared" si="732"/>
        <v>168404.14814814815</v>
      </c>
      <c r="AB5831" s="7">
        <f t="shared" si="737"/>
        <v>13472.331851851864</v>
      </c>
      <c r="AC5831" s="7">
        <f t="shared" si="735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hidden="1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2214</v>
      </c>
      <c r="F5832" s="58" t="s">
        <v>2214</v>
      </c>
      <c r="G5832" s="58" t="s">
        <v>2214</v>
      </c>
      <c r="H5832" s="58" t="s">
        <v>1993</v>
      </c>
      <c r="I5832" s="58" t="s">
        <v>1994</v>
      </c>
      <c r="J5832" s="58" t="s">
        <v>1995</v>
      </c>
      <c r="K5832" s="58" t="s">
        <v>32</v>
      </c>
      <c r="L5832" s="58" t="s">
        <v>2214</v>
      </c>
      <c r="M5832" s="58"/>
      <c r="N5832" s="58" t="s">
        <v>57</v>
      </c>
      <c r="O5832" s="58" t="s">
        <v>41</v>
      </c>
      <c r="P5832" s="4">
        <v>0.08</v>
      </c>
      <c r="Q5832" s="117" t="s">
        <v>2217</v>
      </c>
      <c r="R5832" s="58"/>
      <c r="S5832" s="95">
        <v>81000.009999999995</v>
      </c>
      <c r="T5832" s="7"/>
      <c r="U5832" s="7">
        <v>0</v>
      </c>
      <c r="V5832" s="7">
        <f t="shared" si="736"/>
        <v>81000.009999999995</v>
      </c>
      <c r="W5832" s="8">
        <f t="shared" si="733"/>
        <v>0</v>
      </c>
      <c r="X5832" s="8"/>
      <c r="Y5832" s="7">
        <f t="shared" si="738"/>
        <v>0</v>
      </c>
      <c r="Z5832" s="7"/>
      <c r="AA5832" s="8">
        <f t="shared" si="732"/>
        <v>0</v>
      </c>
      <c r="AB5832" s="7">
        <f t="shared" si="737"/>
        <v>0</v>
      </c>
      <c r="AC5832" s="7">
        <f t="shared" si="735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hidden="1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1993</v>
      </c>
      <c r="I5833" s="58" t="s">
        <v>1994</v>
      </c>
      <c r="J5833" s="58" t="s">
        <v>1995</v>
      </c>
      <c r="K5833" s="58" t="s">
        <v>32</v>
      </c>
      <c r="L5833" s="58" t="s">
        <v>2331</v>
      </c>
      <c r="M5833" s="58"/>
      <c r="N5833" s="58" t="s">
        <v>40</v>
      </c>
      <c r="O5833" s="58" t="s">
        <v>41</v>
      </c>
      <c r="P5833" s="4">
        <v>0.02</v>
      </c>
      <c r="Q5833" s="117" t="s">
        <v>2332</v>
      </c>
      <c r="R5833" s="58" t="s">
        <v>4031</v>
      </c>
      <c r="S5833" s="95">
        <v>15569</v>
      </c>
      <c r="T5833" s="7"/>
      <c r="U5833" s="95">
        <v>15569</v>
      </c>
      <c r="V5833" s="7">
        <f t="shared" si="736"/>
        <v>0</v>
      </c>
      <c r="W5833" s="8">
        <f t="shared" si="733"/>
        <v>15263.725490196079</v>
      </c>
      <c r="X5833" s="8"/>
      <c r="Y5833" s="7">
        <f t="shared" si="738"/>
        <v>0</v>
      </c>
      <c r="Z5833" s="7"/>
      <c r="AA5833" s="8">
        <f t="shared" si="732"/>
        <v>15263.725490196079</v>
      </c>
      <c r="AB5833" s="7">
        <f t="shared" si="737"/>
        <v>305.27450980392132</v>
      </c>
      <c r="AC5833" s="7">
        <f t="shared" si="735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hidden="1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2309</v>
      </c>
      <c r="F5834" s="58" t="s">
        <v>2309</v>
      </c>
      <c r="G5834" s="58" t="s">
        <v>2309</v>
      </c>
      <c r="H5834" s="58" t="s">
        <v>1993</v>
      </c>
      <c r="I5834" s="58" t="s">
        <v>1994</v>
      </c>
      <c r="J5834" s="58" t="s">
        <v>1995</v>
      </c>
      <c r="K5834" s="58" t="s">
        <v>32</v>
      </c>
      <c r="L5834" s="58" t="s">
        <v>2309</v>
      </c>
      <c r="M5834" s="58"/>
      <c r="N5834" s="58" t="s">
        <v>40</v>
      </c>
      <c r="O5834" s="58" t="s">
        <v>80</v>
      </c>
      <c r="P5834" s="4">
        <v>0</v>
      </c>
      <c r="Q5834" s="117" t="s">
        <v>2310</v>
      </c>
      <c r="R5834" s="58"/>
      <c r="S5834" s="95">
        <v>15194.64</v>
      </c>
      <c r="T5834" s="7"/>
      <c r="U5834" s="7">
        <v>0</v>
      </c>
      <c r="V5834" s="7">
        <f t="shared" si="736"/>
        <v>15194.64</v>
      </c>
      <c r="W5834" s="8">
        <f t="shared" si="733"/>
        <v>0</v>
      </c>
      <c r="X5834" s="8"/>
      <c r="Y5834" s="7">
        <f t="shared" si="738"/>
        <v>0</v>
      </c>
      <c r="Z5834" s="7"/>
      <c r="AA5834" s="8">
        <f t="shared" si="732"/>
        <v>0</v>
      </c>
      <c r="AB5834" s="7">
        <f t="shared" si="737"/>
        <v>0</v>
      </c>
      <c r="AC5834" s="7">
        <f t="shared" si="735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hidden="1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1743</v>
      </c>
      <c r="F5835" s="58" t="s">
        <v>1743</v>
      </c>
      <c r="G5835" s="58" t="s">
        <v>1743</v>
      </c>
      <c r="H5835" s="58" t="s">
        <v>1993</v>
      </c>
      <c r="I5835" s="58" t="s">
        <v>1994</v>
      </c>
      <c r="J5835" s="58" t="s">
        <v>1995</v>
      </c>
      <c r="K5835" s="58" t="s">
        <v>32</v>
      </c>
      <c r="L5835" s="58" t="s">
        <v>1743</v>
      </c>
      <c r="M5835" s="58"/>
      <c r="N5835" s="58" t="s">
        <v>40</v>
      </c>
      <c r="O5835" s="58" t="s">
        <v>80</v>
      </c>
      <c r="P5835" s="4">
        <v>0</v>
      </c>
      <c r="Q5835" s="117" t="s">
        <v>2317</v>
      </c>
      <c r="R5835" s="58"/>
      <c r="S5835" s="95">
        <v>414875.98000000202</v>
      </c>
      <c r="T5835" s="7"/>
      <c r="U5835" s="7">
        <v>0</v>
      </c>
      <c r="V5835" s="7">
        <f t="shared" si="736"/>
        <v>414875.98000000202</v>
      </c>
      <c r="W5835" s="8">
        <f t="shared" si="733"/>
        <v>0</v>
      </c>
      <c r="X5835" s="8"/>
      <c r="Y5835" s="7">
        <f t="shared" si="738"/>
        <v>0</v>
      </c>
      <c r="Z5835" s="7"/>
      <c r="AA5835" s="8">
        <f t="shared" si="732"/>
        <v>0</v>
      </c>
      <c r="AB5835" s="7">
        <f t="shared" si="737"/>
        <v>0</v>
      </c>
      <c r="AC5835" s="7">
        <f t="shared" si="735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hidden="1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2348</v>
      </c>
      <c r="F5836" s="58" t="s">
        <v>2348</v>
      </c>
      <c r="G5836" s="58" t="s">
        <v>2348</v>
      </c>
      <c r="H5836" s="58" t="s">
        <v>1993</v>
      </c>
      <c r="I5836" s="58" t="s">
        <v>1994</v>
      </c>
      <c r="J5836" s="58" t="s">
        <v>1995</v>
      </c>
      <c r="K5836" s="58" t="s">
        <v>32</v>
      </c>
      <c r="L5836" s="58" t="s">
        <v>2349</v>
      </c>
      <c r="M5836" s="58"/>
      <c r="N5836" s="58" t="s">
        <v>57</v>
      </c>
      <c r="O5836" s="58" t="s">
        <v>41</v>
      </c>
      <c r="P5836" s="4">
        <v>0.04</v>
      </c>
      <c r="Q5836" s="117" t="s">
        <v>2350</v>
      </c>
      <c r="R5836" s="58"/>
      <c r="S5836" s="95">
        <v>62400</v>
      </c>
      <c r="T5836" s="7"/>
      <c r="U5836" s="7">
        <v>0</v>
      </c>
      <c r="V5836" s="7">
        <f t="shared" si="736"/>
        <v>62400</v>
      </c>
      <c r="W5836" s="8">
        <f t="shared" si="733"/>
        <v>0</v>
      </c>
      <c r="X5836" s="8"/>
      <c r="Y5836" s="7">
        <f t="shared" si="738"/>
        <v>0</v>
      </c>
      <c r="Z5836" s="7"/>
      <c r="AA5836" s="8">
        <f t="shared" si="732"/>
        <v>0</v>
      </c>
      <c r="AB5836" s="7">
        <f t="shared" si="737"/>
        <v>0</v>
      </c>
      <c r="AC5836" s="7">
        <f t="shared" si="735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hidden="1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2359</v>
      </c>
      <c r="F5837" s="58" t="s">
        <v>2359</v>
      </c>
      <c r="G5837" s="58" t="s">
        <v>2359</v>
      </c>
      <c r="H5837" s="58" t="s">
        <v>1993</v>
      </c>
      <c r="I5837" s="58" t="s">
        <v>1994</v>
      </c>
      <c r="J5837" s="58" t="s">
        <v>1995</v>
      </c>
      <c r="K5837" s="58" t="s">
        <v>32</v>
      </c>
      <c r="L5837" s="58" t="s">
        <v>2359</v>
      </c>
      <c r="M5837" s="58"/>
      <c r="N5837" s="58" t="s">
        <v>40</v>
      </c>
      <c r="O5837" s="58" t="s">
        <v>80</v>
      </c>
      <c r="P5837" s="4">
        <v>0</v>
      </c>
      <c r="Q5837" s="117" t="s">
        <v>2360</v>
      </c>
      <c r="R5837" s="58"/>
      <c r="S5837" s="95">
        <v>4870.83</v>
      </c>
      <c r="T5837" s="7"/>
      <c r="U5837" s="7">
        <v>3114.2</v>
      </c>
      <c r="V5837" s="7">
        <f t="shared" si="736"/>
        <v>1756.63</v>
      </c>
      <c r="W5837" s="8">
        <f t="shared" si="733"/>
        <v>3114.2</v>
      </c>
      <c r="X5837" s="8"/>
      <c r="Y5837" s="7">
        <f t="shared" si="738"/>
        <v>0</v>
      </c>
      <c r="Z5837" s="7"/>
      <c r="AA5837" s="8">
        <f t="shared" si="732"/>
        <v>3114.2</v>
      </c>
      <c r="AB5837" s="7">
        <f t="shared" si="737"/>
        <v>0</v>
      </c>
      <c r="AC5837" s="7">
        <f t="shared" si="735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hidden="1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3472</v>
      </c>
      <c r="F5838" s="58" t="s">
        <v>3472</v>
      </c>
      <c r="G5838" s="58" t="s">
        <v>3472</v>
      </c>
      <c r="H5838" s="58" t="s">
        <v>1993</v>
      </c>
      <c r="I5838" s="58" t="s">
        <v>1994</v>
      </c>
      <c r="J5838" s="58" t="s">
        <v>1995</v>
      </c>
      <c r="K5838" s="58" t="s">
        <v>32</v>
      </c>
      <c r="L5838" s="58" t="s">
        <v>3472</v>
      </c>
      <c r="M5838" s="58"/>
      <c r="N5838" s="58" t="s">
        <v>40</v>
      </c>
      <c r="O5838" s="58" t="s">
        <v>80</v>
      </c>
      <c r="P5838" s="4">
        <v>0</v>
      </c>
      <c r="Q5838" s="117" t="s">
        <v>3473</v>
      </c>
      <c r="R5838" s="58"/>
      <c r="S5838" s="95">
        <v>10000</v>
      </c>
      <c r="T5838" s="7"/>
      <c r="U5838" s="7">
        <v>0</v>
      </c>
      <c r="V5838" s="7">
        <f t="shared" si="736"/>
        <v>10000</v>
      </c>
      <c r="W5838" s="8">
        <f t="shared" si="733"/>
        <v>0</v>
      </c>
      <c r="X5838" s="8"/>
      <c r="Y5838" s="7">
        <f t="shared" si="738"/>
        <v>0</v>
      </c>
      <c r="Z5838" s="7"/>
      <c r="AA5838" s="8">
        <f t="shared" si="732"/>
        <v>0</v>
      </c>
      <c r="AB5838" s="7">
        <f t="shared" si="737"/>
        <v>0</v>
      </c>
      <c r="AC5838" s="7">
        <f t="shared" si="735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hidden="1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1993</v>
      </c>
      <c r="I5839" s="58" t="s">
        <v>1994</v>
      </c>
      <c r="J5839" s="58" t="s">
        <v>1995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2406</v>
      </c>
      <c r="R5839" s="58"/>
      <c r="S5839" s="95">
        <v>35258.800000000003</v>
      </c>
      <c r="T5839" s="7"/>
      <c r="U5839" s="7">
        <v>15655.5</v>
      </c>
      <c r="V5839" s="7">
        <f t="shared" si="736"/>
        <v>19603.300000000003</v>
      </c>
      <c r="W5839" s="8">
        <f t="shared" si="733"/>
        <v>15655.5</v>
      </c>
      <c r="X5839" s="8"/>
      <c r="Y5839" s="7">
        <f t="shared" si="738"/>
        <v>0</v>
      </c>
      <c r="Z5839" s="7"/>
      <c r="AA5839" s="8">
        <f t="shared" si="732"/>
        <v>15655.5</v>
      </c>
      <c r="AB5839" s="7">
        <f t="shared" si="737"/>
        <v>0</v>
      </c>
      <c r="AC5839" s="7">
        <f t="shared" si="735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hidden="1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1789</v>
      </c>
      <c r="F5840" s="58" t="s">
        <v>1789</v>
      </c>
      <c r="G5840" s="58" t="s">
        <v>1789</v>
      </c>
      <c r="H5840" s="58" t="s">
        <v>1993</v>
      </c>
      <c r="I5840" s="58" t="s">
        <v>1994</v>
      </c>
      <c r="J5840" s="58" t="s">
        <v>1995</v>
      </c>
      <c r="K5840" s="58" t="s">
        <v>32</v>
      </c>
      <c r="L5840" s="58" t="s">
        <v>1789</v>
      </c>
      <c r="M5840" s="58"/>
      <c r="N5840" s="58" t="s">
        <v>40</v>
      </c>
      <c r="O5840" s="58" t="s">
        <v>41</v>
      </c>
      <c r="P5840" s="4">
        <v>0.02</v>
      </c>
      <c r="Q5840" s="117" t="s">
        <v>2457</v>
      </c>
      <c r="R5840" s="58"/>
      <c r="S5840" s="95">
        <v>156170</v>
      </c>
      <c r="T5840" s="7"/>
      <c r="U5840" s="7">
        <v>128689.2</v>
      </c>
      <c r="V5840" s="7">
        <f t="shared" si="736"/>
        <v>27480.800000000003</v>
      </c>
      <c r="W5840" s="8">
        <f t="shared" si="733"/>
        <v>126165.88235294117</v>
      </c>
      <c r="X5840" s="8"/>
      <c r="Y5840" s="7">
        <f t="shared" si="738"/>
        <v>0</v>
      </c>
      <c r="Z5840" s="7"/>
      <c r="AA5840" s="8">
        <f t="shared" si="732"/>
        <v>126165.88235294117</v>
      </c>
      <c r="AB5840" s="7">
        <f t="shared" si="737"/>
        <v>2523.3176470588223</v>
      </c>
      <c r="AC5840" s="7">
        <f t="shared" si="735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hidden="1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2467</v>
      </c>
      <c r="F5841" s="58" t="s">
        <v>2467</v>
      </c>
      <c r="G5841" s="58" t="s">
        <v>2467</v>
      </c>
      <c r="H5841" s="58" t="s">
        <v>1993</v>
      </c>
      <c r="I5841" s="58" t="s">
        <v>1994</v>
      </c>
      <c r="J5841" s="58" t="s">
        <v>1995</v>
      </c>
      <c r="K5841" s="58" t="s">
        <v>32</v>
      </c>
      <c r="L5841" s="58" t="s">
        <v>2468</v>
      </c>
      <c r="M5841" s="58"/>
      <c r="N5841" s="58" t="s">
        <v>40</v>
      </c>
      <c r="O5841" s="58" t="s">
        <v>80</v>
      </c>
      <c r="P5841" s="4">
        <v>0</v>
      </c>
      <c r="Q5841" s="117" t="s">
        <v>2469</v>
      </c>
      <c r="R5841" s="58" t="s">
        <v>4037</v>
      </c>
      <c r="S5841" s="95">
        <v>22475.1</v>
      </c>
      <c r="T5841" s="7"/>
      <c r="U5841" s="7">
        <v>8127.6</v>
      </c>
      <c r="V5841" s="7">
        <f t="shared" si="736"/>
        <v>14347.499999999998</v>
      </c>
      <c r="W5841" s="8">
        <f t="shared" si="733"/>
        <v>8127.6</v>
      </c>
      <c r="X5841" s="8"/>
      <c r="Y5841" s="7">
        <f t="shared" si="738"/>
        <v>0</v>
      </c>
      <c r="Z5841" s="7"/>
      <c r="AA5841" s="8">
        <f t="shared" si="732"/>
        <v>8127.6</v>
      </c>
      <c r="AB5841" s="7">
        <f t="shared" si="737"/>
        <v>0</v>
      </c>
      <c r="AC5841" s="7">
        <f t="shared" si="735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hidden="1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2448</v>
      </c>
      <c r="F5842" s="58" t="s">
        <v>2448</v>
      </c>
      <c r="G5842" s="58" t="s">
        <v>2448</v>
      </c>
      <c r="H5842" s="58" t="s">
        <v>1993</v>
      </c>
      <c r="I5842" s="58" t="s">
        <v>1994</v>
      </c>
      <c r="J5842" s="58" t="s">
        <v>1995</v>
      </c>
      <c r="K5842" s="58" t="s">
        <v>32</v>
      </c>
      <c r="L5842" s="58" t="s">
        <v>2448</v>
      </c>
      <c r="M5842" s="58"/>
      <c r="N5842" s="58" t="s">
        <v>57</v>
      </c>
      <c r="O5842" s="58" t="s">
        <v>80</v>
      </c>
      <c r="P5842" s="4">
        <v>0</v>
      </c>
      <c r="Q5842" s="117" t="s">
        <v>3474</v>
      </c>
      <c r="R5842" s="58"/>
      <c r="S5842" s="95">
        <v>18765.240000000002</v>
      </c>
      <c r="T5842" s="7"/>
      <c r="U5842" s="7">
        <v>2712.99685</v>
      </c>
      <c r="V5842" s="7">
        <f t="shared" si="736"/>
        <v>16052.243150000002</v>
      </c>
      <c r="W5842" s="8">
        <f t="shared" si="733"/>
        <v>2712.99685</v>
      </c>
      <c r="X5842" s="8"/>
      <c r="Y5842" s="7">
        <f t="shared" si="738"/>
        <v>0</v>
      </c>
      <c r="Z5842" s="7"/>
      <c r="AA5842" s="8">
        <f t="shared" si="732"/>
        <v>2712.99685</v>
      </c>
      <c r="AB5842" s="7">
        <f t="shared" si="737"/>
        <v>0</v>
      </c>
      <c r="AC5842" s="7">
        <f t="shared" si="735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hidden="1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2481</v>
      </c>
      <c r="F5843" s="58" t="s">
        <v>2481</v>
      </c>
      <c r="G5843" s="58" t="s">
        <v>2481</v>
      </c>
      <c r="H5843" s="58" t="s">
        <v>1993</v>
      </c>
      <c r="I5843" s="58" t="s">
        <v>1994</v>
      </c>
      <c r="J5843" s="58" t="s">
        <v>1995</v>
      </c>
      <c r="K5843" s="58" t="s">
        <v>32</v>
      </c>
      <c r="L5843" s="58" t="s">
        <v>2481</v>
      </c>
      <c r="M5843" s="58"/>
      <c r="N5843" s="58" t="s">
        <v>40</v>
      </c>
      <c r="O5843" s="58" t="s">
        <v>41</v>
      </c>
      <c r="P5843" s="4">
        <v>0.02</v>
      </c>
      <c r="Q5843" s="117" t="s">
        <v>2482</v>
      </c>
      <c r="R5843" s="58"/>
      <c r="S5843" s="95">
        <v>3832.68</v>
      </c>
      <c r="T5843" s="7"/>
      <c r="U5843" s="7">
        <v>3356.9</v>
      </c>
      <c r="V5843" s="7">
        <f t="shared" si="736"/>
        <v>475.77999999999975</v>
      </c>
      <c r="W5843" s="8">
        <f t="shared" si="733"/>
        <v>3291.0784313725489</v>
      </c>
      <c r="X5843" s="8"/>
      <c r="Y5843" s="7">
        <f t="shared" si="738"/>
        <v>0</v>
      </c>
      <c r="Z5843" s="7"/>
      <c r="AA5843" s="8">
        <f t="shared" si="732"/>
        <v>3291.0784313725489</v>
      </c>
      <c r="AB5843" s="7">
        <f t="shared" si="737"/>
        <v>65.821568627451143</v>
      </c>
      <c r="AC5843" s="7">
        <f t="shared" si="735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hidden="1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2427</v>
      </c>
      <c r="F5844" s="58" t="s">
        <v>2427</v>
      </c>
      <c r="G5844" s="58" t="s">
        <v>2427</v>
      </c>
      <c r="H5844" s="58" t="s">
        <v>1993</v>
      </c>
      <c r="I5844" s="58" t="s">
        <v>1994</v>
      </c>
      <c r="J5844" s="58" t="s">
        <v>1995</v>
      </c>
      <c r="K5844" s="58" t="s">
        <v>32</v>
      </c>
      <c r="L5844" s="58" t="s">
        <v>2409</v>
      </c>
      <c r="M5844" s="58"/>
      <c r="N5844" s="58" t="s">
        <v>57</v>
      </c>
      <c r="O5844" s="58" t="s">
        <v>41</v>
      </c>
      <c r="P5844" s="4">
        <v>0.02</v>
      </c>
      <c r="Q5844" s="117" t="s">
        <v>3475</v>
      </c>
      <c r="R5844" s="58"/>
      <c r="S5844" s="95">
        <v>19578.5</v>
      </c>
      <c r="T5844" s="7"/>
      <c r="U5844" s="7">
        <v>999.89999999999986</v>
      </c>
      <c r="V5844" s="7">
        <f t="shared" si="736"/>
        <v>18578.599999999999</v>
      </c>
      <c r="W5844" s="8">
        <f t="shared" si="733"/>
        <v>980.29411764705867</v>
      </c>
      <c r="X5844" s="8"/>
      <c r="Y5844" s="7">
        <f t="shared" si="738"/>
        <v>0</v>
      </c>
      <c r="Z5844" s="7"/>
      <c r="AA5844" s="8">
        <f t="shared" si="732"/>
        <v>980.29411764705867</v>
      </c>
      <c r="AB5844" s="7">
        <f t="shared" si="737"/>
        <v>19.605882352941194</v>
      </c>
      <c r="AC5844" s="7">
        <f t="shared" si="735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hidden="1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1993</v>
      </c>
      <c r="I5845" s="58" t="s">
        <v>1994</v>
      </c>
      <c r="J5845" s="58" t="s">
        <v>1995</v>
      </c>
      <c r="K5845" s="58" t="s">
        <v>32</v>
      </c>
      <c r="L5845" s="58" t="s">
        <v>2401</v>
      </c>
      <c r="M5845" s="58"/>
      <c r="N5845" s="58" t="s">
        <v>40</v>
      </c>
      <c r="O5845" s="58" t="s">
        <v>80</v>
      </c>
      <c r="P5845" s="4">
        <v>0</v>
      </c>
      <c r="Q5845" s="117" t="s">
        <v>2402</v>
      </c>
      <c r="R5845" s="58"/>
      <c r="S5845" s="95">
        <v>5180.41</v>
      </c>
      <c r="T5845" s="7"/>
      <c r="U5845" s="7">
        <v>5082.8</v>
      </c>
      <c r="V5845" s="7">
        <f t="shared" si="736"/>
        <v>97.609999999999673</v>
      </c>
      <c r="W5845" s="8">
        <f t="shared" si="733"/>
        <v>5082.8</v>
      </c>
      <c r="X5845" s="8"/>
      <c r="Y5845" s="7">
        <f t="shared" si="738"/>
        <v>0</v>
      </c>
      <c r="Z5845" s="7"/>
      <c r="AA5845" s="8">
        <f t="shared" si="732"/>
        <v>5082.8</v>
      </c>
      <c r="AB5845" s="7">
        <f t="shared" si="737"/>
        <v>0</v>
      </c>
      <c r="AC5845" s="7">
        <f t="shared" si="735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hidden="1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1810</v>
      </c>
      <c r="F5846" s="58" t="s">
        <v>1810</v>
      </c>
      <c r="G5846" s="58" t="s">
        <v>1810</v>
      </c>
      <c r="H5846" s="58" t="s">
        <v>1993</v>
      </c>
      <c r="I5846" s="58" t="s">
        <v>1994</v>
      </c>
      <c r="J5846" s="58" t="s">
        <v>1995</v>
      </c>
      <c r="K5846" s="58" t="s">
        <v>32</v>
      </c>
      <c r="L5846" s="58" t="s">
        <v>3476</v>
      </c>
      <c r="M5846" s="58"/>
      <c r="N5846" s="58" t="s">
        <v>40</v>
      </c>
      <c r="O5846" s="58" t="s">
        <v>41</v>
      </c>
      <c r="P5846" s="4">
        <v>0.02</v>
      </c>
      <c r="Q5846" s="117" t="s">
        <v>3477</v>
      </c>
      <c r="R5846" s="58"/>
      <c r="S5846" s="95">
        <v>4555.5</v>
      </c>
      <c r="T5846" s="7"/>
      <c r="U5846" s="7">
        <v>771.1</v>
      </c>
      <c r="V5846" s="7">
        <f t="shared" si="736"/>
        <v>3784.4</v>
      </c>
      <c r="W5846" s="8">
        <f t="shared" si="733"/>
        <v>755.98039215686276</v>
      </c>
      <c r="X5846" s="8"/>
      <c r="Y5846" s="7">
        <f t="shared" si="738"/>
        <v>0</v>
      </c>
      <c r="Z5846" s="7"/>
      <c r="AA5846" s="8">
        <f t="shared" si="732"/>
        <v>755.98039215686276</v>
      </c>
      <c r="AB5846" s="7">
        <f t="shared" si="737"/>
        <v>15.11960784313726</v>
      </c>
      <c r="AC5846" s="7">
        <f t="shared" si="735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hidden="1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2495</v>
      </c>
      <c r="F5847" s="58" t="s">
        <v>2496</v>
      </c>
      <c r="G5847" s="58" t="s">
        <v>2495</v>
      </c>
      <c r="H5847" s="58" t="s">
        <v>1993</v>
      </c>
      <c r="I5847" s="58" t="s">
        <v>1994</v>
      </c>
      <c r="J5847" s="58" t="s">
        <v>1995</v>
      </c>
      <c r="K5847" s="58" t="s">
        <v>32</v>
      </c>
      <c r="L5847" s="58" t="s">
        <v>2495</v>
      </c>
      <c r="M5847" s="58"/>
      <c r="N5847" s="58" t="s">
        <v>40</v>
      </c>
      <c r="O5847" s="58" t="s">
        <v>80</v>
      </c>
      <c r="P5847" s="4">
        <v>0</v>
      </c>
      <c r="Q5847" s="117" t="s">
        <v>2498</v>
      </c>
      <c r="R5847" s="58"/>
      <c r="S5847" s="95">
        <v>118191.95</v>
      </c>
      <c r="T5847" s="7"/>
      <c r="U5847" s="7">
        <v>99214.9</v>
      </c>
      <c r="V5847" s="7">
        <f t="shared" si="736"/>
        <v>18977.050000000003</v>
      </c>
      <c r="W5847" s="8">
        <f t="shared" si="733"/>
        <v>99214.9</v>
      </c>
      <c r="X5847" s="8"/>
      <c r="Y5847" s="7">
        <f t="shared" si="738"/>
        <v>0</v>
      </c>
      <c r="Z5847" s="7"/>
      <c r="AA5847" s="8">
        <f t="shared" si="732"/>
        <v>99214.9</v>
      </c>
      <c r="AB5847" s="7">
        <f t="shared" si="737"/>
        <v>0</v>
      </c>
      <c r="AC5847" s="7">
        <f t="shared" si="735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hidden="1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1993</v>
      </c>
      <c r="I5848" s="58" t="s">
        <v>1994</v>
      </c>
      <c r="J5848" s="58" t="s">
        <v>1995</v>
      </c>
      <c r="K5848" s="58" t="s">
        <v>32</v>
      </c>
      <c r="L5848" s="58" t="s">
        <v>2585</v>
      </c>
      <c r="M5848" s="58"/>
      <c r="N5848" s="58" t="s">
        <v>57</v>
      </c>
      <c r="O5848" s="58" t="s">
        <v>41</v>
      </c>
      <c r="P5848" s="4">
        <v>0.04</v>
      </c>
      <c r="Q5848" s="117" t="s">
        <v>2595</v>
      </c>
      <c r="R5848" s="58"/>
      <c r="S5848" s="95">
        <v>10623.66</v>
      </c>
      <c r="T5848" s="7"/>
      <c r="U5848" s="7">
        <v>0</v>
      </c>
      <c r="V5848" s="7">
        <f t="shared" si="736"/>
        <v>10623.66</v>
      </c>
      <c r="W5848" s="8">
        <f t="shared" si="733"/>
        <v>0</v>
      </c>
      <c r="X5848" s="8"/>
      <c r="Y5848" s="7">
        <f t="shared" si="738"/>
        <v>0</v>
      </c>
      <c r="Z5848" s="7"/>
      <c r="AA5848" s="8">
        <f t="shared" ref="AA5848:AA5851" si="739">W5848+X5848</f>
        <v>0</v>
      </c>
      <c r="AB5848" s="7">
        <f t="shared" si="737"/>
        <v>0</v>
      </c>
      <c r="AC5848" s="7">
        <f t="shared" si="735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hidden="1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2623</v>
      </c>
      <c r="F5849" s="58" t="s">
        <v>2623</v>
      </c>
      <c r="G5849" s="58" t="s">
        <v>2623</v>
      </c>
      <c r="H5849" s="58" t="s">
        <v>1993</v>
      </c>
      <c r="I5849" s="58" t="s">
        <v>1994</v>
      </c>
      <c r="J5849" s="58" t="s">
        <v>1995</v>
      </c>
      <c r="K5849" s="58" t="s">
        <v>32</v>
      </c>
      <c r="L5849" s="58" t="s">
        <v>2625</v>
      </c>
      <c r="M5849" s="58"/>
      <c r="N5849" s="58" t="s">
        <v>40</v>
      </c>
      <c r="O5849" s="58" t="s">
        <v>80</v>
      </c>
      <c r="P5849" s="4">
        <v>0</v>
      </c>
      <c r="Q5849" s="117" t="s">
        <v>2626</v>
      </c>
      <c r="R5849" s="58" t="s">
        <v>4031</v>
      </c>
      <c r="S5849" s="95">
        <v>606250.65</v>
      </c>
      <c r="T5849" s="7"/>
      <c r="U5849" s="7">
        <v>390877.1</v>
      </c>
      <c r="V5849" s="7">
        <f t="shared" si="736"/>
        <v>215373.55000000005</v>
      </c>
      <c r="W5849" s="8">
        <f t="shared" si="733"/>
        <v>390877.1</v>
      </c>
      <c r="X5849" s="8"/>
      <c r="Y5849" s="7">
        <f t="shared" si="738"/>
        <v>0</v>
      </c>
      <c r="Z5849" s="7"/>
      <c r="AA5849" s="8">
        <f t="shared" si="739"/>
        <v>390877.1</v>
      </c>
      <c r="AB5849" s="7">
        <f t="shared" si="737"/>
        <v>0</v>
      </c>
      <c r="AC5849" s="7">
        <f t="shared" si="735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hidden="1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1857</v>
      </c>
      <c r="F5850" s="58" t="s">
        <v>1857</v>
      </c>
      <c r="G5850" s="58" t="s">
        <v>1857</v>
      </c>
      <c r="H5850" s="58" t="s">
        <v>1993</v>
      </c>
      <c r="I5850" s="58" t="s">
        <v>1994</v>
      </c>
      <c r="J5850" s="58" t="s">
        <v>1995</v>
      </c>
      <c r="K5850" s="58" t="s">
        <v>32</v>
      </c>
      <c r="L5850" s="58" t="s">
        <v>1857</v>
      </c>
      <c r="M5850" s="58"/>
      <c r="N5850" s="58" t="s">
        <v>57</v>
      </c>
      <c r="O5850" s="58" t="s">
        <v>41</v>
      </c>
      <c r="P5850" s="4">
        <v>0.08</v>
      </c>
      <c r="Q5850" s="117" t="s">
        <v>2663</v>
      </c>
      <c r="R5850" s="58"/>
      <c r="S5850" s="95">
        <v>1.00000000002183E-2</v>
      </c>
      <c r="T5850" s="7"/>
      <c r="U5850" s="95">
        <v>1.00000000002183E-2</v>
      </c>
      <c r="V5850" s="7">
        <f t="shared" si="736"/>
        <v>0</v>
      </c>
      <c r="W5850" s="8">
        <f t="shared" si="733"/>
        <v>9.2592592594613887E-3</v>
      </c>
      <c r="X5850" s="8"/>
      <c r="Y5850" s="7">
        <f t="shared" si="738"/>
        <v>0</v>
      </c>
      <c r="Z5850" s="7"/>
      <c r="AA5850" s="8">
        <f t="shared" si="739"/>
        <v>9.2592592594613887E-3</v>
      </c>
      <c r="AB5850" s="7">
        <f t="shared" si="737"/>
        <v>7.4074074075691082E-4</v>
      </c>
      <c r="AC5850" s="7">
        <f t="shared" si="735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hidden="1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1993</v>
      </c>
      <c r="I5851" s="58" t="s">
        <v>1994</v>
      </c>
      <c r="J5851" s="58" t="s">
        <v>1995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2632</v>
      </c>
      <c r="R5851" s="58" t="s">
        <v>4037</v>
      </c>
      <c r="S5851" s="95">
        <v>33392.269999999997</v>
      </c>
      <c r="T5851" s="7"/>
      <c r="U5851" s="95">
        <v>28725.457009999998</v>
      </c>
      <c r="V5851" s="7">
        <f t="shared" si="736"/>
        <v>4666.8129899999985</v>
      </c>
      <c r="W5851" s="8">
        <f t="shared" si="733"/>
        <v>27620.631740384611</v>
      </c>
      <c r="X5851" s="8"/>
      <c r="Y5851" s="7">
        <f t="shared" si="738"/>
        <v>0</v>
      </c>
      <c r="Z5851" s="7"/>
      <c r="AA5851" s="8">
        <f t="shared" si="739"/>
        <v>27620.631740384611</v>
      </c>
      <c r="AB5851" s="7">
        <f t="shared" si="737"/>
        <v>1104.8252696153868</v>
      </c>
      <c r="AC5851" s="7">
        <f t="shared" si="735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hidden="1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1993</v>
      </c>
      <c r="I5852" s="58" t="s">
        <v>1994</v>
      </c>
      <c r="J5852" s="58" t="s">
        <v>1995</v>
      </c>
      <c r="K5852" s="58" t="s">
        <v>32</v>
      </c>
      <c r="L5852" s="58" t="s">
        <v>2648</v>
      </c>
      <c r="M5852" s="58"/>
      <c r="N5852" s="58" t="s">
        <v>40</v>
      </c>
      <c r="O5852" s="58" t="s">
        <v>41</v>
      </c>
      <c r="P5852" s="4">
        <v>0.02</v>
      </c>
      <c r="Q5852" s="117" t="s">
        <v>2649</v>
      </c>
      <c r="R5852" s="58"/>
      <c r="S5852" s="95">
        <v>1.2799999999988401</v>
      </c>
      <c r="T5852" s="7"/>
      <c r="U5852" s="7">
        <v>0</v>
      </c>
      <c r="V5852" s="7">
        <f t="shared" si="736"/>
        <v>1.2799999999988401</v>
      </c>
      <c r="W5852" s="8">
        <f t="shared" si="733"/>
        <v>0</v>
      </c>
      <c r="X5852" s="8"/>
      <c r="Y5852" s="7">
        <f t="shared" si="738"/>
        <v>0</v>
      </c>
      <c r="Z5852" s="7"/>
      <c r="AA5852" s="7"/>
      <c r="AB5852" s="7">
        <f t="shared" si="737"/>
        <v>0</v>
      </c>
      <c r="AC5852" s="7">
        <f t="shared" si="735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hidden="1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1993</v>
      </c>
      <c r="I5853" s="58" t="s">
        <v>1994</v>
      </c>
      <c r="J5853" s="58" t="s">
        <v>1995</v>
      </c>
      <c r="K5853" s="58" t="s">
        <v>32</v>
      </c>
      <c r="L5853" s="58" t="s">
        <v>2650</v>
      </c>
      <c r="M5853" s="58"/>
      <c r="N5853" s="58" t="s">
        <v>40</v>
      </c>
      <c r="O5853" s="58" t="s">
        <v>41</v>
      </c>
      <c r="P5853" s="4">
        <v>0.02</v>
      </c>
      <c r="Q5853" s="117" t="s">
        <v>2651</v>
      </c>
      <c r="R5853" s="58" t="s">
        <v>4037</v>
      </c>
      <c r="S5853" s="95">
        <v>69038.429999999993</v>
      </c>
      <c r="T5853" s="7"/>
      <c r="U5853" s="95">
        <v>69038.429999999993</v>
      </c>
      <c r="V5853" s="7">
        <f t="shared" si="736"/>
        <v>0</v>
      </c>
      <c r="W5853" s="8">
        <f t="shared" si="733"/>
        <v>67684.735294117636</v>
      </c>
      <c r="X5853" s="8"/>
      <c r="Y5853" s="7">
        <f t="shared" si="738"/>
        <v>0</v>
      </c>
      <c r="Z5853" s="7"/>
      <c r="AA5853" s="7"/>
      <c r="AB5853" s="7">
        <f t="shared" si="737"/>
        <v>1353.6947058823571</v>
      </c>
      <c r="AC5853" s="7">
        <f t="shared" si="735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hidden="1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1993</v>
      </c>
      <c r="I5854" s="58" t="s">
        <v>1994</v>
      </c>
      <c r="J5854" s="58" t="s">
        <v>1995</v>
      </c>
      <c r="K5854" s="58" t="s">
        <v>32</v>
      </c>
      <c r="L5854" s="58" t="s">
        <v>2697</v>
      </c>
      <c r="M5854" s="58"/>
      <c r="N5854" s="58" t="s">
        <v>40</v>
      </c>
      <c r="O5854" s="58" t="s">
        <v>41</v>
      </c>
      <c r="P5854" s="4">
        <v>0.02</v>
      </c>
      <c r="Q5854" s="117" t="s">
        <v>2698</v>
      </c>
      <c r="R5854" s="58"/>
      <c r="S5854" s="95">
        <v>53573.2</v>
      </c>
      <c r="T5854" s="7"/>
      <c r="U5854" s="7">
        <v>30261.599999999999</v>
      </c>
      <c r="V5854" s="7">
        <f t="shared" si="736"/>
        <v>23311.599999999999</v>
      </c>
      <c r="W5854" s="8">
        <f t="shared" si="733"/>
        <v>29668.235294117647</v>
      </c>
      <c r="X5854" s="8"/>
      <c r="Y5854" s="7">
        <f t="shared" si="738"/>
        <v>0</v>
      </c>
      <c r="Z5854" s="7"/>
      <c r="AA5854" s="8">
        <f t="shared" ref="AA5854:AA5912" si="740">W5854+X5854</f>
        <v>29668.235294117647</v>
      </c>
      <c r="AB5854" s="7">
        <f t="shared" si="737"/>
        <v>593.3647058823517</v>
      </c>
      <c r="AC5854" s="7">
        <f t="shared" si="735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hidden="1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1993</v>
      </c>
      <c r="I5855" s="58" t="s">
        <v>1994</v>
      </c>
      <c r="J5855" s="58" t="s">
        <v>1995</v>
      </c>
      <c r="K5855" s="58" t="s">
        <v>32</v>
      </c>
      <c r="L5855" s="58" t="s">
        <v>2706</v>
      </c>
      <c r="M5855" s="58"/>
      <c r="N5855" s="58" t="s">
        <v>40</v>
      </c>
      <c r="O5855" s="58" t="s">
        <v>41</v>
      </c>
      <c r="P5855" s="4">
        <v>0.04</v>
      </c>
      <c r="Q5855" s="117" t="s">
        <v>2707</v>
      </c>
      <c r="R5855" s="58"/>
      <c r="S5855" s="95">
        <v>1510</v>
      </c>
      <c r="T5855" s="7"/>
      <c r="U5855" s="7">
        <v>0</v>
      </c>
      <c r="V5855" s="7">
        <f t="shared" si="736"/>
        <v>1510</v>
      </c>
      <c r="W5855" s="8">
        <f t="shared" si="733"/>
        <v>0</v>
      </c>
      <c r="X5855" s="8"/>
      <c r="Y5855" s="7">
        <f t="shared" si="738"/>
        <v>0</v>
      </c>
      <c r="Z5855" s="7"/>
      <c r="AA5855" s="8">
        <f t="shared" si="740"/>
        <v>0</v>
      </c>
      <c r="AB5855" s="7">
        <f t="shared" si="737"/>
        <v>0</v>
      </c>
      <c r="AC5855" s="7">
        <f t="shared" si="735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hidden="1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1993</v>
      </c>
      <c r="I5856" s="58" t="s">
        <v>1994</v>
      </c>
      <c r="J5856" s="58" t="s">
        <v>1995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2665</v>
      </c>
      <c r="R5856" s="58"/>
      <c r="S5856" s="95">
        <v>90648.77</v>
      </c>
      <c r="T5856" s="7"/>
      <c r="U5856" s="7">
        <v>6304.7</v>
      </c>
      <c r="V5856" s="7">
        <f t="shared" si="736"/>
        <v>84344.07</v>
      </c>
      <c r="W5856" s="8">
        <f t="shared" si="733"/>
        <v>6181.0784313725489</v>
      </c>
      <c r="X5856" s="8"/>
      <c r="Y5856" s="7">
        <f t="shared" si="738"/>
        <v>0</v>
      </c>
      <c r="Z5856" s="7"/>
      <c r="AA5856" s="8">
        <f t="shared" si="740"/>
        <v>6181.0784313725489</v>
      </c>
      <c r="AB5856" s="7">
        <f t="shared" si="737"/>
        <v>123.62156862745087</v>
      </c>
      <c r="AC5856" s="7">
        <f t="shared" si="735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hidden="1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2831</v>
      </c>
      <c r="F5857" s="58" t="s">
        <v>2831</v>
      </c>
      <c r="G5857" s="58" t="s">
        <v>2831</v>
      </c>
      <c r="H5857" s="58" t="s">
        <v>1993</v>
      </c>
      <c r="I5857" s="58" t="s">
        <v>1994</v>
      </c>
      <c r="J5857" s="58" t="s">
        <v>1995</v>
      </c>
      <c r="K5857" s="58" t="s">
        <v>32</v>
      </c>
      <c r="L5857" s="58" t="s">
        <v>2831</v>
      </c>
      <c r="M5857" s="58"/>
      <c r="N5857" s="58" t="s">
        <v>40</v>
      </c>
      <c r="O5857" s="58" t="s">
        <v>41</v>
      </c>
      <c r="P5857" s="4">
        <v>0.02</v>
      </c>
      <c r="Q5857" s="117" t="s">
        <v>2832</v>
      </c>
      <c r="R5857" s="58"/>
      <c r="S5857" s="95">
        <v>2487</v>
      </c>
      <c r="T5857" s="7"/>
      <c r="U5857" s="7">
        <v>2003</v>
      </c>
      <c r="V5857" s="7">
        <f t="shared" si="736"/>
        <v>484</v>
      </c>
      <c r="W5857" s="8">
        <f t="shared" si="733"/>
        <v>1963.7254901960785</v>
      </c>
      <c r="X5857" s="8"/>
      <c r="Y5857" s="7">
        <f t="shared" si="738"/>
        <v>0</v>
      </c>
      <c r="Z5857" s="7"/>
      <c r="AA5857" s="8">
        <f t="shared" si="740"/>
        <v>1963.7254901960785</v>
      </c>
      <c r="AB5857" s="7">
        <f t="shared" si="737"/>
        <v>39.274509803921546</v>
      </c>
      <c r="AC5857" s="7">
        <f t="shared" si="735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hidden="1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3488</v>
      </c>
      <c r="F5858" s="58" t="s">
        <v>3488</v>
      </c>
      <c r="G5858" s="58" t="s">
        <v>3488</v>
      </c>
      <c r="H5858" s="58" t="s">
        <v>1993</v>
      </c>
      <c r="I5858" s="58" t="s">
        <v>1994</v>
      </c>
      <c r="J5858" s="58" t="s">
        <v>1995</v>
      </c>
      <c r="K5858" s="58" t="s">
        <v>32</v>
      </c>
      <c r="L5858" s="58" t="s">
        <v>3488</v>
      </c>
      <c r="M5858" s="58"/>
      <c r="N5858" s="58" t="s">
        <v>40</v>
      </c>
      <c r="O5858" s="58" t="s">
        <v>80</v>
      </c>
      <c r="P5858" s="4">
        <v>0</v>
      </c>
      <c r="Q5858" s="117" t="s">
        <v>3489</v>
      </c>
      <c r="R5858" s="58"/>
      <c r="S5858" s="95">
        <v>10000</v>
      </c>
      <c r="T5858" s="7"/>
      <c r="U5858" s="7">
        <v>0</v>
      </c>
      <c r="V5858" s="7">
        <f t="shared" si="736"/>
        <v>10000</v>
      </c>
      <c r="W5858" s="8">
        <f t="shared" si="733"/>
        <v>0</v>
      </c>
      <c r="X5858" s="8"/>
      <c r="Y5858" s="7">
        <f t="shared" si="738"/>
        <v>0</v>
      </c>
      <c r="Z5858" s="7"/>
      <c r="AA5858" s="8">
        <f t="shared" si="740"/>
        <v>0</v>
      </c>
      <c r="AB5858" s="7">
        <f t="shared" si="737"/>
        <v>0</v>
      </c>
      <c r="AC5858" s="7">
        <f t="shared" si="735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hidden="1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2757</v>
      </c>
      <c r="F5859" s="58" t="s">
        <v>2757</v>
      </c>
      <c r="G5859" s="58" t="s">
        <v>2757</v>
      </c>
      <c r="H5859" s="58" t="s">
        <v>1993</v>
      </c>
      <c r="I5859" s="58" t="s">
        <v>1994</v>
      </c>
      <c r="J5859" s="58" t="s">
        <v>1995</v>
      </c>
      <c r="K5859" s="58" t="s">
        <v>32</v>
      </c>
      <c r="L5859" s="58" t="s">
        <v>2757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6"/>
        <v>6117.6600000000008</v>
      </c>
      <c r="W5859" s="8">
        <f t="shared" si="733"/>
        <v>2142.8431372549016</v>
      </c>
      <c r="X5859" s="8"/>
      <c r="Y5859" s="7">
        <f t="shared" si="738"/>
        <v>0</v>
      </c>
      <c r="Z5859" s="7"/>
      <c r="AA5859" s="8">
        <f t="shared" si="740"/>
        <v>2142.8431372549016</v>
      </c>
      <c r="AB5859" s="7">
        <f t="shared" si="737"/>
        <v>42.856862745098169</v>
      </c>
      <c r="AC5859" s="7">
        <f t="shared" si="735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hidden="1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4067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6"/>
        <v>1254</v>
      </c>
      <c r="W5860" s="8">
        <f t="shared" ref="W5860:W5879" si="741">IF(O5860="返货",U5860/(1+P5860),IF(O5860="返现",U5860,IF(O5860="折扣",U5860*P5860,IF(O5860="无",U5860))))</f>
        <v>0</v>
      </c>
      <c r="X5860" s="8"/>
      <c r="Y5860" s="7">
        <f t="shared" si="738"/>
        <v>0</v>
      </c>
      <c r="Z5860" s="7"/>
      <c r="AA5860" s="8">
        <f t="shared" si="740"/>
        <v>0</v>
      </c>
      <c r="AB5860" s="7">
        <f t="shared" si="737"/>
        <v>0</v>
      </c>
      <c r="AC5860" s="7">
        <f t="shared" si="735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hidden="1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4034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6"/>
        <v>48179.8</v>
      </c>
      <c r="W5861" s="8">
        <f t="shared" si="741"/>
        <v>0</v>
      </c>
      <c r="X5861" s="8"/>
      <c r="Y5861" s="7">
        <f t="shared" si="738"/>
        <v>0</v>
      </c>
      <c r="Z5861" s="7"/>
      <c r="AA5861" s="8">
        <f t="shared" si="740"/>
        <v>0</v>
      </c>
      <c r="AB5861" s="7">
        <f t="shared" si="737"/>
        <v>0</v>
      </c>
      <c r="AC5861" s="7">
        <f t="shared" si="735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hidden="1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4067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6"/>
        <v>484.29999999999802</v>
      </c>
      <c r="W5862" s="8">
        <f t="shared" si="741"/>
        <v>0</v>
      </c>
      <c r="X5862" s="8"/>
      <c r="Y5862" s="7">
        <f t="shared" si="738"/>
        <v>0</v>
      </c>
      <c r="Z5862" s="7"/>
      <c r="AA5862" s="8">
        <f t="shared" si="740"/>
        <v>0</v>
      </c>
      <c r="AB5862" s="7">
        <f t="shared" si="737"/>
        <v>0</v>
      </c>
      <c r="AC5862" s="7">
        <f t="shared" si="735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hidden="1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4067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6"/>
        <v>8472.1</v>
      </c>
      <c r="W5863" s="8">
        <f t="shared" si="741"/>
        <v>0</v>
      </c>
      <c r="X5863" s="8"/>
      <c r="Y5863" s="7">
        <f t="shared" si="738"/>
        <v>0</v>
      </c>
      <c r="Z5863" s="7"/>
      <c r="AA5863" s="8">
        <f t="shared" si="740"/>
        <v>0</v>
      </c>
      <c r="AB5863" s="7">
        <f t="shared" si="737"/>
        <v>0</v>
      </c>
      <c r="AC5863" s="7">
        <f t="shared" si="735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hidden="1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4067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6"/>
        <v>38476.199999999997</v>
      </c>
      <c r="W5864" s="8">
        <f t="shared" si="741"/>
        <v>0</v>
      </c>
      <c r="X5864" s="8"/>
      <c r="Y5864" s="7">
        <f t="shared" si="738"/>
        <v>0</v>
      </c>
      <c r="Z5864" s="7"/>
      <c r="AA5864" s="8">
        <f t="shared" si="740"/>
        <v>0</v>
      </c>
      <c r="AB5864" s="7">
        <f t="shared" si="737"/>
        <v>0</v>
      </c>
      <c r="AC5864" s="7">
        <f t="shared" si="735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hidden="1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4067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6"/>
        <v>-14.2</v>
      </c>
      <c r="W5865" s="8">
        <f t="shared" si="741"/>
        <v>0</v>
      </c>
      <c r="X5865" s="8"/>
      <c r="Y5865" s="7">
        <f t="shared" si="738"/>
        <v>0</v>
      </c>
      <c r="Z5865" s="7"/>
      <c r="AA5865" s="8">
        <f t="shared" si="740"/>
        <v>0</v>
      </c>
      <c r="AB5865" s="7">
        <f t="shared" si="737"/>
        <v>0</v>
      </c>
      <c r="AC5865" s="7">
        <f t="shared" si="735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hidden="1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4034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6"/>
        <v>5697.7</v>
      </c>
      <c r="W5866" s="8">
        <f t="shared" si="741"/>
        <v>0</v>
      </c>
      <c r="X5866" s="8"/>
      <c r="Y5866" s="7">
        <f t="shared" si="738"/>
        <v>0</v>
      </c>
      <c r="Z5866" s="7"/>
      <c r="AA5866" s="8">
        <f t="shared" si="740"/>
        <v>0</v>
      </c>
      <c r="AB5866" s="7">
        <f t="shared" si="737"/>
        <v>0</v>
      </c>
      <c r="AC5866" s="7">
        <f t="shared" si="735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hidden="1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4067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6"/>
        <v>444.900000000001</v>
      </c>
      <c r="W5867" s="8">
        <f t="shared" si="741"/>
        <v>0</v>
      </c>
      <c r="X5867" s="8"/>
      <c r="Y5867" s="7">
        <f t="shared" si="738"/>
        <v>0</v>
      </c>
      <c r="Z5867" s="7"/>
      <c r="AA5867" s="8">
        <f t="shared" si="740"/>
        <v>0</v>
      </c>
      <c r="AB5867" s="7">
        <f t="shared" si="737"/>
        <v>0</v>
      </c>
      <c r="AC5867" s="7">
        <f t="shared" si="735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hidden="1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4067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6"/>
        <v>-1375991.64</v>
      </c>
      <c r="W5868" s="8">
        <f t="shared" si="741"/>
        <v>0</v>
      </c>
      <c r="X5868" s="8"/>
      <c r="Y5868" s="7">
        <f t="shared" si="738"/>
        <v>0</v>
      </c>
      <c r="Z5868" s="7"/>
      <c r="AA5868" s="8">
        <f t="shared" si="740"/>
        <v>0</v>
      </c>
      <c r="AB5868" s="7">
        <f t="shared" si="737"/>
        <v>0</v>
      </c>
      <c r="AC5868" s="7">
        <f t="shared" si="735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hidden="1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4067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6"/>
        <v>-4564.6899999999996</v>
      </c>
      <c r="W5869" s="8">
        <f t="shared" si="741"/>
        <v>0</v>
      </c>
      <c r="X5869" s="8"/>
      <c r="Y5869" s="7">
        <f t="shared" si="738"/>
        <v>0</v>
      </c>
      <c r="Z5869" s="7"/>
      <c r="AA5869" s="8">
        <f t="shared" si="740"/>
        <v>0</v>
      </c>
      <c r="AB5869" s="7">
        <f t="shared" si="737"/>
        <v>0</v>
      </c>
      <c r="AC5869" s="7">
        <f t="shared" si="735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hidden="1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4067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6"/>
        <v>-386.17000000001298</v>
      </c>
      <c r="W5870" s="8">
        <f t="shared" si="741"/>
        <v>0</v>
      </c>
      <c r="X5870" s="8"/>
      <c r="Y5870" s="7">
        <f t="shared" si="738"/>
        <v>0</v>
      </c>
      <c r="Z5870" s="7"/>
      <c r="AA5870" s="8">
        <f t="shared" si="740"/>
        <v>0</v>
      </c>
      <c r="AB5870" s="7">
        <f t="shared" si="737"/>
        <v>0</v>
      </c>
      <c r="AC5870" s="7">
        <f t="shared" si="735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hidden="1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4067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6"/>
        <v>1149.7</v>
      </c>
      <c r="W5871" s="8">
        <f t="shared" si="741"/>
        <v>0</v>
      </c>
      <c r="X5871" s="8"/>
      <c r="Y5871" s="7">
        <f t="shared" si="738"/>
        <v>0</v>
      </c>
      <c r="Z5871" s="7"/>
      <c r="AA5871" s="8">
        <f t="shared" si="740"/>
        <v>0</v>
      </c>
      <c r="AB5871" s="7">
        <f t="shared" si="737"/>
        <v>0</v>
      </c>
      <c r="AC5871" s="7">
        <f t="shared" si="735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hidden="1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4067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6"/>
        <v>2274.3000000000502</v>
      </c>
      <c r="W5872" s="8">
        <f t="shared" si="741"/>
        <v>0</v>
      </c>
      <c r="X5872" s="8"/>
      <c r="Y5872" s="7">
        <f t="shared" si="738"/>
        <v>0</v>
      </c>
      <c r="Z5872" s="7"/>
      <c r="AA5872" s="8">
        <f t="shared" si="740"/>
        <v>0</v>
      </c>
      <c r="AB5872" s="7">
        <f t="shared" si="737"/>
        <v>0</v>
      </c>
      <c r="AC5872" s="7">
        <f t="shared" si="735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hidden="1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4067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6"/>
        <v>231281.9</v>
      </c>
      <c r="W5873" s="8">
        <f t="shared" si="741"/>
        <v>0</v>
      </c>
      <c r="X5873" s="8"/>
      <c r="Y5873" s="7">
        <f t="shared" si="738"/>
        <v>0</v>
      </c>
      <c r="Z5873" s="7"/>
      <c r="AA5873" s="8">
        <f t="shared" si="740"/>
        <v>0</v>
      </c>
      <c r="AB5873" s="7">
        <f t="shared" si="737"/>
        <v>0</v>
      </c>
      <c r="AC5873" s="7">
        <f t="shared" ref="AC5873:AC5936" si="742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hidden="1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4067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3">S5874+T5874-U5874</f>
        <v>14525.44</v>
      </c>
      <c r="W5874" s="8">
        <f t="shared" si="741"/>
        <v>0</v>
      </c>
      <c r="X5874" s="8"/>
      <c r="Y5874" s="7">
        <f t="shared" si="738"/>
        <v>0</v>
      </c>
      <c r="Z5874" s="7"/>
      <c r="AA5874" s="8">
        <f t="shared" si="740"/>
        <v>0</v>
      </c>
      <c r="AB5874" s="7">
        <f t="shared" si="737"/>
        <v>0</v>
      </c>
      <c r="AC5874" s="7">
        <f t="shared" si="742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hidden="1" customHeight="1">
      <c r="A5875" s="1">
        <v>43891</v>
      </c>
      <c r="B5875" s="58" t="s">
        <v>1918</v>
      </c>
      <c r="C5875" s="58" t="s">
        <v>188</v>
      </c>
      <c r="D5875" s="58" t="s">
        <v>364</v>
      </c>
      <c r="E5875" s="58" t="s">
        <v>1919</v>
      </c>
      <c r="F5875" s="58" t="s">
        <v>1920</v>
      </c>
      <c r="G5875" s="58" t="s">
        <v>1921</v>
      </c>
      <c r="H5875" s="58" t="s">
        <v>223</v>
      </c>
      <c r="I5875" s="58" t="s">
        <v>4067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1922</v>
      </c>
      <c r="R5875" s="58"/>
      <c r="S5875" s="95">
        <v>-9999.9500000000007</v>
      </c>
      <c r="T5875" s="7"/>
      <c r="U5875" s="7">
        <v>0</v>
      </c>
      <c r="V5875" s="7">
        <f t="shared" si="743"/>
        <v>-9999.9500000000007</v>
      </c>
      <c r="W5875" s="8">
        <f t="shared" si="741"/>
        <v>0</v>
      </c>
      <c r="X5875" s="8"/>
      <c r="Y5875" s="7">
        <f t="shared" si="738"/>
        <v>0</v>
      </c>
      <c r="Z5875" s="7"/>
      <c r="AA5875" s="8">
        <f t="shared" si="740"/>
        <v>0</v>
      </c>
      <c r="AB5875" s="7">
        <f t="shared" si="737"/>
        <v>0</v>
      </c>
      <c r="AC5875" s="7">
        <f t="shared" si="742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hidden="1" customHeight="1">
      <c r="A5876" s="1">
        <v>43891</v>
      </c>
      <c r="B5876" s="58" t="s">
        <v>1927</v>
      </c>
      <c r="C5876" s="58" t="s">
        <v>1328</v>
      </c>
      <c r="D5876" s="58" t="s">
        <v>1439</v>
      </c>
      <c r="E5876" s="58" t="s">
        <v>1952</v>
      </c>
      <c r="F5876" s="58" t="s">
        <v>1953</v>
      </c>
      <c r="G5876" s="58" t="s">
        <v>1930</v>
      </c>
      <c r="H5876" s="58" t="s">
        <v>335</v>
      </c>
      <c r="I5876" s="58" t="s">
        <v>4067</v>
      </c>
      <c r="J5876" s="58"/>
      <c r="K5876" s="58"/>
      <c r="L5876" s="58" t="s">
        <v>1952</v>
      </c>
      <c r="M5876" s="58"/>
      <c r="N5876" s="58" t="s">
        <v>40</v>
      </c>
      <c r="O5876" s="58" t="s">
        <v>41</v>
      </c>
      <c r="P5876" s="4">
        <v>0.02</v>
      </c>
      <c r="Q5876" s="117" t="s">
        <v>1954</v>
      </c>
      <c r="R5876" s="58"/>
      <c r="S5876" s="95">
        <v>3183.65</v>
      </c>
      <c r="T5876" s="7"/>
      <c r="U5876" s="7">
        <v>0</v>
      </c>
      <c r="V5876" s="7">
        <f t="shared" si="743"/>
        <v>3183.65</v>
      </c>
      <c r="W5876" s="8">
        <f t="shared" si="741"/>
        <v>0</v>
      </c>
      <c r="X5876" s="8"/>
      <c r="Y5876" s="7">
        <f t="shared" si="738"/>
        <v>0</v>
      </c>
      <c r="Z5876" s="7"/>
      <c r="AA5876" s="8">
        <f t="shared" si="740"/>
        <v>0</v>
      </c>
      <c r="AB5876" s="7">
        <f t="shared" si="737"/>
        <v>0</v>
      </c>
      <c r="AC5876" s="7">
        <f t="shared" si="742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hidden="1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1992</v>
      </c>
      <c r="F5877" s="58" t="s">
        <v>1992</v>
      </c>
      <c r="G5877" s="58" t="s">
        <v>1992</v>
      </c>
      <c r="H5877" s="58" t="s">
        <v>1993</v>
      </c>
      <c r="I5877" s="58" t="s">
        <v>1994</v>
      </c>
      <c r="J5877" s="58" t="s">
        <v>1995</v>
      </c>
      <c r="K5877" s="58" t="s">
        <v>32</v>
      </c>
      <c r="L5877" s="58" t="s">
        <v>1992</v>
      </c>
      <c r="M5877" s="58"/>
      <c r="N5877" s="58" t="s">
        <v>40</v>
      </c>
      <c r="O5877" s="58" t="s">
        <v>41</v>
      </c>
      <c r="P5877" s="4">
        <v>0.04</v>
      </c>
      <c r="Q5877" s="117" t="s">
        <v>1996</v>
      </c>
      <c r="R5877" s="58"/>
      <c r="S5877" s="95">
        <v>1038.73</v>
      </c>
      <c r="T5877" s="7"/>
      <c r="U5877" s="7">
        <v>0</v>
      </c>
      <c r="V5877" s="7">
        <f t="shared" si="743"/>
        <v>1038.73</v>
      </c>
      <c r="W5877" s="8">
        <f t="shared" si="741"/>
        <v>0</v>
      </c>
      <c r="X5877" s="8"/>
      <c r="Y5877" s="7">
        <f t="shared" si="738"/>
        <v>0</v>
      </c>
      <c r="Z5877" s="7"/>
      <c r="AA5877" s="8">
        <f t="shared" si="740"/>
        <v>0</v>
      </c>
      <c r="AB5877" s="7">
        <f t="shared" si="737"/>
        <v>0</v>
      </c>
      <c r="AC5877" s="7">
        <f t="shared" si="742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hidden="1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1992</v>
      </c>
      <c r="F5878" s="58" t="s">
        <v>1992</v>
      </c>
      <c r="G5878" s="58" t="s">
        <v>1992</v>
      </c>
      <c r="H5878" s="58" t="s">
        <v>1993</v>
      </c>
      <c r="I5878" s="58" t="s">
        <v>1994</v>
      </c>
      <c r="J5878" s="58" t="s">
        <v>1995</v>
      </c>
      <c r="K5878" s="58" t="s">
        <v>32</v>
      </c>
      <c r="L5878" s="58" t="s">
        <v>1992</v>
      </c>
      <c r="M5878" s="58"/>
      <c r="N5878" s="58" t="s">
        <v>331</v>
      </c>
      <c r="O5878" s="58" t="s">
        <v>41</v>
      </c>
      <c r="P5878" s="4">
        <v>0.1</v>
      </c>
      <c r="Q5878" s="117" t="s">
        <v>1996</v>
      </c>
      <c r="R5878" s="58"/>
      <c r="S5878" s="95">
        <v>-555.79999999999995</v>
      </c>
      <c r="T5878" s="7"/>
      <c r="U5878" s="7">
        <v>0</v>
      </c>
      <c r="V5878" s="7">
        <f t="shared" si="743"/>
        <v>-555.79999999999995</v>
      </c>
      <c r="W5878" s="8">
        <f t="shared" si="741"/>
        <v>0</v>
      </c>
      <c r="X5878" s="8"/>
      <c r="Y5878" s="7">
        <f t="shared" si="738"/>
        <v>0</v>
      </c>
      <c r="Z5878" s="7"/>
      <c r="AA5878" s="8">
        <f t="shared" si="740"/>
        <v>0</v>
      </c>
      <c r="AB5878" s="7">
        <f t="shared" si="737"/>
        <v>0</v>
      </c>
      <c r="AC5878" s="7">
        <f t="shared" si="742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hidden="1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1992</v>
      </c>
      <c r="F5879" s="58" t="s">
        <v>1992</v>
      </c>
      <c r="G5879" s="58" t="s">
        <v>1992</v>
      </c>
      <c r="H5879" s="58" t="s">
        <v>1993</v>
      </c>
      <c r="I5879" s="58" t="s">
        <v>1994</v>
      </c>
      <c r="J5879" s="58" t="s">
        <v>1995</v>
      </c>
      <c r="K5879" s="58" t="s">
        <v>32</v>
      </c>
      <c r="L5879" s="58" t="s">
        <v>1997</v>
      </c>
      <c r="M5879" s="58"/>
      <c r="N5879" s="58" t="s">
        <v>40</v>
      </c>
      <c r="O5879" s="58" t="s">
        <v>41</v>
      </c>
      <c r="P5879" s="4">
        <v>0.04</v>
      </c>
      <c r="Q5879" s="117" t="s">
        <v>1998</v>
      </c>
      <c r="R5879" s="58"/>
      <c r="S5879" s="95">
        <v>3936.7</v>
      </c>
      <c r="T5879" s="7"/>
      <c r="U5879" s="7">
        <v>0</v>
      </c>
      <c r="V5879" s="7">
        <f t="shared" si="743"/>
        <v>3936.7</v>
      </c>
      <c r="W5879" s="8">
        <f t="shared" si="741"/>
        <v>0</v>
      </c>
      <c r="X5879" s="8"/>
      <c r="Y5879" s="7">
        <f t="shared" si="738"/>
        <v>0</v>
      </c>
      <c r="Z5879" s="7"/>
      <c r="AA5879" s="8">
        <f t="shared" si="740"/>
        <v>0</v>
      </c>
      <c r="AB5879" s="7">
        <f t="shared" ref="AB5879:AB5901" si="744">U5879-W5879</f>
        <v>0</v>
      </c>
      <c r="AC5879" s="7">
        <f t="shared" si="742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hidden="1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1993</v>
      </c>
      <c r="I5880" s="58" t="s">
        <v>1994</v>
      </c>
      <c r="J5880" s="58" t="s">
        <v>1995</v>
      </c>
      <c r="K5880" s="58" t="s">
        <v>32</v>
      </c>
      <c r="L5880" s="58" t="s">
        <v>223</v>
      </c>
      <c r="M5880" s="58"/>
      <c r="N5880" s="58" t="s">
        <v>40</v>
      </c>
      <c r="O5880" s="58" t="s">
        <v>80</v>
      </c>
      <c r="P5880" s="4">
        <v>0</v>
      </c>
      <c r="Q5880" s="117" t="s">
        <v>1999</v>
      </c>
      <c r="R5880" s="58" t="s">
        <v>4037</v>
      </c>
      <c r="S5880" s="95">
        <v>6073.53</v>
      </c>
      <c r="T5880" s="7"/>
      <c r="U5880" s="7">
        <v>6073.53</v>
      </c>
      <c r="V5880" s="7">
        <f t="shared" si="743"/>
        <v>0</v>
      </c>
      <c r="W5880" s="8">
        <v>0</v>
      </c>
      <c r="X5880" s="8"/>
      <c r="Y5880" s="7">
        <f t="shared" si="738"/>
        <v>0</v>
      </c>
      <c r="Z5880" s="7"/>
      <c r="AA5880" s="8">
        <f t="shared" si="740"/>
        <v>0</v>
      </c>
      <c r="AB5880" s="7">
        <f t="shared" si="744"/>
        <v>6073.53</v>
      </c>
      <c r="AC5880" s="7">
        <v>0</v>
      </c>
      <c r="AD5880" s="4">
        <v>7.0000000000000007E-2</v>
      </c>
      <c r="AE5880" s="7"/>
      <c r="AF5880" s="58" t="s">
        <v>4068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hidden="1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2001</v>
      </c>
      <c r="G5881" s="58" t="s">
        <v>223</v>
      </c>
      <c r="H5881" s="58" t="s">
        <v>1993</v>
      </c>
      <c r="I5881" s="58" t="s">
        <v>1994</v>
      </c>
      <c r="J5881" s="58" t="s">
        <v>1995</v>
      </c>
      <c r="K5881" s="58" t="s">
        <v>32</v>
      </c>
      <c r="L5881" s="58" t="s">
        <v>223</v>
      </c>
      <c r="M5881" s="58"/>
      <c r="N5881" s="58" t="s">
        <v>40</v>
      </c>
      <c r="O5881" s="58" t="s">
        <v>41</v>
      </c>
      <c r="P5881" s="4">
        <v>0.05</v>
      </c>
      <c r="Q5881" s="117" t="s">
        <v>1999</v>
      </c>
      <c r="R5881" s="58" t="s">
        <v>4037</v>
      </c>
      <c r="S5881" s="95">
        <v>50000</v>
      </c>
      <c r="T5881" s="7"/>
      <c r="U5881" s="7">
        <v>34751.97</v>
      </c>
      <c r="V5881" s="7">
        <f t="shared" si="743"/>
        <v>15248.029999999999</v>
      </c>
      <c r="W5881" s="8">
        <f t="shared" ref="W5881:W5890" si="745">IF(O5881="返货",U5881/(1+P5881),IF(O5881="返现",U5881,IF(O5881="折扣",U5881*P5881,IF(O5881="无",U5881))))</f>
        <v>33097.114285714284</v>
      </c>
      <c r="X5881" s="8"/>
      <c r="Y5881" s="7">
        <f t="shared" si="738"/>
        <v>0</v>
      </c>
      <c r="Z5881" s="7"/>
      <c r="AA5881" s="8">
        <f t="shared" si="740"/>
        <v>33097.114285714284</v>
      </c>
      <c r="AB5881" s="7">
        <f t="shared" si="744"/>
        <v>1654.8557142857171</v>
      </c>
      <c r="AC5881" s="7">
        <f t="shared" si="742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hidden="1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1993</v>
      </c>
      <c r="I5882" s="58" t="s">
        <v>1994</v>
      </c>
      <c r="J5882" s="58" t="s">
        <v>1995</v>
      </c>
      <c r="K5882" s="58" t="s">
        <v>32</v>
      </c>
      <c r="L5882" s="58" t="s">
        <v>2003</v>
      </c>
      <c r="M5882" s="58"/>
      <c r="N5882" s="58" t="s">
        <v>57</v>
      </c>
      <c r="O5882" s="58" t="s">
        <v>41</v>
      </c>
      <c r="P5882" s="4">
        <v>0.1</v>
      </c>
      <c r="Q5882" s="117" t="s">
        <v>2004</v>
      </c>
      <c r="R5882" s="58"/>
      <c r="S5882" s="95">
        <v>1.0000000002037299E-2</v>
      </c>
      <c r="T5882" s="7"/>
      <c r="U5882" s="7">
        <v>0</v>
      </c>
      <c r="V5882" s="7">
        <f t="shared" si="743"/>
        <v>1.0000000002037299E-2</v>
      </c>
      <c r="W5882" s="8">
        <f t="shared" si="745"/>
        <v>0</v>
      </c>
      <c r="X5882" s="8"/>
      <c r="Y5882" s="7">
        <f t="shared" si="738"/>
        <v>0</v>
      </c>
      <c r="Z5882" s="7"/>
      <c r="AA5882" s="8">
        <f t="shared" si="740"/>
        <v>0</v>
      </c>
      <c r="AB5882" s="7">
        <f t="shared" si="744"/>
        <v>0</v>
      </c>
      <c r="AC5882" s="7">
        <f t="shared" si="742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hidden="1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1993</v>
      </c>
      <c r="I5883" s="58" t="s">
        <v>1994</v>
      </c>
      <c r="J5883" s="58" t="s">
        <v>1995</v>
      </c>
      <c r="K5883" s="58" t="s">
        <v>32</v>
      </c>
      <c r="L5883" s="58" t="s">
        <v>2005</v>
      </c>
      <c r="M5883" s="58"/>
      <c r="N5883" s="58" t="s">
        <v>57</v>
      </c>
      <c r="O5883" s="58" t="s">
        <v>41</v>
      </c>
      <c r="P5883" s="4">
        <v>0.1</v>
      </c>
      <c r="Q5883" s="117" t="s">
        <v>2006</v>
      </c>
      <c r="R5883" s="58"/>
      <c r="S5883" s="95">
        <v>9.9999999983992893E-3</v>
      </c>
      <c r="T5883" s="7"/>
      <c r="U5883" s="7">
        <v>0</v>
      </c>
      <c r="V5883" s="7">
        <f t="shared" si="743"/>
        <v>9.9999999983992893E-3</v>
      </c>
      <c r="W5883" s="8">
        <f t="shared" si="745"/>
        <v>0</v>
      </c>
      <c r="X5883" s="8"/>
      <c r="Y5883" s="7">
        <f t="shared" si="738"/>
        <v>0</v>
      </c>
      <c r="Z5883" s="7"/>
      <c r="AA5883" s="8">
        <f t="shared" si="740"/>
        <v>0</v>
      </c>
      <c r="AB5883" s="7">
        <f t="shared" si="744"/>
        <v>0</v>
      </c>
      <c r="AC5883" s="7">
        <f t="shared" si="742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hidden="1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1993</v>
      </c>
      <c r="I5884" s="58" t="s">
        <v>1994</v>
      </c>
      <c r="J5884" s="58" t="s">
        <v>1995</v>
      </c>
      <c r="K5884" s="58" t="s">
        <v>32</v>
      </c>
      <c r="L5884" s="58" t="s">
        <v>2005</v>
      </c>
      <c r="M5884" s="58"/>
      <c r="N5884" s="58" t="s">
        <v>57</v>
      </c>
      <c r="O5884" s="58" t="s">
        <v>41</v>
      </c>
      <c r="P5884" s="4">
        <v>0.1</v>
      </c>
      <c r="Q5884" s="117" t="s">
        <v>2007</v>
      </c>
      <c r="R5884" s="58"/>
      <c r="S5884" s="95">
        <v>2.0000000000436599E-2</v>
      </c>
      <c r="T5884" s="7"/>
      <c r="U5884" s="7">
        <v>0</v>
      </c>
      <c r="V5884" s="7">
        <f t="shared" si="743"/>
        <v>2.0000000000436599E-2</v>
      </c>
      <c r="W5884" s="8">
        <f t="shared" si="745"/>
        <v>0</v>
      </c>
      <c r="X5884" s="8"/>
      <c r="Y5884" s="7">
        <f t="shared" si="738"/>
        <v>0</v>
      </c>
      <c r="Z5884" s="7"/>
      <c r="AA5884" s="8">
        <f t="shared" si="740"/>
        <v>0</v>
      </c>
      <c r="AB5884" s="7">
        <f t="shared" si="744"/>
        <v>0</v>
      </c>
      <c r="AC5884" s="7">
        <f t="shared" si="742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hidden="1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1993</v>
      </c>
      <c r="I5885" s="58" t="s">
        <v>1994</v>
      </c>
      <c r="J5885" s="58" t="s">
        <v>1995</v>
      </c>
      <c r="K5885" s="58" t="s">
        <v>32</v>
      </c>
      <c r="L5885" s="58" t="s">
        <v>2005</v>
      </c>
      <c r="M5885" s="58"/>
      <c r="N5885" s="58" t="s">
        <v>57</v>
      </c>
      <c r="O5885" s="58" t="s">
        <v>41</v>
      </c>
      <c r="P5885" s="4">
        <v>0.1</v>
      </c>
      <c r="Q5885" s="117" t="s">
        <v>2008</v>
      </c>
      <c r="R5885" s="58"/>
      <c r="S5885" s="95">
        <v>1.0000000002037299E-2</v>
      </c>
      <c r="T5885" s="7"/>
      <c r="U5885" s="7">
        <v>0</v>
      </c>
      <c r="V5885" s="7">
        <f t="shared" si="743"/>
        <v>1.0000000002037299E-2</v>
      </c>
      <c r="W5885" s="8">
        <f t="shared" si="745"/>
        <v>0</v>
      </c>
      <c r="X5885" s="8"/>
      <c r="Y5885" s="7">
        <f t="shared" si="738"/>
        <v>0</v>
      </c>
      <c r="Z5885" s="7"/>
      <c r="AA5885" s="8">
        <f t="shared" si="740"/>
        <v>0</v>
      </c>
      <c r="AB5885" s="7">
        <f t="shared" si="744"/>
        <v>0</v>
      </c>
      <c r="AC5885" s="7">
        <f t="shared" si="742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hidden="1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1993</v>
      </c>
      <c r="I5886" s="58" t="s">
        <v>1994</v>
      </c>
      <c r="J5886" s="58" t="s">
        <v>1995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2009</v>
      </c>
      <c r="R5886" s="58"/>
      <c r="S5886" s="95">
        <v>-930974.85</v>
      </c>
      <c r="T5886" s="7"/>
      <c r="U5886" s="7">
        <v>11393.614779999996</v>
      </c>
      <c r="V5886" s="7">
        <f t="shared" si="743"/>
        <v>-942368.46477999992</v>
      </c>
      <c r="W5886" s="8">
        <f t="shared" si="745"/>
        <v>11170.210568627446</v>
      </c>
      <c r="X5886" s="8"/>
      <c r="Y5886" s="7">
        <f t="shared" si="738"/>
        <v>0</v>
      </c>
      <c r="Z5886" s="7"/>
      <c r="AA5886" s="8">
        <f t="shared" si="740"/>
        <v>11170.210568627446</v>
      </c>
      <c r="AB5886" s="7">
        <f t="shared" si="744"/>
        <v>223.40421137254998</v>
      </c>
      <c r="AC5886" s="7">
        <f t="shared" si="742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hidden="1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1993</v>
      </c>
      <c r="I5887" s="58" t="s">
        <v>1994</v>
      </c>
      <c r="J5887" s="58" t="s">
        <v>1995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2009</v>
      </c>
      <c r="R5887" s="58"/>
      <c r="S5887" s="95">
        <v>-178363.36</v>
      </c>
      <c r="T5887" s="7"/>
      <c r="U5887" s="7">
        <v>5937.87</v>
      </c>
      <c r="V5887" s="7">
        <f t="shared" si="743"/>
        <v>-184301.22999999998</v>
      </c>
      <c r="W5887" s="8">
        <f t="shared" si="745"/>
        <v>5821.4411764705883</v>
      </c>
      <c r="X5887" s="8"/>
      <c r="Y5887" s="7">
        <f t="shared" si="738"/>
        <v>0</v>
      </c>
      <c r="Z5887" s="7"/>
      <c r="AA5887" s="8">
        <f t="shared" si="740"/>
        <v>5821.4411764705883</v>
      </c>
      <c r="AB5887" s="7">
        <f t="shared" si="744"/>
        <v>116.4288235294116</v>
      </c>
      <c r="AC5887" s="7">
        <f t="shared" si="742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hidden="1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1993</v>
      </c>
      <c r="I5888" s="58" t="s">
        <v>1994</v>
      </c>
      <c r="J5888" s="58" t="s">
        <v>1995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2011</v>
      </c>
      <c r="R5888" s="58"/>
      <c r="S5888" s="95">
        <v>108496.83</v>
      </c>
      <c r="T5888" s="7"/>
      <c r="U5888" s="7">
        <v>0</v>
      </c>
      <c r="V5888" s="7">
        <f t="shared" si="743"/>
        <v>108496.83</v>
      </c>
      <c r="W5888" s="8">
        <f t="shared" si="745"/>
        <v>0</v>
      </c>
      <c r="X5888" s="8"/>
      <c r="Y5888" s="7">
        <f t="shared" si="738"/>
        <v>0</v>
      </c>
      <c r="Z5888" s="7"/>
      <c r="AA5888" s="8">
        <f t="shared" si="740"/>
        <v>0</v>
      </c>
      <c r="AB5888" s="7">
        <f t="shared" si="744"/>
        <v>0</v>
      </c>
      <c r="AC5888" s="7">
        <f t="shared" si="742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hidden="1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2016</v>
      </c>
      <c r="F5889" s="58" t="s">
        <v>2016</v>
      </c>
      <c r="G5889" s="58" t="s">
        <v>2016</v>
      </c>
      <c r="H5889" s="58" t="s">
        <v>1993</v>
      </c>
      <c r="I5889" s="58" t="s">
        <v>1994</v>
      </c>
      <c r="J5889" s="58" t="s">
        <v>1995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2017</v>
      </c>
      <c r="R5889" s="58"/>
      <c r="S5889" s="95">
        <v>1111.7</v>
      </c>
      <c r="T5889" s="7"/>
      <c r="U5889" s="7">
        <v>0</v>
      </c>
      <c r="V5889" s="7">
        <f t="shared" si="743"/>
        <v>1111.7</v>
      </c>
      <c r="W5889" s="8">
        <f t="shared" si="745"/>
        <v>0</v>
      </c>
      <c r="X5889" s="8"/>
      <c r="Y5889" s="7">
        <f t="shared" si="738"/>
        <v>0</v>
      </c>
      <c r="Z5889" s="7"/>
      <c r="AA5889" s="8">
        <f t="shared" si="740"/>
        <v>0</v>
      </c>
      <c r="AB5889" s="7">
        <f t="shared" si="744"/>
        <v>0</v>
      </c>
      <c r="AC5889" s="7">
        <f t="shared" si="742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hidden="1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2018</v>
      </c>
      <c r="F5890" s="58" t="s">
        <v>2018</v>
      </c>
      <c r="G5890" s="58" t="s">
        <v>2018</v>
      </c>
      <c r="H5890" s="58" t="s">
        <v>1993</v>
      </c>
      <c r="I5890" s="58" t="s">
        <v>1994</v>
      </c>
      <c r="J5890" s="58" t="s">
        <v>1995</v>
      </c>
      <c r="K5890" s="58" t="s">
        <v>32</v>
      </c>
      <c r="L5890" s="58" t="s">
        <v>2019</v>
      </c>
      <c r="M5890" s="58"/>
      <c r="N5890" s="58" t="s">
        <v>57</v>
      </c>
      <c r="O5890" s="58" t="s">
        <v>41</v>
      </c>
      <c r="P5890" s="4">
        <v>0.12</v>
      </c>
      <c r="Q5890" s="117" t="s">
        <v>2020</v>
      </c>
      <c r="R5890" s="58"/>
      <c r="S5890" s="95">
        <v>0.01</v>
      </c>
      <c r="T5890" s="7"/>
      <c r="U5890" s="7">
        <v>0</v>
      </c>
      <c r="V5890" s="7">
        <f t="shared" si="743"/>
        <v>0.01</v>
      </c>
      <c r="W5890" s="8">
        <f t="shared" si="745"/>
        <v>0</v>
      </c>
      <c r="X5890" s="8"/>
      <c r="Y5890" s="7">
        <f t="shared" si="738"/>
        <v>0</v>
      </c>
      <c r="Z5890" s="7"/>
      <c r="AA5890" s="8">
        <f t="shared" si="740"/>
        <v>0</v>
      </c>
      <c r="AB5890" s="7">
        <f t="shared" si="744"/>
        <v>0</v>
      </c>
      <c r="AC5890" s="7">
        <f t="shared" si="742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hidden="1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2021</v>
      </c>
      <c r="F5891" s="58" t="s">
        <v>2021</v>
      </c>
      <c r="G5891" s="58" t="s">
        <v>2021</v>
      </c>
      <c r="H5891" s="58" t="s">
        <v>1993</v>
      </c>
      <c r="I5891" s="58" t="s">
        <v>1994</v>
      </c>
      <c r="J5891" s="58" t="s">
        <v>1995</v>
      </c>
      <c r="K5891" s="58" t="s">
        <v>32</v>
      </c>
      <c r="L5891" s="58" t="s">
        <v>2022</v>
      </c>
      <c r="M5891" s="58"/>
      <c r="N5891" s="58" t="s">
        <v>40</v>
      </c>
      <c r="O5891" s="58" t="s">
        <v>80</v>
      </c>
      <c r="P5891" s="4">
        <v>0</v>
      </c>
      <c r="Q5891" s="117" t="s">
        <v>2023</v>
      </c>
      <c r="R5891" s="58" t="s">
        <v>4069</v>
      </c>
      <c r="S5891" s="95">
        <v>24395.360000000001</v>
      </c>
      <c r="T5891" s="7"/>
      <c r="U5891" s="7">
        <v>0</v>
      </c>
      <c r="V5891" s="7">
        <f t="shared" si="743"/>
        <v>24395.360000000001</v>
      </c>
      <c r="W5891" s="8">
        <v>-1303334.69</v>
      </c>
      <c r="X5891" s="8"/>
      <c r="Y5891" s="7">
        <f t="shared" ref="Y5891:Y5954" si="746">IF(W5891-AC5891&lt;=0,0,IF(O5891="返现",MAX(W5891-AB5891-AC5891,0),MAX(W5891-AC5891,0)))</f>
        <v>0</v>
      </c>
      <c r="Z5891" s="7"/>
      <c r="AA5891" s="8">
        <f t="shared" si="740"/>
        <v>-1303334.69</v>
      </c>
      <c r="AB5891" s="7">
        <f t="shared" si="744"/>
        <v>1303334.69</v>
      </c>
      <c r="AC5891" s="7">
        <f t="shared" si="742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hidden="1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2021</v>
      </c>
      <c r="F5892" s="58" t="s">
        <v>2021</v>
      </c>
      <c r="G5892" s="58" t="s">
        <v>2021</v>
      </c>
      <c r="H5892" s="58" t="s">
        <v>1993</v>
      </c>
      <c r="I5892" s="58" t="s">
        <v>1994</v>
      </c>
      <c r="J5892" s="58" t="s">
        <v>1995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2024</v>
      </c>
      <c r="R5892" s="58"/>
      <c r="S5892" s="95">
        <v>3007.96000000001</v>
      </c>
      <c r="T5892" s="7"/>
      <c r="U5892" s="7">
        <v>0</v>
      </c>
      <c r="V5892" s="7">
        <f t="shared" si="743"/>
        <v>3007.96000000001</v>
      </c>
      <c r="W5892" s="8">
        <f t="shared" ref="W5892:W5955" si="747">IF(O5892="返货",U5892/(1+P5892),IF(O5892="返现",U5892,IF(O5892="折扣",U5892*P5892,IF(O5892="无",U5892))))</f>
        <v>0</v>
      </c>
      <c r="X5892" s="8"/>
      <c r="Y5892" s="7">
        <f t="shared" si="746"/>
        <v>0</v>
      </c>
      <c r="Z5892" s="7"/>
      <c r="AA5892" s="8">
        <f t="shared" si="740"/>
        <v>0</v>
      </c>
      <c r="AB5892" s="7">
        <f t="shared" si="744"/>
        <v>0</v>
      </c>
      <c r="AC5892" s="7">
        <f t="shared" si="742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hidden="1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2021</v>
      </c>
      <c r="F5893" s="58" t="s">
        <v>2021</v>
      </c>
      <c r="G5893" s="58" t="s">
        <v>2021</v>
      </c>
      <c r="H5893" s="58" t="s">
        <v>1993</v>
      </c>
      <c r="I5893" s="58" t="s">
        <v>1994</v>
      </c>
      <c r="J5893" s="58" t="s">
        <v>1995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2025</v>
      </c>
      <c r="R5893" s="58"/>
      <c r="S5893" s="95">
        <v>240.3</v>
      </c>
      <c r="T5893" s="7"/>
      <c r="U5893" s="7">
        <v>0</v>
      </c>
      <c r="V5893" s="7">
        <f t="shared" si="743"/>
        <v>240.3</v>
      </c>
      <c r="W5893" s="8">
        <f t="shared" si="747"/>
        <v>0</v>
      </c>
      <c r="X5893" s="8"/>
      <c r="Y5893" s="7">
        <f t="shared" si="746"/>
        <v>0</v>
      </c>
      <c r="Z5893" s="7"/>
      <c r="AA5893" s="8">
        <f t="shared" si="740"/>
        <v>0</v>
      </c>
      <c r="AB5893" s="7">
        <f t="shared" si="744"/>
        <v>0</v>
      </c>
      <c r="AC5893" s="7">
        <f t="shared" si="742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hidden="1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2021</v>
      </c>
      <c r="F5894" s="58" t="s">
        <v>2021</v>
      </c>
      <c r="G5894" s="58" t="s">
        <v>2021</v>
      </c>
      <c r="H5894" s="58" t="s">
        <v>1993</v>
      </c>
      <c r="I5894" s="58" t="s">
        <v>1994</v>
      </c>
      <c r="J5894" s="58" t="s">
        <v>1995</v>
      </c>
      <c r="K5894" s="58" t="s">
        <v>32</v>
      </c>
      <c r="L5894" s="58" t="s">
        <v>2026</v>
      </c>
      <c r="M5894" s="58"/>
      <c r="N5894" s="58" t="s">
        <v>40</v>
      </c>
      <c r="O5894" s="58" t="s">
        <v>80</v>
      </c>
      <c r="P5894" s="4">
        <v>0</v>
      </c>
      <c r="Q5894" s="117" t="s">
        <v>2027</v>
      </c>
      <c r="R5894" s="58"/>
      <c r="S5894" s="95">
        <v>276.74</v>
      </c>
      <c r="T5894" s="7"/>
      <c r="U5894" s="7">
        <v>0</v>
      </c>
      <c r="V5894" s="7">
        <f t="shared" si="743"/>
        <v>276.74</v>
      </c>
      <c r="W5894" s="8">
        <f t="shared" si="747"/>
        <v>0</v>
      </c>
      <c r="X5894" s="8"/>
      <c r="Y5894" s="7">
        <f t="shared" si="746"/>
        <v>0</v>
      </c>
      <c r="Z5894" s="7"/>
      <c r="AA5894" s="8">
        <f t="shared" si="740"/>
        <v>0</v>
      </c>
      <c r="AB5894" s="7">
        <f t="shared" si="744"/>
        <v>0</v>
      </c>
      <c r="AC5894" s="7">
        <f t="shared" si="742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hidden="1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2021</v>
      </c>
      <c r="F5895" s="58" t="s">
        <v>2021</v>
      </c>
      <c r="G5895" s="58" t="s">
        <v>2021</v>
      </c>
      <c r="H5895" s="58" t="s">
        <v>1993</v>
      </c>
      <c r="I5895" s="58" t="s">
        <v>1994</v>
      </c>
      <c r="J5895" s="58" t="s">
        <v>1995</v>
      </c>
      <c r="K5895" s="58" t="s">
        <v>32</v>
      </c>
      <c r="L5895" s="58" t="s">
        <v>2028</v>
      </c>
      <c r="M5895" s="58"/>
      <c r="N5895" s="58" t="s">
        <v>40</v>
      </c>
      <c r="O5895" s="58" t="s">
        <v>80</v>
      </c>
      <c r="P5895" s="4">
        <v>0</v>
      </c>
      <c r="Q5895" s="117" t="s">
        <v>2029</v>
      </c>
      <c r="R5895" s="58"/>
      <c r="S5895" s="95">
        <v>25833.3</v>
      </c>
      <c r="T5895" s="7"/>
      <c r="U5895" s="7">
        <v>0</v>
      </c>
      <c r="V5895" s="7">
        <f t="shared" si="743"/>
        <v>25833.3</v>
      </c>
      <c r="W5895" s="8">
        <f t="shared" si="747"/>
        <v>0</v>
      </c>
      <c r="X5895" s="8"/>
      <c r="Y5895" s="7">
        <f t="shared" si="746"/>
        <v>0</v>
      </c>
      <c r="Z5895" s="7"/>
      <c r="AA5895" s="8">
        <f t="shared" si="740"/>
        <v>0</v>
      </c>
      <c r="AB5895" s="7">
        <f t="shared" si="744"/>
        <v>0</v>
      </c>
      <c r="AC5895" s="7">
        <f t="shared" si="742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hidden="1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2021</v>
      </c>
      <c r="F5896" s="58" t="s">
        <v>2021</v>
      </c>
      <c r="G5896" s="58" t="s">
        <v>2021</v>
      </c>
      <c r="H5896" s="58" t="s">
        <v>1993</v>
      </c>
      <c r="I5896" s="58" t="s">
        <v>1994</v>
      </c>
      <c r="J5896" s="58" t="s">
        <v>1995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2030</v>
      </c>
      <c r="R5896" s="58"/>
      <c r="S5896" s="95">
        <v>34443.58</v>
      </c>
      <c r="T5896" s="7"/>
      <c r="U5896" s="7">
        <v>2847.5</v>
      </c>
      <c r="V5896" s="7">
        <f t="shared" si="743"/>
        <v>31596.080000000002</v>
      </c>
      <c r="W5896" s="8">
        <f t="shared" si="747"/>
        <v>2847.5</v>
      </c>
      <c r="X5896" s="8"/>
      <c r="Y5896" s="7">
        <f t="shared" si="746"/>
        <v>0</v>
      </c>
      <c r="Z5896" s="7"/>
      <c r="AA5896" s="8">
        <f t="shared" si="740"/>
        <v>2847.5</v>
      </c>
      <c r="AB5896" s="7">
        <f t="shared" si="744"/>
        <v>0</v>
      </c>
      <c r="AC5896" s="7">
        <f t="shared" si="742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hidden="1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2021</v>
      </c>
      <c r="F5897" s="58" t="s">
        <v>2021</v>
      </c>
      <c r="G5897" s="58" t="s">
        <v>2021</v>
      </c>
      <c r="H5897" s="58" t="s">
        <v>1993</v>
      </c>
      <c r="I5897" s="58" t="s">
        <v>1994</v>
      </c>
      <c r="J5897" s="58" t="s">
        <v>1995</v>
      </c>
      <c r="K5897" s="58" t="s">
        <v>32</v>
      </c>
      <c r="L5897" s="58" t="s">
        <v>2033</v>
      </c>
      <c r="M5897" s="58"/>
      <c r="N5897" s="58" t="s">
        <v>40</v>
      </c>
      <c r="O5897" s="58" t="s">
        <v>80</v>
      </c>
      <c r="P5897" s="4">
        <v>0</v>
      </c>
      <c r="Q5897" s="117" t="s">
        <v>2034</v>
      </c>
      <c r="R5897" s="58"/>
      <c r="S5897" s="95">
        <v>1.33</v>
      </c>
      <c r="T5897" s="7"/>
      <c r="U5897" s="7">
        <v>0</v>
      </c>
      <c r="V5897" s="7">
        <f t="shared" si="743"/>
        <v>1.33</v>
      </c>
      <c r="W5897" s="8">
        <f t="shared" si="747"/>
        <v>0</v>
      </c>
      <c r="X5897" s="8"/>
      <c r="Y5897" s="7">
        <f t="shared" si="746"/>
        <v>0</v>
      </c>
      <c r="Z5897" s="7"/>
      <c r="AA5897" s="8">
        <f t="shared" si="740"/>
        <v>0</v>
      </c>
      <c r="AB5897" s="7">
        <f t="shared" si="744"/>
        <v>0</v>
      </c>
      <c r="AC5897" s="7">
        <f t="shared" si="742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hidden="1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2021</v>
      </c>
      <c r="F5898" s="58" t="s">
        <v>2021</v>
      </c>
      <c r="G5898" s="58" t="s">
        <v>2021</v>
      </c>
      <c r="H5898" s="58" t="s">
        <v>1993</v>
      </c>
      <c r="I5898" s="58" t="s">
        <v>1994</v>
      </c>
      <c r="J5898" s="58" t="s">
        <v>1995</v>
      </c>
      <c r="K5898" s="58" t="s">
        <v>32</v>
      </c>
      <c r="L5898" s="58" t="s">
        <v>2021</v>
      </c>
      <c r="M5898" s="58"/>
      <c r="N5898" s="58" t="s">
        <v>40</v>
      </c>
      <c r="O5898" s="58" t="s">
        <v>80</v>
      </c>
      <c r="P5898" s="4">
        <v>0</v>
      </c>
      <c r="Q5898" s="117" t="s">
        <v>2037</v>
      </c>
      <c r="R5898" s="58" t="s">
        <v>4031</v>
      </c>
      <c r="S5898" s="95">
        <v>165219.82</v>
      </c>
      <c r="T5898" s="7"/>
      <c r="U5898" s="7">
        <v>76931.100000000006</v>
      </c>
      <c r="V5898" s="7">
        <f t="shared" si="743"/>
        <v>88288.72</v>
      </c>
      <c r="W5898" s="8">
        <f t="shared" si="747"/>
        <v>76931.100000000006</v>
      </c>
      <c r="X5898" s="8"/>
      <c r="Y5898" s="7">
        <f t="shared" si="746"/>
        <v>0</v>
      </c>
      <c r="Z5898" s="7"/>
      <c r="AA5898" s="8">
        <f t="shared" si="740"/>
        <v>76931.100000000006</v>
      </c>
      <c r="AB5898" s="7">
        <f t="shared" si="744"/>
        <v>0</v>
      </c>
      <c r="AC5898" s="7">
        <f t="shared" si="742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hidden="1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2021</v>
      </c>
      <c r="F5899" s="58" t="s">
        <v>2021</v>
      </c>
      <c r="G5899" s="58" t="s">
        <v>2021</v>
      </c>
      <c r="H5899" s="58" t="s">
        <v>1993</v>
      </c>
      <c r="I5899" s="58" t="s">
        <v>1994</v>
      </c>
      <c r="J5899" s="58" t="s">
        <v>1995</v>
      </c>
      <c r="K5899" s="58" t="s">
        <v>32</v>
      </c>
      <c r="L5899" s="58" t="s">
        <v>2038</v>
      </c>
      <c r="M5899" s="58"/>
      <c r="N5899" s="58" t="s">
        <v>40</v>
      </c>
      <c r="O5899" s="58" t="s">
        <v>80</v>
      </c>
      <c r="P5899" s="4">
        <v>0</v>
      </c>
      <c r="Q5899" s="117" t="s">
        <v>2039</v>
      </c>
      <c r="R5899" s="58"/>
      <c r="S5899" s="95">
        <v>8009.05</v>
      </c>
      <c r="T5899" s="7"/>
      <c r="U5899" s="7">
        <v>0</v>
      </c>
      <c r="V5899" s="7">
        <f t="shared" si="743"/>
        <v>8009.05</v>
      </c>
      <c r="W5899" s="8">
        <f t="shared" si="747"/>
        <v>0</v>
      </c>
      <c r="X5899" s="8"/>
      <c r="Y5899" s="7">
        <f t="shared" si="746"/>
        <v>0</v>
      </c>
      <c r="Z5899" s="7"/>
      <c r="AA5899" s="8">
        <f t="shared" si="740"/>
        <v>0</v>
      </c>
      <c r="AB5899" s="7">
        <f t="shared" si="744"/>
        <v>0</v>
      </c>
      <c r="AC5899" s="7">
        <f t="shared" si="742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hidden="1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2038</v>
      </c>
      <c r="F5900" s="58" t="s">
        <v>2040</v>
      </c>
      <c r="G5900" s="58" t="s">
        <v>2038</v>
      </c>
      <c r="H5900" s="58" t="s">
        <v>1993</v>
      </c>
      <c r="I5900" s="58" t="s">
        <v>1994</v>
      </c>
      <c r="J5900" s="58" t="s">
        <v>1995</v>
      </c>
      <c r="K5900" s="58" t="s">
        <v>32</v>
      </c>
      <c r="L5900" s="58" t="s">
        <v>2038</v>
      </c>
      <c r="M5900" s="58"/>
      <c r="N5900" s="58" t="s">
        <v>40</v>
      </c>
      <c r="O5900" s="58" t="s">
        <v>41</v>
      </c>
      <c r="P5900" s="4">
        <v>0.02</v>
      </c>
      <c r="Q5900" s="117" t="s">
        <v>2041</v>
      </c>
      <c r="R5900" s="58"/>
      <c r="S5900" s="95">
        <v>1264.3399999999999</v>
      </c>
      <c r="T5900" s="7"/>
      <c r="U5900" s="7">
        <v>0</v>
      </c>
      <c r="V5900" s="7">
        <f t="shared" si="743"/>
        <v>1264.3399999999999</v>
      </c>
      <c r="W5900" s="8">
        <f t="shared" si="747"/>
        <v>0</v>
      </c>
      <c r="X5900" s="8"/>
      <c r="Y5900" s="7">
        <f t="shared" si="746"/>
        <v>0</v>
      </c>
      <c r="Z5900" s="7"/>
      <c r="AA5900" s="8">
        <f t="shared" si="740"/>
        <v>0</v>
      </c>
      <c r="AB5900" s="7">
        <f t="shared" si="744"/>
        <v>0</v>
      </c>
      <c r="AC5900" s="7">
        <f t="shared" si="742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hidden="1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1993</v>
      </c>
      <c r="I5901" s="58" t="s">
        <v>1994</v>
      </c>
      <c r="J5901" s="58" t="s">
        <v>1995</v>
      </c>
      <c r="K5901" s="58" t="s">
        <v>32</v>
      </c>
      <c r="L5901" s="58" t="s">
        <v>2042</v>
      </c>
      <c r="M5901" s="58"/>
      <c r="N5901" s="58" t="s">
        <v>40</v>
      </c>
      <c r="O5901" s="58" t="s">
        <v>80</v>
      </c>
      <c r="P5901" s="4">
        <v>0</v>
      </c>
      <c r="Q5901" s="117" t="s">
        <v>2043</v>
      </c>
      <c r="R5901" s="58"/>
      <c r="S5901" s="95">
        <v>66918.94</v>
      </c>
      <c r="T5901" s="7"/>
      <c r="U5901" s="7">
        <v>0</v>
      </c>
      <c r="V5901" s="7">
        <f t="shared" si="743"/>
        <v>66918.94</v>
      </c>
      <c r="W5901" s="8">
        <f t="shared" si="747"/>
        <v>0</v>
      </c>
      <c r="X5901" s="8"/>
      <c r="Y5901" s="7">
        <f t="shared" si="746"/>
        <v>0</v>
      </c>
      <c r="Z5901" s="7"/>
      <c r="AA5901" s="8">
        <f t="shared" si="740"/>
        <v>0</v>
      </c>
      <c r="AB5901" s="7">
        <f t="shared" si="744"/>
        <v>0</v>
      </c>
      <c r="AC5901" s="7">
        <f t="shared" si="742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hidden="1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1993</v>
      </c>
      <c r="I5902" s="58" t="s">
        <v>1994</v>
      </c>
      <c r="J5902" s="58" t="s">
        <v>1995</v>
      </c>
      <c r="K5902" s="58" t="s">
        <v>32</v>
      </c>
      <c r="L5902" s="58" t="s">
        <v>2021</v>
      </c>
      <c r="M5902" s="58"/>
      <c r="N5902" s="58" t="s">
        <v>40</v>
      </c>
      <c r="O5902" s="58" t="s">
        <v>149</v>
      </c>
      <c r="P5902" s="4">
        <v>0.02</v>
      </c>
      <c r="Q5902" s="117" t="s">
        <v>2037</v>
      </c>
      <c r="R5902" s="58" t="s">
        <v>4031</v>
      </c>
      <c r="S5902" s="95">
        <v>200000</v>
      </c>
      <c r="T5902" s="7"/>
      <c r="U5902" s="7">
        <v>0</v>
      </c>
      <c r="V5902" s="7">
        <f t="shared" si="743"/>
        <v>200000</v>
      </c>
      <c r="W5902" s="8">
        <f t="shared" si="747"/>
        <v>0</v>
      </c>
      <c r="X5902" s="8"/>
      <c r="Y5902" s="7">
        <f t="shared" si="746"/>
        <v>0</v>
      </c>
      <c r="Z5902" s="7"/>
      <c r="AA5902" s="8">
        <f t="shared" si="740"/>
        <v>0</v>
      </c>
      <c r="AB5902" s="95">
        <f>W5902*P5902</f>
        <v>0</v>
      </c>
      <c r="AC5902" s="7">
        <f t="shared" si="742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hidden="1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1993</v>
      </c>
      <c r="I5903" s="58" t="s">
        <v>1994</v>
      </c>
      <c r="J5903" s="58" t="s">
        <v>1995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2044</v>
      </c>
      <c r="R5903" s="58"/>
      <c r="S5903" s="95">
        <v>253085.06</v>
      </c>
      <c r="T5903" s="7"/>
      <c r="U5903" s="7">
        <v>0</v>
      </c>
      <c r="V5903" s="7">
        <f t="shared" si="743"/>
        <v>253085.06</v>
      </c>
      <c r="W5903" s="8">
        <f t="shared" si="747"/>
        <v>0</v>
      </c>
      <c r="X5903" s="8"/>
      <c r="Y5903" s="7">
        <f t="shared" si="746"/>
        <v>0</v>
      </c>
      <c r="Z5903" s="7"/>
      <c r="AA5903" s="8">
        <f t="shared" si="740"/>
        <v>0</v>
      </c>
      <c r="AB5903" s="7">
        <f t="shared" ref="AB5903:AB5966" si="748">U5903-W5903</f>
        <v>0</v>
      </c>
      <c r="AC5903" s="7">
        <f t="shared" si="742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hidden="1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2045</v>
      </c>
      <c r="F5904" s="58" t="s">
        <v>2045</v>
      </c>
      <c r="G5904" s="58" t="s">
        <v>2045</v>
      </c>
      <c r="H5904" s="58" t="s">
        <v>1993</v>
      </c>
      <c r="I5904" s="58" t="s">
        <v>1994</v>
      </c>
      <c r="J5904" s="58" t="s">
        <v>1995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2046</v>
      </c>
      <c r="R5904" s="58"/>
      <c r="S5904" s="95">
        <v>50914.91</v>
      </c>
      <c r="T5904" s="7"/>
      <c r="U5904" s="7">
        <v>0</v>
      </c>
      <c r="V5904" s="7">
        <f t="shared" si="743"/>
        <v>50914.91</v>
      </c>
      <c r="W5904" s="8">
        <f t="shared" si="747"/>
        <v>0</v>
      </c>
      <c r="X5904" s="8"/>
      <c r="Y5904" s="7">
        <f t="shared" si="746"/>
        <v>0</v>
      </c>
      <c r="Z5904" s="7"/>
      <c r="AA5904" s="8">
        <f t="shared" si="740"/>
        <v>0</v>
      </c>
      <c r="AB5904" s="7">
        <f t="shared" si="748"/>
        <v>0</v>
      </c>
      <c r="AC5904" s="7">
        <f t="shared" si="742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hidden="1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2047</v>
      </c>
      <c r="F5905" s="58" t="s">
        <v>2047</v>
      </c>
      <c r="G5905" s="58" t="s">
        <v>2047</v>
      </c>
      <c r="H5905" s="58" t="s">
        <v>1993</v>
      </c>
      <c r="I5905" s="58" t="s">
        <v>1994</v>
      </c>
      <c r="J5905" s="58" t="s">
        <v>1995</v>
      </c>
      <c r="K5905" s="58" t="s">
        <v>32</v>
      </c>
      <c r="L5905" s="58" t="s">
        <v>2048</v>
      </c>
      <c r="M5905" s="58"/>
      <c r="N5905" s="58" t="s">
        <v>57</v>
      </c>
      <c r="O5905" s="58" t="s">
        <v>41</v>
      </c>
      <c r="P5905" s="4">
        <v>0.08</v>
      </c>
      <c r="Q5905" s="117" t="s">
        <v>2049</v>
      </c>
      <c r="R5905" s="58"/>
      <c r="S5905" s="95">
        <v>1.9999999999527101E-2</v>
      </c>
      <c r="T5905" s="7"/>
      <c r="U5905" s="7">
        <v>0</v>
      </c>
      <c r="V5905" s="7">
        <f t="shared" si="743"/>
        <v>1.9999999999527101E-2</v>
      </c>
      <c r="W5905" s="8">
        <f t="shared" si="747"/>
        <v>0</v>
      </c>
      <c r="X5905" s="8"/>
      <c r="Y5905" s="7">
        <f t="shared" si="746"/>
        <v>0</v>
      </c>
      <c r="Z5905" s="7"/>
      <c r="AA5905" s="8">
        <f t="shared" si="740"/>
        <v>0</v>
      </c>
      <c r="AB5905" s="7">
        <f t="shared" si="748"/>
        <v>0</v>
      </c>
      <c r="AC5905" s="7">
        <f t="shared" si="742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hidden="1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2047</v>
      </c>
      <c r="F5906" s="58" t="s">
        <v>2047</v>
      </c>
      <c r="G5906" s="58" t="s">
        <v>2047</v>
      </c>
      <c r="H5906" s="58" t="s">
        <v>1993</v>
      </c>
      <c r="I5906" s="58" t="s">
        <v>1994</v>
      </c>
      <c r="J5906" s="58" t="s">
        <v>1995</v>
      </c>
      <c r="K5906" s="58" t="s">
        <v>32</v>
      </c>
      <c r="L5906" s="58" t="s">
        <v>2050</v>
      </c>
      <c r="M5906" s="58"/>
      <c r="N5906" s="58" t="s">
        <v>57</v>
      </c>
      <c r="O5906" s="58" t="s">
        <v>41</v>
      </c>
      <c r="P5906" s="4">
        <v>0.08</v>
      </c>
      <c r="Q5906" s="117" t="s">
        <v>2051</v>
      </c>
      <c r="R5906" s="58"/>
      <c r="S5906" s="95">
        <v>28967.03</v>
      </c>
      <c r="T5906" s="7"/>
      <c r="U5906" s="7">
        <v>0</v>
      </c>
      <c r="V5906" s="7">
        <f t="shared" si="743"/>
        <v>28967.03</v>
      </c>
      <c r="W5906" s="8">
        <f t="shared" si="747"/>
        <v>0</v>
      </c>
      <c r="X5906" s="8"/>
      <c r="Y5906" s="7">
        <f t="shared" si="746"/>
        <v>0</v>
      </c>
      <c r="Z5906" s="7"/>
      <c r="AA5906" s="8">
        <f t="shared" si="740"/>
        <v>0</v>
      </c>
      <c r="AB5906" s="7">
        <f t="shared" si="748"/>
        <v>0</v>
      </c>
      <c r="AC5906" s="7">
        <f t="shared" si="742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hidden="1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2054</v>
      </c>
      <c r="F5907" s="58" t="s">
        <v>2054</v>
      </c>
      <c r="G5907" s="58" t="s">
        <v>2054</v>
      </c>
      <c r="H5907" s="58" t="s">
        <v>1993</v>
      </c>
      <c r="I5907" s="58" t="s">
        <v>1994</v>
      </c>
      <c r="J5907" s="58" t="s">
        <v>1995</v>
      </c>
      <c r="K5907" s="58" t="s">
        <v>32</v>
      </c>
      <c r="L5907" s="58" t="s">
        <v>2055</v>
      </c>
      <c r="M5907" s="58"/>
      <c r="N5907" s="58" t="s">
        <v>40</v>
      </c>
      <c r="O5907" s="58" t="s">
        <v>80</v>
      </c>
      <c r="P5907" s="4">
        <v>0</v>
      </c>
      <c r="Q5907" s="117" t="s">
        <v>2056</v>
      </c>
      <c r="R5907" s="58"/>
      <c r="S5907" s="95">
        <v>1416.9</v>
      </c>
      <c r="T5907" s="7"/>
      <c r="U5907" s="7">
        <v>0</v>
      </c>
      <c r="V5907" s="7">
        <f t="shared" si="743"/>
        <v>1416.9</v>
      </c>
      <c r="W5907" s="8">
        <f t="shared" si="747"/>
        <v>0</v>
      </c>
      <c r="X5907" s="8"/>
      <c r="Y5907" s="7">
        <f t="shared" si="746"/>
        <v>0</v>
      </c>
      <c r="Z5907" s="7"/>
      <c r="AA5907" s="8">
        <f t="shared" si="740"/>
        <v>0</v>
      </c>
      <c r="AB5907" s="7">
        <f t="shared" si="748"/>
        <v>0</v>
      </c>
      <c r="AC5907" s="7">
        <f t="shared" si="742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hidden="1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1993</v>
      </c>
      <c r="I5908" s="58" t="s">
        <v>1994</v>
      </c>
      <c r="J5908" s="58" t="s">
        <v>1995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2059</v>
      </c>
      <c r="R5908" s="58"/>
      <c r="S5908" s="95">
        <v>-9.9999999947613105E-3</v>
      </c>
      <c r="T5908" s="7"/>
      <c r="U5908" s="7">
        <v>0</v>
      </c>
      <c r="V5908" s="7">
        <f t="shared" si="743"/>
        <v>-9.9999999947613105E-3</v>
      </c>
      <c r="W5908" s="8">
        <f t="shared" si="747"/>
        <v>0</v>
      </c>
      <c r="X5908" s="8"/>
      <c r="Y5908" s="7">
        <f t="shared" si="746"/>
        <v>0</v>
      </c>
      <c r="Z5908" s="7"/>
      <c r="AA5908" s="8">
        <f t="shared" si="740"/>
        <v>0</v>
      </c>
      <c r="AB5908" s="7">
        <f t="shared" si="748"/>
        <v>0</v>
      </c>
      <c r="AC5908" s="7">
        <f t="shared" si="742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hidden="1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1993</v>
      </c>
      <c r="I5909" s="58" t="s">
        <v>1994</v>
      </c>
      <c r="J5909" s="58" t="s">
        <v>1995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2060</v>
      </c>
      <c r="R5909" s="58"/>
      <c r="S5909" s="95">
        <v>0</v>
      </c>
      <c r="T5909" s="7"/>
      <c r="U5909" s="7">
        <v>0</v>
      </c>
      <c r="V5909" s="7">
        <f t="shared" si="743"/>
        <v>0</v>
      </c>
      <c r="W5909" s="8">
        <f t="shared" si="747"/>
        <v>0</v>
      </c>
      <c r="X5909" s="8"/>
      <c r="Y5909" s="7">
        <f t="shared" si="746"/>
        <v>0</v>
      </c>
      <c r="Z5909" s="7"/>
      <c r="AA5909" s="8">
        <f t="shared" si="740"/>
        <v>0</v>
      </c>
      <c r="AB5909" s="7">
        <f t="shared" si="748"/>
        <v>0</v>
      </c>
      <c r="AC5909" s="7">
        <f t="shared" si="742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hidden="1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1993</v>
      </c>
      <c r="I5910" s="58" t="s">
        <v>1994</v>
      </c>
      <c r="J5910" s="58" t="s">
        <v>1995</v>
      </c>
      <c r="K5910" s="58" t="s">
        <v>32</v>
      </c>
      <c r="L5910" s="58" t="s">
        <v>2061</v>
      </c>
      <c r="M5910" s="58"/>
      <c r="N5910" s="58" t="s">
        <v>57</v>
      </c>
      <c r="O5910" s="58" t="s">
        <v>41</v>
      </c>
      <c r="P5910" s="4">
        <v>0.04</v>
      </c>
      <c r="Q5910" s="117" t="s">
        <v>2062</v>
      </c>
      <c r="R5910" s="58"/>
      <c r="S5910" s="95">
        <v>12.47</v>
      </c>
      <c r="T5910" s="7"/>
      <c r="U5910" s="7">
        <v>0</v>
      </c>
      <c r="V5910" s="7">
        <f t="shared" si="743"/>
        <v>12.47</v>
      </c>
      <c r="W5910" s="8">
        <f t="shared" si="747"/>
        <v>0</v>
      </c>
      <c r="X5910" s="8"/>
      <c r="Y5910" s="7">
        <f t="shared" si="746"/>
        <v>0</v>
      </c>
      <c r="Z5910" s="7"/>
      <c r="AA5910" s="8">
        <f t="shared" si="740"/>
        <v>0</v>
      </c>
      <c r="AB5910" s="7">
        <f t="shared" si="748"/>
        <v>0</v>
      </c>
      <c r="AC5910" s="7">
        <f t="shared" si="742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hidden="1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2067</v>
      </c>
      <c r="F5911" s="58" t="s">
        <v>2067</v>
      </c>
      <c r="G5911" s="58" t="s">
        <v>2067</v>
      </c>
      <c r="H5911" s="58" t="s">
        <v>1993</v>
      </c>
      <c r="I5911" s="58" t="s">
        <v>1994</v>
      </c>
      <c r="J5911" s="58" t="s">
        <v>1995</v>
      </c>
      <c r="K5911" s="58" t="s">
        <v>32</v>
      </c>
      <c r="L5911" s="58" t="s">
        <v>2068</v>
      </c>
      <c r="M5911" s="58"/>
      <c r="N5911" s="58" t="s">
        <v>40</v>
      </c>
      <c r="O5911" s="58" t="s">
        <v>41</v>
      </c>
      <c r="P5911" s="4">
        <v>0.02</v>
      </c>
      <c r="Q5911" s="117" t="s">
        <v>2069</v>
      </c>
      <c r="R5911" s="58"/>
      <c r="S5911" s="95">
        <v>450.89999999998997</v>
      </c>
      <c r="T5911" s="7"/>
      <c r="U5911" s="7">
        <v>0</v>
      </c>
      <c r="V5911" s="7">
        <f t="shared" si="743"/>
        <v>450.89999999998997</v>
      </c>
      <c r="W5911" s="8">
        <f t="shared" si="747"/>
        <v>0</v>
      </c>
      <c r="X5911" s="8"/>
      <c r="Y5911" s="7">
        <f t="shared" si="746"/>
        <v>0</v>
      </c>
      <c r="Z5911" s="7"/>
      <c r="AA5911" s="8">
        <f t="shared" si="740"/>
        <v>0</v>
      </c>
      <c r="AB5911" s="7">
        <f t="shared" si="748"/>
        <v>0</v>
      </c>
      <c r="AC5911" s="7">
        <f t="shared" si="742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hidden="1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2070</v>
      </c>
      <c r="F5912" s="58" t="s">
        <v>2070</v>
      </c>
      <c r="G5912" s="58" t="s">
        <v>2070</v>
      </c>
      <c r="H5912" s="58" t="s">
        <v>1993</v>
      </c>
      <c r="I5912" s="58" t="s">
        <v>1994</v>
      </c>
      <c r="J5912" s="58" t="s">
        <v>1995</v>
      </c>
      <c r="K5912" s="58" t="s">
        <v>32</v>
      </c>
      <c r="L5912" s="58" t="s">
        <v>2070</v>
      </c>
      <c r="M5912" s="58"/>
      <c r="N5912" s="58" t="s">
        <v>40</v>
      </c>
      <c r="O5912" s="58" t="s">
        <v>80</v>
      </c>
      <c r="P5912" s="4">
        <v>0</v>
      </c>
      <c r="Q5912" s="117" t="s">
        <v>2071</v>
      </c>
      <c r="R5912" s="58"/>
      <c r="S5912" s="95">
        <v>33271.5</v>
      </c>
      <c r="T5912" s="7"/>
      <c r="U5912" s="7">
        <v>6932.6</v>
      </c>
      <c r="V5912" s="7">
        <f t="shared" si="743"/>
        <v>26338.9</v>
      </c>
      <c r="W5912" s="8">
        <f t="shared" si="747"/>
        <v>6932.6</v>
      </c>
      <c r="X5912" s="8"/>
      <c r="Y5912" s="7">
        <f t="shared" si="746"/>
        <v>0</v>
      </c>
      <c r="Z5912" s="7"/>
      <c r="AA5912" s="8">
        <f t="shared" si="740"/>
        <v>6932.6</v>
      </c>
      <c r="AB5912" s="7">
        <f t="shared" si="748"/>
        <v>0</v>
      </c>
      <c r="AC5912" s="7">
        <f t="shared" si="742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hidden="1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2076</v>
      </c>
      <c r="F5913" s="58" t="s">
        <v>2076</v>
      </c>
      <c r="G5913" s="58" t="s">
        <v>2076</v>
      </c>
      <c r="H5913" s="58" t="s">
        <v>1993</v>
      </c>
      <c r="I5913" s="58" t="s">
        <v>1994</v>
      </c>
      <c r="J5913" s="58" t="s">
        <v>1995</v>
      </c>
      <c r="K5913" s="58" t="s">
        <v>32</v>
      </c>
      <c r="L5913" s="58" t="s">
        <v>2077</v>
      </c>
      <c r="M5913" s="58"/>
      <c r="N5913" s="58" t="s">
        <v>57</v>
      </c>
      <c r="O5913" s="58" t="s">
        <v>41</v>
      </c>
      <c r="P5913" s="4">
        <v>0.08</v>
      </c>
      <c r="Q5913" s="117" t="s">
        <v>2078</v>
      </c>
      <c r="R5913" s="58"/>
      <c r="S5913" s="95">
        <v>1.00000000002183E-2</v>
      </c>
      <c r="T5913" s="7"/>
      <c r="U5913" s="7">
        <v>0</v>
      </c>
      <c r="V5913" s="7">
        <f t="shared" si="743"/>
        <v>1.00000000002183E-2</v>
      </c>
      <c r="W5913" s="8">
        <f t="shared" si="747"/>
        <v>0</v>
      </c>
      <c r="X5913" s="8"/>
      <c r="Y5913" s="7">
        <f t="shared" si="746"/>
        <v>0</v>
      </c>
      <c r="Z5913" s="7"/>
      <c r="AA5913" s="7"/>
      <c r="AB5913" s="7">
        <f t="shared" si="748"/>
        <v>0</v>
      </c>
      <c r="AC5913" s="7">
        <f t="shared" si="742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hidden="1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2083</v>
      </c>
      <c r="F5914" s="58" t="s">
        <v>2084</v>
      </c>
      <c r="G5914" s="58" t="s">
        <v>2083</v>
      </c>
      <c r="H5914" s="58" t="s">
        <v>1993</v>
      </c>
      <c r="I5914" s="58" t="s">
        <v>1994</v>
      </c>
      <c r="J5914" s="58" t="s">
        <v>1995</v>
      </c>
      <c r="K5914" s="58" t="s">
        <v>32</v>
      </c>
      <c r="L5914" s="58" t="s">
        <v>2083</v>
      </c>
      <c r="M5914" s="58"/>
      <c r="N5914" s="58" t="s">
        <v>57</v>
      </c>
      <c r="O5914" s="58" t="s">
        <v>80</v>
      </c>
      <c r="P5914" s="4">
        <v>0</v>
      </c>
      <c r="Q5914" s="117" t="s">
        <v>2085</v>
      </c>
      <c r="R5914" s="58"/>
      <c r="S5914" s="95">
        <v>4.9999999999954498E-2</v>
      </c>
      <c r="T5914" s="7"/>
      <c r="U5914" s="7">
        <v>0</v>
      </c>
      <c r="V5914" s="7">
        <f t="shared" si="743"/>
        <v>4.9999999999954498E-2</v>
      </c>
      <c r="W5914" s="8">
        <f t="shared" si="747"/>
        <v>0</v>
      </c>
      <c r="X5914" s="8"/>
      <c r="Y5914" s="7">
        <f t="shared" si="746"/>
        <v>0</v>
      </c>
      <c r="Z5914" s="7"/>
      <c r="AA5914" s="8">
        <f t="shared" ref="AA5914:AA5915" si="749">W5914+X5914</f>
        <v>0</v>
      </c>
      <c r="AB5914" s="7">
        <f t="shared" si="748"/>
        <v>0</v>
      </c>
      <c r="AC5914" s="7">
        <f t="shared" si="742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hidden="1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1993</v>
      </c>
      <c r="I5915" s="58" t="s">
        <v>1994</v>
      </c>
      <c r="J5915" s="58" t="s">
        <v>1995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2086</v>
      </c>
      <c r="R5915" s="58"/>
      <c r="S5915" s="95">
        <v>6844.5</v>
      </c>
      <c r="T5915" s="7"/>
      <c r="U5915" s="7">
        <v>649</v>
      </c>
      <c r="V5915" s="7">
        <f t="shared" si="743"/>
        <v>6195.5</v>
      </c>
      <c r="W5915" s="8">
        <f t="shared" si="747"/>
        <v>649</v>
      </c>
      <c r="X5915" s="8"/>
      <c r="Y5915" s="7">
        <f t="shared" si="746"/>
        <v>0</v>
      </c>
      <c r="Z5915" s="7"/>
      <c r="AA5915" s="8">
        <f t="shared" si="749"/>
        <v>649</v>
      </c>
      <c r="AB5915" s="7">
        <f t="shared" si="748"/>
        <v>0</v>
      </c>
      <c r="AC5915" s="7">
        <f t="shared" si="742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hidden="1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2090</v>
      </c>
      <c r="F5916" s="58" t="s">
        <v>2090</v>
      </c>
      <c r="G5916" s="58" t="s">
        <v>2090</v>
      </c>
      <c r="H5916" s="58" t="s">
        <v>1993</v>
      </c>
      <c r="I5916" s="58" t="s">
        <v>1994</v>
      </c>
      <c r="J5916" s="58" t="s">
        <v>1995</v>
      </c>
      <c r="K5916" s="58" t="s">
        <v>32</v>
      </c>
      <c r="L5916" s="58" t="s">
        <v>2091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2092</v>
      </c>
      <c r="R5916" s="58"/>
      <c r="S5916" s="95">
        <v>447.35000000001003</v>
      </c>
      <c r="T5916" s="7"/>
      <c r="U5916" s="7">
        <v>0</v>
      </c>
      <c r="V5916" s="7">
        <f t="shared" si="743"/>
        <v>447.35000000001003</v>
      </c>
      <c r="W5916" s="8">
        <f t="shared" si="747"/>
        <v>0</v>
      </c>
      <c r="X5916" s="8"/>
      <c r="Y5916" s="7">
        <f t="shared" si="746"/>
        <v>0</v>
      </c>
      <c r="Z5916" s="7"/>
      <c r="AA5916" s="7"/>
      <c r="AB5916" s="7">
        <f t="shared" si="748"/>
        <v>0</v>
      </c>
      <c r="AC5916" s="7">
        <f t="shared" si="742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hidden="1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2094</v>
      </c>
      <c r="F5917" s="58" t="s">
        <v>2094</v>
      </c>
      <c r="G5917" s="58" t="s">
        <v>2094</v>
      </c>
      <c r="H5917" s="58" t="s">
        <v>1993</v>
      </c>
      <c r="I5917" s="58" t="s">
        <v>1994</v>
      </c>
      <c r="J5917" s="58" t="s">
        <v>1995</v>
      </c>
      <c r="K5917" s="58" t="s">
        <v>32</v>
      </c>
      <c r="L5917" s="58" t="s">
        <v>2094</v>
      </c>
      <c r="M5917" s="58"/>
      <c r="N5917" s="58" t="s">
        <v>57</v>
      </c>
      <c r="O5917" s="58" t="s">
        <v>41</v>
      </c>
      <c r="P5917" s="4">
        <v>0.08</v>
      </c>
      <c r="Q5917" s="117" t="s">
        <v>2095</v>
      </c>
      <c r="R5917" s="58"/>
      <c r="S5917" s="95">
        <v>2.9999999998835802E-2</v>
      </c>
      <c r="T5917" s="7"/>
      <c r="U5917" s="7">
        <v>0</v>
      </c>
      <c r="V5917" s="7">
        <f t="shared" si="743"/>
        <v>2.9999999998835802E-2</v>
      </c>
      <c r="W5917" s="8">
        <f t="shared" si="747"/>
        <v>0</v>
      </c>
      <c r="X5917" s="8"/>
      <c r="Y5917" s="7">
        <f t="shared" si="746"/>
        <v>0</v>
      </c>
      <c r="Z5917" s="7"/>
      <c r="AA5917" s="8">
        <f t="shared" ref="AA5917:AA5938" si="750">W5917+X5917</f>
        <v>0</v>
      </c>
      <c r="AB5917" s="7">
        <f t="shared" si="748"/>
        <v>0</v>
      </c>
      <c r="AC5917" s="7">
        <f t="shared" si="742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hidden="1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1993</v>
      </c>
      <c r="I5918" s="58" t="s">
        <v>1994</v>
      </c>
      <c r="J5918" s="58" t="s">
        <v>1995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2096</v>
      </c>
      <c r="R5918" s="58"/>
      <c r="S5918" s="95">
        <v>3627.9</v>
      </c>
      <c r="T5918" s="7"/>
      <c r="U5918" s="7">
        <v>0</v>
      </c>
      <c r="V5918" s="7">
        <f t="shared" si="743"/>
        <v>3627.9</v>
      </c>
      <c r="W5918" s="8">
        <f t="shared" si="747"/>
        <v>0</v>
      </c>
      <c r="X5918" s="8"/>
      <c r="Y5918" s="7">
        <f t="shared" si="746"/>
        <v>0</v>
      </c>
      <c r="Z5918" s="7"/>
      <c r="AA5918" s="8">
        <f t="shared" si="750"/>
        <v>0</v>
      </c>
      <c r="AB5918" s="7">
        <f t="shared" si="748"/>
        <v>0</v>
      </c>
      <c r="AC5918" s="7">
        <f t="shared" si="742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hidden="1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1993</v>
      </c>
      <c r="I5919" s="58" t="s">
        <v>1994</v>
      </c>
      <c r="J5919" s="58" t="s">
        <v>1995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2097</v>
      </c>
      <c r="R5919" s="58"/>
      <c r="S5919" s="95">
        <v>-115327.98</v>
      </c>
      <c r="T5919" s="7"/>
      <c r="U5919" s="7">
        <v>0</v>
      </c>
      <c r="V5919" s="7">
        <f t="shared" si="743"/>
        <v>-115327.98</v>
      </c>
      <c r="W5919" s="8">
        <f t="shared" si="747"/>
        <v>0</v>
      </c>
      <c r="X5919" s="8"/>
      <c r="Y5919" s="7">
        <f t="shared" si="746"/>
        <v>0</v>
      </c>
      <c r="Z5919" s="7"/>
      <c r="AA5919" s="8">
        <f t="shared" si="750"/>
        <v>0</v>
      </c>
      <c r="AB5919" s="7">
        <f t="shared" si="748"/>
        <v>0</v>
      </c>
      <c r="AC5919" s="7">
        <f t="shared" si="742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hidden="1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1993</v>
      </c>
      <c r="I5920" s="58" t="s">
        <v>1994</v>
      </c>
      <c r="J5920" s="58" t="s">
        <v>1995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2097</v>
      </c>
      <c r="R5920" s="58"/>
      <c r="S5920" s="95">
        <v>-4350.87</v>
      </c>
      <c r="T5920" s="7"/>
      <c r="U5920" s="7">
        <v>0</v>
      </c>
      <c r="V5920" s="7">
        <f t="shared" si="743"/>
        <v>-4350.87</v>
      </c>
      <c r="W5920" s="8">
        <f t="shared" si="747"/>
        <v>0</v>
      </c>
      <c r="X5920" s="8"/>
      <c r="Y5920" s="7">
        <f t="shared" si="746"/>
        <v>0</v>
      </c>
      <c r="Z5920" s="7"/>
      <c r="AA5920" s="8">
        <f t="shared" si="750"/>
        <v>0</v>
      </c>
      <c r="AB5920" s="7">
        <f t="shared" si="748"/>
        <v>0</v>
      </c>
      <c r="AC5920" s="7">
        <f t="shared" si="742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hidden="1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1663</v>
      </c>
      <c r="F5921" s="58" t="s">
        <v>1663</v>
      </c>
      <c r="G5921" s="58" t="s">
        <v>1663</v>
      </c>
      <c r="H5921" s="58" t="s">
        <v>1993</v>
      </c>
      <c r="I5921" s="58" t="s">
        <v>1994</v>
      </c>
      <c r="J5921" s="58" t="s">
        <v>1995</v>
      </c>
      <c r="K5921" s="58" t="s">
        <v>32</v>
      </c>
      <c r="L5921" s="58" t="s">
        <v>1663</v>
      </c>
      <c r="M5921" s="58"/>
      <c r="N5921" s="58" t="s">
        <v>40</v>
      </c>
      <c r="O5921" s="58" t="s">
        <v>41</v>
      </c>
      <c r="P5921" s="4">
        <v>0.03</v>
      </c>
      <c r="Q5921" s="117" t="s">
        <v>2098</v>
      </c>
      <c r="R5921" s="58"/>
      <c r="S5921" s="95">
        <v>2728.4</v>
      </c>
      <c r="T5921" s="7"/>
      <c r="U5921" s="7">
        <v>0</v>
      </c>
      <c r="V5921" s="7">
        <f t="shared" si="743"/>
        <v>2728.4</v>
      </c>
      <c r="W5921" s="8">
        <f t="shared" si="747"/>
        <v>0</v>
      </c>
      <c r="X5921" s="8"/>
      <c r="Y5921" s="7">
        <f t="shared" si="746"/>
        <v>0</v>
      </c>
      <c r="Z5921" s="7"/>
      <c r="AA5921" s="8">
        <f t="shared" si="750"/>
        <v>0</v>
      </c>
      <c r="AB5921" s="7">
        <f t="shared" si="748"/>
        <v>0</v>
      </c>
      <c r="AC5921" s="7">
        <f t="shared" si="742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hidden="1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1993</v>
      </c>
      <c r="I5922" s="58" t="s">
        <v>1994</v>
      </c>
      <c r="J5922" s="58" t="s">
        <v>1995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2104</v>
      </c>
      <c r="R5922" s="58"/>
      <c r="S5922" s="95">
        <v>6355.23</v>
      </c>
      <c r="T5922" s="7"/>
      <c r="U5922" s="7">
        <v>0</v>
      </c>
      <c r="V5922" s="7">
        <f t="shared" si="743"/>
        <v>6355.23</v>
      </c>
      <c r="W5922" s="8">
        <f t="shared" si="747"/>
        <v>0</v>
      </c>
      <c r="X5922" s="8"/>
      <c r="Y5922" s="7">
        <f t="shared" si="746"/>
        <v>0</v>
      </c>
      <c r="Z5922" s="7"/>
      <c r="AA5922" s="8">
        <f t="shared" si="750"/>
        <v>0</v>
      </c>
      <c r="AB5922" s="7">
        <f t="shared" si="748"/>
        <v>0</v>
      </c>
      <c r="AC5922" s="7">
        <f t="shared" si="742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hidden="1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1993</v>
      </c>
      <c r="I5923" s="58" t="s">
        <v>1994</v>
      </c>
      <c r="J5923" s="58" t="s">
        <v>1995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2105</v>
      </c>
      <c r="R5923" s="58"/>
      <c r="S5923" s="95">
        <v>5706.5</v>
      </c>
      <c r="T5923" s="7"/>
      <c r="U5923" s="7">
        <v>0</v>
      </c>
      <c r="V5923" s="7">
        <f t="shared" si="743"/>
        <v>5706.5</v>
      </c>
      <c r="W5923" s="8">
        <f t="shared" si="747"/>
        <v>0</v>
      </c>
      <c r="X5923" s="8"/>
      <c r="Y5923" s="7">
        <f t="shared" si="746"/>
        <v>0</v>
      </c>
      <c r="Z5923" s="7"/>
      <c r="AA5923" s="8">
        <f t="shared" si="750"/>
        <v>0</v>
      </c>
      <c r="AB5923" s="7">
        <f t="shared" si="748"/>
        <v>0</v>
      </c>
      <c r="AC5923" s="7">
        <f t="shared" si="742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hidden="1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2107</v>
      </c>
      <c r="F5924" s="58" t="s">
        <v>2107</v>
      </c>
      <c r="G5924" s="58" t="s">
        <v>2107</v>
      </c>
      <c r="H5924" s="58" t="s">
        <v>1993</v>
      </c>
      <c r="I5924" s="58" t="s">
        <v>1994</v>
      </c>
      <c r="J5924" s="58" t="s">
        <v>1995</v>
      </c>
      <c r="K5924" s="58" t="s">
        <v>32</v>
      </c>
      <c r="L5924" s="58" t="s">
        <v>2107</v>
      </c>
      <c r="M5924" s="58"/>
      <c r="N5924" s="58" t="s">
        <v>40</v>
      </c>
      <c r="O5924" s="58" t="s">
        <v>80</v>
      </c>
      <c r="P5924" s="4">
        <v>0</v>
      </c>
      <c r="Q5924" s="117" t="s">
        <v>2108</v>
      </c>
      <c r="R5924" s="58"/>
      <c r="S5924" s="95">
        <v>352.30000000000098</v>
      </c>
      <c r="T5924" s="7"/>
      <c r="U5924" s="7">
        <v>0</v>
      </c>
      <c r="V5924" s="7">
        <f t="shared" si="743"/>
        <v>352.30000000000098</v>
      </c>
      <c r="W5924" s="8">
        <f t="shared" si="747"/>
        <v>0</v>
      </c>
      <c r="X5924" s="8"/>
      <c r="Y5924" s="7">
        <f t="shared" si="746"/>
        <v>0</v>
      </c>
      <c r="Z5924" s="7"/>
      <c r="AA5924" s="8">
        <f t="shared" si="750"/>
        <v>0</v>
      </c>
      <c r="AB5924" s="7">
        <f t="shared" si="748"/>
        <v>0</v>
      </c>
      <c r="AC5924" s="7">
        <f t="shared" si="742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hidden="1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1993</v>
      </c>
      <c r="I5925" s="58" t="s">
        <v>1994</v>
      </c>
      <c r="J5925" s="58" t="s">
        <v>1995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2112</v>
      </c>
      <c r="R5925" s="58"/>
      <c r="S5925" s="95">
        <v>120.71</v>
      </c>
      <c r="T5925" s="7"/>
      <c r="U5925" s="7">
        <v>0</v>
      </c>
      <c r="V5925" s="7">
        <f t="shared" si="743"/>
        <v>120.71</v>
      </c>
      <c r="W5925" s="8">
        <f t="shared" si="747"/>
        <v>0</v>
      </c>
      <c r="X5925" s="8"/>
      <c r="Y5925" s="7">
        <f t="shared" si="746"/>
        <v>0</v>
      </c>
      <c r="Z5925" s="7"/>
      <c r="AA5925" s="8">
        <f t="shared" si="750"/>
        <v>0</v>
      </c>
      <c r="AB5925" s="7">
        <f t="shared" si="748"/>
        <v>0</v>
      </c>
      <c r="AC5925" s="7">
        <f t="shared" si="742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hidden="1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1993</v>
      </c>
      <c r="I5926" s="58" t="s">
        <v>1994</v>
      </c>
      <c r="J5926" s="58" t="s">
        <v>1995</v>
      </c>
      <c r="K5926" s="58" t="s">
        <v>32</v>
      </c>
      <c r="L5926" s="58" t="s">
        <v>1688</v>
      </c>
      <c r="M5926" s="58"/>
      <c r="N5926" s="58" t="s">
        <v>57</v>
      </c>
      <c r="O5926" s="58" t="s">
        <v>41</v>
      </c>
      <c r="P5926" s="4">
        <v>0.06</v>
      </c>
      <c r="Q5926" s="117" t="s">
        <v>2114</v>
      </c>
      <c r="R5926" s="58"/>
      <c r="S5926" s="95">
        <v>0.100000000000023</v>
      </c>
      <c r="T5926" s="7"/>
      <c r="U5926" s="7">
        <v>0</v>
      </c>
      <c r="V5926" s="7">
        <f t="shared" si="743"/>
        <v>0.100000000000023</v>
      </c>
      <c r="W5926" s="8">
        <f t="shared" si="747"/>
        <v>0</v>
      </c>
      <c r="X5926" s="8"/>
      <c r="Y5926" s="7">
        <f t="shared" si="746"/>
        <v>0</v>
      </c>
      <c r="Z5926" s="7"/>
      <c r="AA5926" s="8">
        <f t="shared" si="750"/>
        <v>0</v>
      </c>
      <c r="AB5926" s="7">
        <f t="shared" si="748"/>
        <v>0</v>
      </c>
      <c r="AC5926" s="7">
        <f t="shared" si="742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hidden="1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2115</v>
      </c>
      <c r="F5927" s="58" t="s">
        <v>2115</v>
      </c>
      <c r="G5927" s="58" t="s">
        <v>2115</v>
      </c>
      <c r="H5927" s="58" t="s">
        <v>1993</v>
      </c>
      <c r="I5927" s="58" t="s">
        <v>1994</v>
      </c>
      <c r="J5927" s="58" t="s">
        <v>1995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2116</v>
      </c>
      <c r="R5927" s="58"/>
      <c r="S5927" s="95">
        <v>0</v>
      </c>
      <c r="T5927" s="7"/>
      <c r="U5927" s="7">
        <v>669086.24</v>
      </c>
      <c r="V5927" s="7">
        <f t="shared" si="743"/>
        <v>-669086.24</v>
      </c>
      <c r="W5927" s="8">
        <f t="shared" si="747"/>
        <v>669086.24</v>
      </c>
      <c r="X5927" s="8"/>
      <c r="Y5927" s="7">
        <f t="shared" si="746"/>
        <v>0</v>
      </c>
      <c r="Z5927" s="7"/>
      <c r="AA5927" s="8">
        <f t="shared" si="750"/>
        <v>669086.24</v>
      </c>
      <c r="AB5927" s="7">
        <f t="shared" si="748"/>
        <v>0</v>
      </c>
      <c r="AC5927" s="7">
        <f t="shared" si="742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hidden="1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2115</v>
      </c>
      <c r="F5928" s="58" t="s">
        <v>2115</v>
      </c>
      <c r="G5928" s="58" t="s">
        <v>2115</v>
      </c>
      <c r="H5928" s="58" t="s">
        <v>1993</v>
      </c>
      <c r="I5928" s="58" t="s">
        <v>1994</v>
      </c>
      <c r="J5928" s="58" t="s">
        <v>1995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2116</v>
      </c>
      <c r="R5928" s="58"/>
      <c r="S5928" s="95">
        <v>0</v>
      </c>
      <c r="T5928" s="7"/>
      <c r="U5928" s="7">
        <v>10890.3</v>
      </c>
      <c r="V5928" s="7">
        <f t="shared" si="743"/>
        <v>-10890.3</v>
      </c>
      <c r="W5928" s="8">
        <f t="shared" si="747"/>
        <v>10890.3</v>
      </c>
      <c r="X5928" s="8"/>
      <c r="Y5928" s="7">
        <f t="shared" si="746"/>
        <v>0</v>
      </c>
      <c r="Z5928" s="7"/>
      <c r="AA5928" s="8">
        <f t="shared" si="750"/>
        <v>10890.3</v>
      </c>
      <c r="AB5928" s="7">
        <f t="shared" si="748"/>
        <v>0</v>
      </c>
      <c r="AC5928" s="7">
        <f t="shared" si="742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hidden="1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2115</v>
      </c>
      <c r="F5929" s="58" t="s">
        <v>2115</v>
      </c>
      <c r="G5929" s="58" t="s">
        <v>2115</v>
      </c>
      <c r="H5929" s="58" t="s">
        <v>1993</v>
      </c>
      <c r="I5929" s="58" t="s">
        <v>1994</v>
      </c>
      <c r="J5929" s="58" t="s">
        <v>1995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2117</v>
      </c>
      <c r="R5929" s="58"/>
      <c r="S5929" s="95">
        <v>59364.5</v>
      </c>
      <c r="T5929" s="7"/>
      <c r="U5929" s="7">
        <v>0</v>
      </c>
      <c r="V5929" s="7">
        <f t="shared" si="743"/>
        <v>59364.5</v>
      </c>
      <c r="W5929" s="8">
        <f t="shared" si="747"/>
        <v>0</v>
      </c>
      <c r="X5929" s="8"/>
      <c r="Y5929" s="7">
        <f t="shared" si="746"/>
        <v>0</v>
      </c>
      <c r="Z5929" s="7"/>
      <c r="AA5929" s="8">
        <f t="shared" si="750"/>
        <v>0</v>
      </c>
      <c r="AB5929" s="7">
        <f t="shared" si="748"/>
        <v>0</v>
      </c>
      <c r="AC5929" s="7">
        <f t="shared" si="742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hidden="1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2115</v>
      </c>
      <c r="F5930" s="58" t="s">
        <v>2115</v>
      </c>
      <c r="G5930" s="58" t="s">
        <v>2115</v>
      </c>
      <c r="H5930" s="58" t="s">
        <v>1993</v>
      </c>
      <c r="I5930" s="58" t="s">
        <v>1994</v>
      </c>
      <c r="J5930" s="58" t="s">
        <v>1995</v>
      </c>
      <c r="K5930" s="58" t="s">
        <v>32</v>
      </c>
      <c r="L5930" s="58" t="s">
        <v>2118</v>
      </c>
      <c r="M5930" s="58"/>
      <c r="N5930" s="58" t="s">
        <v>40</v>
      </c>
      <c r="O5930" s="58" t="s">
        <v>41</v>
      </c>
      <c r="P5930" s="4">
        <v>0.01</v>
      </c>
      <c r="Q5930" s="117" t="s">
        <v>2119</v>
      </c>
      <c r="R5930" s="58"/>
      <c r="S5930" s="95">
        <v>73906.899999999994</v>
      </c>
      <c r="T5930" s="7"/>
      <c r="U5930" s="7">
        <v>0</v>
      </c>
      <c r="V5930" s="7">
        <f t="shared" si="743"/>
        <v>73906.899999999994</v>
      </c>
      <c r="W5930" s="8">
        <f t="shared" si="747"/>
        <v>0</v>
      </c>
      <c r="X5930" s="8"/>
      <c r="Y5930" s="7">
        <f t="shared" si="746"/>
        <v>0</v>
      </c>
      <c r="Z5930" s="7"/>
      <c r="AA5930" s="8">
        <f t="shared" si="750"/>
        <v>0</v>
      </c>
      <c r="AB5930" s="7">
        <f t="shared" si="748"/>
        <v>0</v>
      </c>
      <c r="AC5930" s="7">
        <f t="shared" si="742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hidden="1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2115</v>
      </c>
      <c r="F5931" s="58" t="s">
        <v>2115</v>
      </c>
      <c r="G5931" s="58" t="s">
        <v>2115</v>
      </c>
      <c r="H5931" s="58" t="s">
        <v>1993</v>
      </c>
      <c r="I5931" s="58" t="s">
        <v>1994</v>
      </c>
      <c r="J5931" s="58" t="s">
        <v>1995</v>
      </c>
      <c r="K5931" s="58" t="s">
        <v>32</v>
      </c>
      <c r="L5931" s="58" t="s">
        <v>2115</v>
      </c>
      <c r="M5931" s="58"/>
      <c r="N5931" s="58" t="s">
        <v>40</v>
      </c>
      <c r="O5931" s="58" t="s">
        <v>41</v>
      </c>
      <c r="P5931" s="4">
        <v>0.01</v>
      </c>
      <c r="Q5931" s="117" t="s">
        <v>2120</v>
      </c>
      <c r="R5931" s="58"/>
      <c r="S5931" s="95">
        <v>21552</v>
      </c>
      <c r="T5931" s="7"/>
      <c r="U5931" s="7">
        <v>0</v>
      </c>
      <c r="V5931" s="7">
        <f t="shared" si="743"/>
        <v>21552</v>
      </c>
      <c r="W5931" s="8">
        <f t="shared" si="747"/>
        <v>0</v>
      </c>
      <c r="X5931" s="8"/>
      <c r="Y5931" s="7">
        <f t="shared" si="746"/>
        <v>0</v>
      </c>
      <c r="Z5931" s="7"/>
      <c r="AA5931" s="8">
        <f t="shared" si="750"/>
        <v>0</v>
      </c>
      <c r="AB5931" s="7">
        <f t="shared" si="748"/>
        <v>0</v>
      </c>
      <c r="AC5931" s="7">
        <f t="shared" si="742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hidden="1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2121</v>
      </c>
      <c r="F5932" s="58" t="s">
        <v>2121</v>
      </c>
      <c r="G5932" s="58" t="s">
        <v>2121</v>
      </c>
      <c r="H5932" s="58" t="s">
        <v>1993</v>
      </c>
      <c r="I5932" s="58" t="s">
        <v>1994</v>
      </c>
      <c r="J5932" s="58" t="s">
        <v>1995</v>
      </c>
      <c r="K5932" s="58" t="s">
        <v>32</v>
      </c>
      <c r="L5932" s="58" t="s">
        <v>2122</v>
      </c>
      <c r="M5932" s="58"/>
      <c r="N5932" s="58" t="s">
        <v>40</v>
      </c>
      <c r="O5932" s="58" t="s">
        <v>41</v>
      </c>
      <c r="P5932" s="4">
        <v>0.02</v>
      </c>
      <c r="Q5932" s="117" t="s">
        <v>2123</v>
      </c>
      <c r="R5932" s="58"/>
      <c r="S5932" s="95">
        <v>388.5</v>
      </c>
      <c r="T5932" s="7"/>
      <c r="U5932" s="7">
        <v>0</v>
      </c>
      <c r="V5932" s="7">
        <f t="shared" si="743"/>
        <v>388.5</v>
      </c>
      <c r="W5932" s="8">
        <f t="shared" si="747"/>
        <v>0</v>
      </c>
      <c r="X5932" s="8"/>
      <c r="Y5932" s="7">
        <f t="shared" si="746"/>
        <v>0</v>
      </c>
      <c r="Z5932" s="7"/>
      <c r="AA5932" s="8">
        <f t="shared" si="750"/>
        <v>0</v>
      </c>
      <c r="AB5932" s="7">
        <f t="shared" si="748"/>
        <v>0</v>
      </c>
      <c r="AC5932" s="7">
        <f t="shared" si="742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hidden="1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1993</v>
      </c>
      <c r="I5933" s="58" t="s">
        <v>1994</v>
      </c>
      <c r="J5933" s="58" t="s">
        <v>1995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2126</v>
      </c>
      <c r="R5933" s="58" t="s">
        <v>4031</v>
      </c>
      <c r="S5933" s="95">
        <v>19939.8</v>
      </c>
      <c r="T5933" s="7"/>
      <c r="U5933" s="95">
        <v>19939.8</v>
      </c>
      <c r="V5933" s="7">
        <f t="shared" si="743"/>
        <v>0</v>
      </c>
      <c r="W5933" s="8">
        <f t="shared" si="747"/>
        <v>19939.8</v>
      </c>
      <c r="X5933" s="8"/>
      <c r="Y5933" s="7">
        <f t="shared" si="746"/>
        <v>0</v>
      </c>
      <c r="Z5933" s="7"/>
      <c r="AA5933" s="8">
        <f t="shared" si="750"/>
        <v>19939.8</v>
      </c>
      <c r="AB5933" s="7">
        <f t="shared" si="748"/>
        <v>0</v>
      </c>
      <c r="AC5933" s="7">
        <f t="shared" si="742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hidden="1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2130</v>
      </c>
      <c r="F5934" s="58" t="s">
        <v>2130</v>
      </c>
      <c r="G5934" s="58" t="s">
        <v>2130</v>
      </c>
      <c r="H5934" s="58" t="s">
        <v>1993</v>
      </c>
      <c r="I5934" s="58" t="s">
        <v>1994</v>
      </c>
      <c r="J5934" s="58" t="s">
        <v>1995</v>
      </c>
      <c r="K5934" s="58" t="s">
        <v>32</v>
      </c>
      <c r="L5934" s="58" t="s">
        <v>2130</v>
      </c>
      <c r="M5934" s="58"/>
      <c r="N5934" s="58" t="s">
        <v>57</v>
      </c>
      <c r="O5934" s="58" t="s">
        <v>41</v>
      </c>
      <c r="P5934" s="4">
        <v>0.04</v>
      </c>
      <c r="Q5934" s="117" t="s">
        <v>2131</v>
      </c>
      <c r="R5934" s="58"/>
      <c r="S5934" s="95">
        <v>-1265.5999999999999</v>
      </c>
      <c r="T5934" s="7"/>
      <c r="U5934" s="7">
        <v>0</v>
      </c>
      <c r="V5934" s="7">
        <f t="shared" si="743"/>
        <v>-1265.5999999999999</v>
      </c>
      <c r="W5934" s="8">
        <f t="shared" si="747"/>
        <v>0</v>
      </c>
      <c r="X5934" s="8"/>
      <c r="Y5934" s="7">
        <f t="shared" si="746"/>
        <v>0</v>
      </c>
      <c r="Z5934" s="7"/>
      <c r="AA5934" s="8">
        <f t="shared" si="750"/>
        <v>0</v>
      </c>
      <c r="AB5934" s="7">
        <f t="shared" si="748"/>
        <v>0</v>
      </c>
      <c r="AC5934" s="7">
        <f t="shared" si="742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hidden="1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2130</v>
      </c>
      <c r="F5935" s="58" t="s">
        <v>2130</v>
      </c>
      <c r="G5935" s="58" t="s">
        <v>2130</v>
      </c>
      <c r="H5935" s="58" t="s">
        <v>1993</v>
      </c>
      <c r="I5935" s="58" t="s">
        <v>1994</v>
      </c>
      <c r="J5935" s="58" t="s">
        <v>1995</v>
      </c>
      <c r="K5935" s="58" t="s">
        <v>32</v>
      </c>
      <c r="L5935" s="58" t="s">
        <v>2130</v>
      </c>
      <c r="M5935" s="58"/>
      <c r="N5935" s="58" t="s">
        <v>40</v>
      </c>
      <c r="O5935" s="58" t="s">
        <v>41</v>
      </c>
      <c r="P5935" s="4">
        <v>0.02</v>
      </c>
      <c r="Q5935" s="117" t="s">
        <v>2131</v>
      </c>
      <c r="R5935" s="58"/>
      <c r="S5935" s="95">
        <v>2349.6799999999998</v>
      </c>
      <c r="T5935" s="7"/>
      <c r="U5935" s="7">
        <v>0</v>
      </c>
      <c r="V5935" s="7">
        <f t="shared" si="743"/>
        <v>2349.6799999999998</v>
      </c>
      <c r="W5935" s="8">
        <f t="shared" si="747"/>
        <v>0</v>
      </c>
      <c r="X5935" s="8"/>
      <c r="Y5935" s="7">
        <f t="shared" si="746"/>
        <v>0</v>
      </c>
      <c r="Z5935" s="7"/>
      <c r="AA5935" s="8">
        <f t="shared" si="750"/>
        <v>0</v>
      </c>
      <c r="AB5935" s="7">
        <f t="shared" si="748"/>
        <v>0</v>
      </c>
      <c r="AC5935" s="7">
        <f t="shared" si="742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hidden="1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2135</v>
      </c>
      <c r="F5936" s="58" t="s">
        <v>2135</v>
      </c>
      <c r="G5936" s="58" t="s">
        <v>2135</v>
      </c>
      <c r="H5936" s="58" t="s">
        <v>1993</v>
      </c>
      <c r="I5936" s="58" t="s">
        <v>1994</v>
      </c>
      <c r="J5936" s="58" t="s">
        <v>1995</v>
      </c>
      <c r="K5936" s="58" t="s">
        <v>32</v>
      </c>
      <c r="L5936" s="58" t="s">
        <v>2128</v>
      </c>
      <c r="M5936" s="58"/>
      <c r="N5936" s="58" t="s">
        <v>57</v>
      </c>
      <c r="O5936" s="58" t="s">
        <v>41</v>
      </c>
      <c r="P5936" s="4">
        <v>0.04</v>
      </c>
      <c r="Q5936" s="117" t="s">
        <v>2136</v>
      </c>
      <c r="R5936" s="58"/>
      <c r="S5936" s="95">
        <v>2381.0700000000002</v>
      </c>
      <c r="T5936" s="7"/>
      <c r="U5936" s="7">
        <v>0</v>
      </c>
      <c r="V5936" s="7">
        <f t="shared" si="743"/>
        <v>2381.0700000000002</v>
      </c>
      <c r="W5936" s="8">
        <f t="shared" si="747"/>
        <v>0</v>
      </c>
      <c r="X5936" s="8"/>
      <c r="Y5936" s="7">
        <f t="shared" si="746"/>
        <v>0</v>
      </c>
      <c r="Z5936" s="7"/>
      <c r="AA5936" s="8">
        <f t="shared" si="750"/>
        <v>0</v>
      </c>
      <c r="AB5936" s="7">
        <f t="shared" si="748"/>
        <v>0</v>
      </c>
      <c r="AC5936" s="7">
        <f t="shared" si="742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hidden="1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1993</v>
      </c>
      <c r="I5937" s="58" t="s">
        <v>1994</v>
      </c>
      <c r="J5937" s="58" t="s">
        <v>1995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2137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3"/>
        <v>-1287788.7999999998</v>
      </c>
      <c r="W5937" s="8">
        <f t="shared" si="747"/>
        <v>663904.86</v>
      </c>
      <c r="X5937" s="8">
        <f>W5937*R5937</f>
        <v>33195.243000000002</v>
      </c>
      <c r="Y5937" s="7">
        <f t="shared" si="746"/>
        <v>0</v>
      </c>
      <c r="Z5937" s="7"/>
      <c r="AA5937" s="8">
        <f t="shared" si="750"/>
        <v>697100.103</v>
      </c>
      <c r="AB5937" s="7">
        <f t="shared" si="748"/>
        <v>0</v>
      </c>
      <c r="AC5937" s="7">
        <f t="shared" ref="AC5937:AC6000" si="751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hidden="1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2138</v>
      </c>
      <c r="F5938" s="58" t="s">
        <v>2138</v>
      </c>
      <c r="G5938" s="58" t="s">
        <v>2138</v>
      </c>
      <c r="H5938" s="58" t="s">
        <v>1993</v>
      </c>
      <c r="I5938" s="58" t="s">
        <v>1994</v>
      </c>
      <c r="J5938" s="58" t="s">
        <v>1995</v>
      </c>
      <c r="K5938" s="58" t="s">
        <v>32</v>
      </c>
      <c r="L5938" s="58" t="s">
        <v>2138</v>
      </c>
      <c r="M5938" s="58"/>
      <c r="N5938" s="58" t="s">
        <v>40</v>
      </c>
      <c r="O5938" s="58" t="s">
        <v>41</v>
      </c>
      <c r="P5938" s="4">
        <v>0.02</v>
      </c>
      <c r="Q5938" s="117" t="s">
        <v>2141</v>
      </c>
      <c r="R5938" s="58" t="s">
        <v>4070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6"/>
        <v>0</v>
      </c>
      <c r="Z5938" s="7"/>
      <c r="AA5938" s="8">
        <f t="shared" si="750"/>
        <v>62444.450980392154</v>
      </c>
      <c r="AB5938" s="7">
        <f t="shared" si="748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hidden="1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1993</v>
      </c>
      <c r="I5939" s="58" t="s">
        <v>1994</v>
      </c>
      <c r="J5939" s="58" t="s">
        <v>1995</v>
      </c>
      <c r="K5939" s="58" t="s">
        <v>32</v>
      </c>
      <c r="L5939" s="58" t="s">
        <v>2142</v>
      </c>
      <c r="M5939" s="58"/>
      <c r="N5939" s="58" t="s">
        <v>57</v>
      </c>
      <c r="O5939" s="58" t="s">
        <v>41</v>
      </c>
      <c r="P5939" s="4">
        <v>0.08</v>
      </c>
      <c r="Q5939" s="117" t="s">
        <v>2143</v>
      </c>
      <c r="R5939" s="58"/>
      <c r="S5939" s="95">
        <v>9.6800000000100699</v>
      </c>
      <c r="T5939" s="7"/>
      <c r="U5939" s="7">
        <v>0</v>
      </c>
      <c r="V5939" s="7">
        <f t="shared" ref="V5939:V6002" si="752">S5939+T5939-U5939</f>
        <v>9.6800000000100699</v>
      </c>
      <c r="W5939" s="8">
        <f t="shared" si="747"/>
        <v>0</v>
      </c>
      <c r="X5939" s="8"/>
      <c r="Y5939" s="7">
        <f t="shared" si="746"/>
        <v>0</v>
      </c>
      <c r="Z5939" s="7"/>
      <c r="AA5939" s="7"/>
      <c r="AB5939" s="7">
        <f t="shared" si="748"/>
        <v>0</v>
      </c>
      <c r="AC5939" s="7">
        <f t="shared" si="751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hidden="1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1993</v>
      </c>
      <c r="I5940" s="58" t="s">
        <v>1994</v>
      </c>
      <c r="J5940" s="58" t="s">
        <v>1995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2145</v>
      </c>
      <c r="R5940" s="58" t="s">
        <v>4071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6"/>
        <v>0</v>
      </c>
      <c r="Z5940" s="7"/>
      <c r="AA5940" s="8">
        <f t="shared" ref="AA5940:AA5972" si="753">W5940+X5940</f>
        <v>36140.199999999997</v>
      </c>
      <c r="AB5940" s="7">
        <f t="shared" si="748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hidden="1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1993</v>
      </c>
      <c r="I5941" s="58" t="s">
        <v>1994</v>
      </c>
      <c r="J5941" s="58" t="s">
        <v>1995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2148</v>
      </c>
      <c r="R5941" s="58"/>
      <c r="S5941" s="95">
        <v>68910.009999999995</v>
      </c>
      <c r="T5941" s="7"/>
      <c r="U5941" s="7">
        <v>15094.5</v>
      </c>
      <c r="V5941" s="7">
        <f t="shared" si="752"/>
        <v>53815.509999999995</v>
      </c>
      <c r="W5941" s="8">
        <f t="shared" si="747"/>
        <v>15094.5</v>
      </c>
      <c r="X5941" s="8"/>
      <c r="Y5941" s="7">
        <f t="shared" si="746"/>
        <v>0</v>
      </c>
      <c r="Z5941" s="7"/>
      <c r="AA5941" s="8">
        <f t="shared" si="753"/>
        <v>15094.5</v>
      </c>
      <c r="AB5941" s="7">
        <f t="shared" si="748"/>
        <v>0</v>
      </c>
      <c r="AC5941" s="7">
        <f t="shared" si="751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hidden="1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2157</v>
      </c>
      <c r="F5942" s="58" t="s">
        <v>2157</v>
      </c>
      <c r="G5942" s="58" t="s">
        <v>2157</v>
      </c>
      <c r="H5942" s="58" t="s">
        <v>1993</v>
      </c>
      <c r="I5942" s="58" t="s">
        <v>1994</v>
      </c>
      <c r="J5942" s="58" t="s">
        <v>1995</v>
      </c>
      <c r="K5942" s="58" t="s">
        <v>32</v>
      </c>
      <c r="L5942" s="58" t="s">
        <v>2158</v>
      </c>
      <c r="M5942" s="58"/>
      <c r="N5942" s="58" t="s">
        <v>331</v>
      </c>
      <c r="O5942" s="58" t="s">
        <v>41</v>
      </c>
      <c r="P5942" s="4">
        <v>0.08</v>
      </c>
      <c r="Q5942" s="117" t="s">
        <v>2159</v>
      </c>
      <c r="R5942" s="58"/>
      <c r="S5942" s="95">
        <v>1.00000000093132E-2</v>
      </c>
      <c r="T5942" s="7"/>
      <c r="U5942" s="7">
        <v>0</v>
      </c>
      <c r="V5942" s="7">
        <f t="shared" si="752"/>
        <v>1.00000000093132E-2</v>
      </c>
      <c r="W5942" s="8">
        <f t="shared" si="747"/>
        <v>0</v>
      </c>
      <c r="X5942" s="8"/>
      <c r="Y5942" s="7">
        <f t="shared" si="746"/>
        <v>0</v>
      </c>
      <c r="Z5942" s="7"/>
      <c r="AA5942" s="8">
        <f t="shared" si="753"/>
        <v>0</v>
      </c>
      <c r="AB5942" s="7">
        <f t="shared" si="748"/>
        <v>0</v>
      </c>
      <c r="AC5942" s="7">
        <f t="shared" si="751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hidden="1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2160</v>
      </c>
      <c r="F5943" s="58" t="s">
        <v>2160</v>
      </c>
      <c r="G5943" s="58" t="s">
        <v>2160</v>
      </c>
      <c r="H5943" s="58" t="s">
        <v>1993</v>
      </c>
      <c r="I5943" s="58" t="s">
        <v>1994</v>
      </c>
      <c r="J5943" s="58" t="s">
        <v>1995</v>
      </c>
      <c r="K5943" s="58" t="s">
        <v>32</v>
      </c>
      <c r="L5943" s="58" t="s">
        <v>2160</v>
      </c>
      <c r="M5943" s="58"/>
      <c r="N5943" s="58" t="s">
        <v>40</v>
      </c>
      <c r="O5943" s="58" t="s">
        <v>41</v>
      </c>
      <c r="P5943" s="4">
        <v>0.03</v>
      </c>
      <c r="Q5943" s="117" t="s">
        <v>2161</v>
      </c>
      <c r="R5943" s="58"/>
      <c r="S5943" s="95">
        <v>260.5</v>
      </c>
      <c r="T5943" s="7"/>
      <c r="U5943" s="7">
        <v>0</v>
      </c>
      <c r="V5943" s="7">
        <f t="shared" si="752"/>
        <v>260.5</v>
      </c>
      <c r="W5943" s="8">
        <f t="shared" si="747"/>
        <v>0</v>
      </c>
      <c r="X5943" s="8"/>
      <c r="Y5943" s="7">
        <f t="shared" si="746"/>
        <v>0</v>
      </c>
      <c r="Z5943" s="7"/>
      <c r="AA5943" s="8">
        <f t="shared" si="753"/>
        <v>0</v>
      </c>
      <c r="AB5943" s="7">
        <f t="shared" si="748"/>
        <v>0</v>
      </c>
      <c r="AC5943" s="7">
        <f t="shared" si="751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hidden="1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1993</v>
      </c>
      <c r="I5944" s="58" t="s">
        <v>1994</v>
      </c>
      <c r="J5944" s="58" t="s">
        <v>1995</v>
      </c>
      <c r="K5944" s="58" t="s">
        <v>32</v>
      </c>
      <c r="L5944" s="58" t="s">
        <v>2167</v>
      </c>
      <c r="M5944" s="58"/>
      <c r="N5944" s="58" t="s">
        <v>40</v>
      </c>
      <c r="O5944" s="58" t="s">
        <v>41</v>
      </c>
      <c r="P5944" s="4">
        <v>0.02</v>
      </c>
      <c r="Q5944" s="117" t="s">
        <v>2168</v>
      </c>
      <c r="R5944" s="58"/>
      <c r="S5944" s="95">
        <v>79590.960000000006</v>
      </c>
      <c r="T5944" s="7"/>
      <c r="U5944" s="7">
        <v>9869.2000000000007</v>
      </c>
      <c r="V5944" s="7">
        <f t="shared" si="752"/>
        <v>69721.760000000009</v>
      </c>
      <c r="W5944" s="8">
        <f t="shared" si="747"/>
        <v>9675.6862745098042</v>
      </c>
      <c r="X5944" s="8"/>
      <c r="Y5944" s="7">
        <f t="shared" si="746"/>
        <v>0</v>
      </c>
      <c r="Z5944" s="7"/>
      <c r="AA5944" s="8">
        <f t="shared" si="753"/>
        <v>9675.6862745098042</v>
      </c>
      <c r="AB5944" s="7">
        <f t="shared" si="748"/>
        <v>193.51372549019652</v>
      </c>
      <c r="AC5944" s="7">
        <f t="shared" si="751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hidden="1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1993</v>
      </c>
      <c r="I5945" s="58" t="s">
        <v>1994</v>
      </c>
      <c r="J5945" s="58" t="s">
        <v>1995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2172</v>
      </c>
      <c r="R5945" s="58"/>
      <c r="S5945" s="95">
        <v>0.50000000000102296</v>
      </c>
      <c r="T5945" s="7"/>
      <c r="U5945" s="7">
        <v>0</v>
      </c>
      <c r="V5945" s="7">
        <f t="shared" si="752"/>
        <v>0.50000000000102296</v>
      </c>
      <c r="W5945" s="8">
        <f t="shared" si="747"/>
        <v>0</v>
      </c>
      <c r="X5945" s="8"/>
      <c r="Y5945" s="7">
        <f t="shared" si="746"/>
        <v>0</v>
      </c>
      <c r="Z5945" s="7"/>
      <c r="AA5945" s="8">
        <f t="shared" si="753"/>
        <v>0</v>
      </c>
      <c r="AB5945" s="7">
        <f t="shared" si="748"/>
        <v>0</v>
      </c>
      <c r="AC5945" s="7">
        <f t="shared" si="751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hidden="1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1993</v>
      </c>
      <c r="I5946" s="58" t="s">
        <v>1994</v>
      </c>
      <c r="J5946" s="58" t="s">
        <v>1995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2176</v>
      </c>
      <c r="R5946" s="58" t="s">
        <v>4031</v>
      </c>
      <c r="S5946" s="95">
        <v>-9650.35</v>
      </c>
      <c r="T5946" s="7"/>
      <c r="U5946" s="7">
        <v>0</v>
      </c>
      <c r="V5946" s="7">
        <v>0</v>
      </c>
      <c r="W5946" s="8">
        <f t="shared" si="747"/>
        <v>0</v>
      </c>
      <c r="X5946" s="8"/>
      <c r="Y5946" s="7">
        <f t="shared" si="746"/>
        <v>0</v>
      </c>
      <c r="Z5946" s="7"/>
      <c r="AA5946" s="8">
        <f t="shared" si="753"/>
        <v>0</v>
      </c>
      <c r="AB5946" s="7">
        <f t="shared" si="748"/>
        <v>0</v>
      </c>
      <c r="AC5946" s="7">
        <f t="shared" si="751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hidden="1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2179</v>
      </c>
      <c r="F5947" s="58" t="s">
        <v>2179</v>
      </c>
      <c r="G5947" s="58" t="s">
        <v>2179</v>
      </c>
      <c r="H5947" s="58" t="s">
        <v>1993</v>
      </c>
      <c r="I5947" s="58" t="s">
        <v>1994</v>
      </c>
      <c r="J5947" s="58" t="s">
        <v>1995</v>
      </c>
      <c r="K5947" s="58" t="s">
        <v>32</v>
      </c>
      <c r="L5947" s="58" t="s">
        <v>2179</v>
      </c>
      <c r="M5947" s="58"/>
      <c r="N5947" s="58" t="s">
        <v>57</v>
      </c>
      <c r="O5947" s="58" t="s">
        <v>41</v>
      </c>
      <c r="P5947" s="4">
        <v>0.1</v>
      </c>
      <c r="Q5947" s="117" t="s">
        <v>2180</v>
      </c>
      <c r="R5947" s="58"/>
      <c r="S5947" s="95">
        <v>5.0000000001034599E-2</v>
      </c>
      <c r="T5947" s="7"/>
      <c r="U5947" s="7">
        <v>0</v>
      </c>
      <c r="V5947" s="7">
        <f t="shared" si="752"/>
        <v>5.0000000001034599E-2</v>
      </c>
      <c r="W5947" s="8">
        <f t="shared" si="747"/>
        <v>0</v>
      </c>
      <c r="X5947" s="8"/>
      <c r="Y5947" s="7">
        <f t="shared" si="746"/>
        <v>0</v>
      </c>
      <c r="Z5947" s="7"/>
      <c r="AA5947" s="8">
        <f t="shared" si="753"/>
        <v>0</v>
      </c>
      <c r="AB5947" s="7">
        <f t="shared" si="748"/>
        <v>0</v>
      </c>
      <c r="AC5947" s="7">
        <f t="shared" si="751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hidden="1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2190</v>
      </c>
      <c r="F5948" s="58" t="s">
        <v>2190</v>
      </c>
      <c r="G5948" s="58" t="s">
        <v>2190</v>
      </c>
      <c r="H5948" s="58" t="s">
        <v>1993</v>
      </c>
      <c r="I5948" s="58" t="s">
        <v>1994</v>
      </c>
      <c r="J5948" s="58" t="s">
        <v>1995</v>
      </c>
      <c r="K5948" s="58" t="s">
        <v>32</v>
      </c>
      <c r="L5948" s="58" t="s">
        <v>2191</v>
      </c>
      <c r="M5948" s="58"/>
      <c r="N5948" s="58" t="s">
        <v>40</v>
      </c>
      <c r="O5948" s="58" t="s">
        <v>80</v>
      </c>
      <c r="P5948" s="4">
        <v>0</v>
      </c>
      <c r="Q5948" s="117" t="s">
        <v>2192</v>
      </c>
      <c r="R5948" s="58"/>
      <c r="S5948" s="95">
        <v>492.7</v>
      </c>
      <c r="T5948" s="7"/>
      <c r="U5948" s="7">
        <v>0</v>
      </c>
      <c r="V5948" s="7">
        <f t="shared" si="752"/>
        <v>492.7</v>
      </c>
      <c r="W5948" s="8">
        <f t="shared" si="747"/>
        <v>0</v>
      </c>
      <c r="X5948" s="8"/>
      <c r="Y5948" s="7">
        <f t="shared" si="746"/>
        <v>0</v>
      </c>
      <c r="Z5948" s="7"/>
      <c r="AA5948" s="8">
        <f t="shared" si="753"/>
        <v>0</v>
      </c>
      <c r="AB5948" s="7">
        <f t="shared" si="748"/>
        <v>0</v>
      </c>
      <c r="AC5948" s="7">
        <f t="shared" si="751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hidden="1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2193</v>
      </c>
      <c r="F5949" s="58" t="s">
        <v>2193</v>
      </c>
      <c r="G5949" s="58" t="s">
        <v>2193</v>
      </c>
      <c r="H5949" s="58" t="s">
        <v>1993</v>
      </c>
      <c r="I5949" s="58" t="s">
        <v>1994</v>
      </c>
      <c r="J5949" s="58" t="s">
        <v>1995</v>
      </c>
      <c r="K5949" s="58" t="s">
        <v>32</v>
      </c>
      <c r="L5949" s="58" t="s">
        <v>2194</v>
      </c>
      <c r="M5949" s="58"/>
      <c r="N5949" s="58" t="s">
        <v>40</v>
      </c>
      <c r="O5949" s="58" t="s">
        <v>80</v>
      </c>
      <c r="P5949" s="4">
        <v>0</v>
      </c>
      <c r="Q5949" s="117" t="s">
        <v>2195</v>
      </c>
      <c r="R5949" s="58" t="s">
        <v>4072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6"/>
        <v>0</v>
      </c>
      <c r="Z5949" s="7"/>
      <c r="AA5949" s="8">
        <f t="shared" si="753"/>
        <v>10958.6</v>
      </c>
      <c r="AB5949" s="7">
        <f t="shared" si="748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hidden="1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2196</v>
      </c>
      <c r="F5950" s="58" t="s">
        <v>2196</v>
      </c>
      <c r="G5950" s="58" t="s">
        <v>2196</v>
      </c>
      <c r="H5950" s="58" t="s">
        <v>1993</v>
      </c>
      <c r="I5950" s="58" t="s">
        <v>1994</v>
      </c>
      <c r="J5950" s="58" t="s">
        <v>1995</v>
      </c>
      <c r="K5950" s="58" t="s">
        <v>32</v>
      </c>
      <c r="L5950" s="58" t="s">
        <v>2197</v>
      </c>
      <c r="M5950" s="58"/>
      <c r="N5950" s="58" t="s">
        <v>57</v>
      </c>
      <c r="O5950" s="58" t="s">
        <v>41</v>
      </c>
      <c r="P5950" s="4">
        <v>0.12</v>
      </c>
      <c r="Q5950" s="117" t="s">
        <v>2198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7"/>
        <v>0</v>
      </c>
      <c r="X5950" s="8"/>
      <c r="Y5950" s="7">
        <f t="shared" si="746"/>
        <v>0</v>
      </c>
      <c r="Z5950" s="7"/>
      <c r="AA5950" s="8">
        <f t="shared" si="753"/>
        <v>0</v>
      </c>
      <c r="AB5950" s="7">
        <f t="shared" si="748"/>
        <v>0</v>
      </c>
      <c r="AC5950" s="7">
        <f t="shared" si="751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hidden="1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2201</v>
      </c>
      <c r="F5951" s="58" t="s">
        <v>2201</v>
      </c>
      <c r="G5951" s="58" t="s">
        <v>2201</v>
      </c>
      <c r="H5951" s="58" t="s">
        <v>1993</v>
      </c>
      <c r="I5951" s="58" t="s">
        <v>1994</v>
      </c>
      <c r="J5951" s="58" t="s">
        <v>1995</v>
      </c>
      <c r="K5951" s="58" t="s">
        <v>32</v>
      </c>
      <c r="L5951" s="58" t="s">
        <v>2201</v>
      </c>
      <c r="M5951" s="58"/>
      <c r="N5951" s="58" t="s">
        <v>57</v>
      </c>
      <c r="O5951" s="58" t="s">
        <v>41</v>
      </c>
      <c r="P5951" s="4">
        <v>0.08</v>
      </c>
      <c r="Q5951" s="117" t="s">
        <v>2202</v>
      </c>
      <c r="R5951" s="58"/>
      <c r="S5951" s="95">
        <v>7.0000000001528007E-2</v>
      </c>
      <c r="T5951" s="7"/>
      <c r="U5951" s="7">
        <v>0</v>
      </c>
      <c r="V5951" s="7">
        <f t="shared" si="752"/>
        <v>7.0000000001528007E-2</v>
      </c>
      <c r="W5951" s="8">
        <f t="shared" si="747"/>
        <v>0</v>
      </c>
      <c r="X5951" s="8"/>
      <c r="Y5951" s="7">
        <f t="shared" si="746"/>
        <v>0</v>
      </c>
      <c r="Z5951" s="7"/>
      <c r="AA5951" s="8">
        <f t="shared" si="753"/>
        <v>0</v>
      </c>
      <c r="AB5951" s="7">
        <f t="shared" si="748"/>
        <v>0</v>
      </c>
      <c r="AC5951" s="7">
        <f t="shared" si="751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hidden="1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2203</v>
      </c>
      <c r="F5952" s="58" t="s">
        <v>2204</v>
      </c>
      <c r="G5952" s="58" t="s">
        <v>2203</v>
      </c>
      <c r="H5952" s="58" t="s">
        <v>1993</v>
      </c>
      <c r="I5952" s="58" t="s">
        <v>1994</v>
      </c>
      <c r="J5952" s="58" t="s">
        <v>1995</v>
      </c>
      <c r="K5952" s="58" t="s">
        <v>32</v>
      </c>
      <c r="L5952" s="58" t="s">
        <v>2203</v>
      </c>
      <c r="M5952" s="58"/>
      <c r="N5952" s="58" t="s">
        <v>57</v>
      </c>
      <c r="O5952" s="58" t="s">
        <v>41</v>
      </c>
      <c r="P5952" s="4">
        <v>0.1</v>
      </c>
      <c r="Q5952" s="117" t="s">
        <v>2205</v>
      </c>
      <c r="R5952" s="58"/>
      <c r="S5952" s="95">
        <v>-1.9999999902211098E-2</v>
      </c>
      <c r="T5952" s="7"/>
      <c r="U5952" s="7">
        <v>0</v>
      </c>
      <c r="V5952" s="7">
        <f t="shared" si="752"/>
        <v>-1.9999999902211098E-2</v>
      </c>
      <c r="W5952" s="8">
        <f t="shared" si="747"/>
        <v>0</v>
      </c>
      <c r="X5952" s="8"/>
      <c r="Y5952" s="7">
        <f t="shared" si="746"/>
        <v>0</v>
      </c>
      <c r="Z5952" s="7"/>
      <c r="AA5952" s="8">
        <f t="shared" si="753"/>
        <v>0</v>
      </c>
      <c r="AB5952" s="7">
        <f t="shared" si="748"/>
        <v>0</v>
      </c>
      <c r="AC5952" s="7">
        <f t="shared" si="751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hidden="1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2206</v>
      </c>
      <c r="F5953" s="58" t="s">
        <v>2206</v>
      </c>
      <c r="G5953" s="58" t="s">
        <v>2206</v>
      </c>
      <c r="H5953" s="58" t="s">
        <v>1993</v>
      </c>
      <c r="I5953" s="58" t="s">
        <v>1994</v>
      </c>
      <c r="J5953" s="58" t="s">
        <v>1995</v>
      </c>
      <c r="K5953" s="58" t="s">
        <v>32</v>
      </c>
      <c r="L5953" s="58" t="s">
        <v>2206</v>
      </c>
      <c r="M5953" s="58"/>
      <c r="N5953" s="58" t="s">
        <v>57</v>
      </c>
      <c r="O5953" s="58" t="s">
        <v>41</v>
      </c>
      <c r="P5953" s="4">
        <v>0.08</v>
      </c>
      <c r="Q5953" s="117" t="s">
        <v>2207</v>
      </c>
      <c r="R5953" s="58"/>
      <c r="S5953" s="95">
        <v>0.40000000000145502</v>
      </c>
      <c r="T5953" s="7"/>
      <c r="U5953" s="7">
        <v>0</v>
      </c>
      <c r="V5953" s="7">
        <f t="shared" si="752"/>
        <v>0.40000000000145502</v>
      </c>
      <c r="W5953" s="8">
        <f t="shared" si="747"/>
        <v>0</v>
      </c>
      <c r="X5953" s="8"/>
      <c r="Y5953" s="7">
        <f t="shared" si="746"/>
        <v>0</v>
      </c>
      <c r="Z5953" s="7"/>
      <c r="AA5953" s="8">
        <f t="shared" si="753"/>
        <v>0</v>
      </c>
      <c r="AB5953" s="7">
        <f t="shared" si="748"/>
        <v>0</v>
      </c>
      <c r="AC5953" s="7">
        <f t="shared" si="751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hidden="1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2218</v>
      </c>
      <c r="F5954" s="58" t="s">
        <v>2218</v>
      </c>
      <c r="G5954" s="58" t="s">
        <v>2218</v>
      </c>
      <c r="H5954" s="58" t="s">
        <v>1993</v>
      </c>
      <c r="I5954" s="58" t="s">
        <v>1994</v>
      </c>
      <c r="J5954" s="58" t="s">
        <v>1995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2219</v>
      </c>
      <c r="R5954" s="58"/>
      <c r="S5954" s="95">
        <v>16886.5</v>
      </c>
      <c r="T5954" s="7"/>
      <c r="U5954" s="7">
        <v>0</v>
      </c>
      <c r="V5954" s="7">
        <f t="shared" si="752"/>
        <v>16886.5</v>
      </c>
      <c r="W5954" s="8">
        <f t="shared" si="747"/>
        <v>0</v>
      </c>
      <c r="X5954" s="8"/>
      <c r="Y5954" s="7">
        <f t="shared" si="746"/>
        <v>0</v>
      </c>
      <c r="Z5954" s="7"/>
      <c r="AA5954" s="8">
        <f t="shared" si="753"/>
        <v>0</v>
      </c>
      <c r="AB5954" s="7">
        <f t="shared" si="748"/>
        <v>0</v>
      </c>
      <c r="AC5954" s="7">
        <f t="shared" si="751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hidden="1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2220</v>
      </c>
      <c r="F5955" s="58" t="s">
        <v>2220</v>
      </c>
      <c r="G5955" s="58" t="s">
        <v>2220</v>
      </c>
      <c r="H5955" s="58" t="s">
        <v>1993</v>
      </c>
      <c r="I5955" s="58" t="s">
        <v>1994</v>
      </c>
      <c r="J5955" s="58" t="s">
        <v>1995</v>
      </c>
      <c r="K5955" s="58" t="s">
        <v>32</v>
      </c>
      <c r="L5955" s="58" t="s">
        <v>2221</v>
      </c>
      <c r="M5955" s="58"/>
      <c r="N5955" s="58" t="s">
        <v>57</v>
      </c>
      <c r="O5955" s="58" t="s">
        <v>41</v>
      </c>
      <c r="P5955" s="4">
        <v>0.02</v>
      </c>
      <c r="Q5955" s="117" t="s">
        <v>2222</v>
      </c>
      <c r="R5955" s="58"/>
      <c r="S5955" s="95">
        <v>-156495.10999999999</v>
      </c>
      <c r="T5955" s="7"/>
      <c r="U5955" s="7">
        <v>16274.909439999999</v>
      </c>
      <c r="V5955" s="7">
        <f t="shared" si="752"/>
        <v>-172770.01943999997</v>
      </c>
      <c r="W5955" s="8">
        <f t="shared" si="747"/>
        <v>15955.79356862745</v>
      </c>
      <c r="X5955" s="8"/>
      <c r="Y5955" s="7">
        <f t="shared" ref="Y5955:Y6018" si="754">IF(W5955-AC5955&lt;=0,0,IF(O5955="返现",MAX(W5955-AB5955-AC5955,0),MAX(W5955-AC5955,0)))</f>
        <v>0</v>
      </c>
      <c r="Z5955" s="7"/>
      <c r="AA5955" s="8">
        <f t="shared" si="753"/>
        <v>15955.79356862745</v>
      </c>
      <c r="AB5955" s="7">
        <f t="shared" si="748"/>
        <v>319.11587137254901</v>
      </c>
      <c r="AC5955" s="7">
        <f t="shared" si="751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hidden="1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2224</v>
      </c>
      <c r="F5956" s="58" t="s">
        <v>2224</v>
      </c>
      <c r="G5956" s="58" t="s">
        <v>2224</v>
      </c>
      <c r="H5956" s="58" t="s">
        <v>1993</v>
      </c>
      <c r="I5956" s="58" t="s">
        <v>1994</v>
      </c>
      <c r="J5956" s="58" t="s">
        <v>1995</v>
      </c>
      <c r="K5956" s="58" t="s">
        <v>32</v>
      </c>
      <c r="L5956" s="58" t="s">
        <v>2224</v>
      </c>
      <c r="M5956" s="58"/>
      <c r="N5956" s="58" t="s">
        <v>40</v>
      </c>
      <c r="O5956" s="58" t="s">
        <v>41</v>
      </c>
      <c r="P5956" s="4">
        <v>0.04</v>
      </c>
      <c r="Q5956" s="117" t="s">
        <v>2225</v>
      </c>
      <c r="R5956" s="58"/>
      <c r="S5956" s="95">
        <v>6910.04</v>
      </c>
      <c r="T5956" s="7"/>
      <c r="U5956" s="7">
        <v>0</v>
      </c>
      <c r="V5956" s="7">
        <f t="shared" si="752"/>
        <v>6910.04</v>
      </c>
      <c r="W5956" s="8">
        <f t="shared" ref="W5956:W6019" si="755">IF(O5956="返货",U5956/(1+P5956),IF(O5956="返现",U5956,IF(O5956="折扣",U5956*P5956,IF(O5956="无",U5956))))</f>
        <v>0</v>
      </c>
      <c r="X5956" s="8"/>
      <c r="Y5956" s="7">
        <f t="shared" si="754"/>
        <v>0</v>
      </c>
      <c r="Z5956" s="7"/>
      <c r="AA5956" s="8">
        <f t="shared" si="753"/>
        <v>0</v>
      </c>
      <c r="AB5956" s="7">
        <f t="shared" si="748"/>
        <v>0</v>
      </c>
      <c r="AC5956" s="7">
        <f t="shared" si="751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hidden="1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2226</v>
      </c>
      <c r="F5957" s="58" t="s">
        <v>2226</v>
      </c>
      <c r="G5957" s="58" t="s">
        <v>2226</v>
      </c>
      <c r="H5957" s="58" t="s">
        <v>1993</v>
      </c>
      <c r="I5957" s="58" t="s">
        <v>1994</v>
      </c>
      <c r="J5957" s="58" t="s">
        <v>1995</v>
      </c>
      <c r="K5957" s="58" t="s">
        <v>32</v>
      </c>
      <c r="L5957" s="58" t="s">
        <v>2229</v>
      </c>
      <c r="M5957" s="58"/>
      <c r="N5957" s="58" t="s">
        <v>40</v>
      </c>
      <c r="O5957" s="58" t="s">
        <v>41</v>
      </c>
      <c r="P5957" s="4">
        <v>0.01</v>
      </c>
      <c r="Q5957" s="117" t="s">
        <v>2230</v>
      </c>
      <c r="R5957" s="58"/>
      <c r="S5957" s="95">
        <v>184.4</v>
      </c>
      <c r="T5957" s="7"/>
      <c r="U5957" s="7">
        <v>0</v>
      </c>
      <c r="V5957" s="7">
        <f t="shared" si="752"/>
        <v>184.4</v>
      </c>
      <c r="W5957" s="8">
        <f t="shared" si="755"/>
        <v>0</v>
      </c>
      <c r="X5957" s="8"/>
      <c r="Y5957" s="7">
        <f t="shared" si="754"/>
        <v>0</v>
      </c>
      <c r="Z5957" s="7"/>
      <c r="AA5957" s="8">
        <f t="shared" si="753"/>
        <v>0</v>
      </c>
      <c r="AB5957" s="7">
        <f t="shared" si="748"/>
        <v>0</v>
      </c>
      <c r="AC5957" s="7">
        <f t="shared" si="751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hidden="1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2231</v>
      </c>
      <c r="F5958" s="58" t="s">
        <v>2231</v>
      </c>
      <c r="G5958" s="58" t="s">
        <v>2231</v>
      </c>
      <c r="H5958" s="58" t="s">
        <v>1993</v>
      </c>
      <c r="I5958" s="58" t="s">
        <v>1994</v>
      </c>
      <c r="J5958" s="58" t="s">
        <v>1995</v>
      </c>
      <c r="K5958" s="58" t="s">
        <v>32</v>
      </c>
      <c r="L5958" s="58" t="s">
        <v>2232</v>
      </c>
      <c r="M5958" s="58"/>
      <c r="N5958" s="58" t="s">
        <v>40</v>
      </c>
      <c r="O5958" s="58" t="s">
        <v>41</v>
      </c>
      <c r="P5958" s="4">
        <v>0.02</v>
      </c>
      <c r="Q5958" s="117" t="s">
        <v>2233</v>
      </c>
      <c r="R5958" s="58"/>
      <c r="S5958" s="95">
        <v>-0.30000000000018201</v>
      </c>
      <c r="T5958" s="7"/>
      <c r="U5958" s="7">
        <v>0</v>
      </c>
      <c r="V5958" s="7">
        <f t="shared" si="752"/>
        <v>-0.30000000000018201</v>
      </c>
      <c r="W5958" s="8">
        <f t="shared" si="755"/>
        <v>0</v>
      </c>
      <c r="X5958" s="8"/>
      <c r="Y5958" s="7">
        <f t="shared" si="754"/>
        <v>0</v>
      </c>
      <c r="Z5958" s="7"/>
      <c r="AA5958" s="8">
        <f t="shared" si="753"/>
        <v>0</v>
      </c>
      <c r="AB5958" s="7">
        <f t="shared" si="748"/>
        <v>0</v>
      </c>
      <c r="AC5958" s="7">
        <f t="shared" si="751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hidden="1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2240</v>
      </c>
      <c r="F5959" s="58" t="s">
        <v>2241</v>
      </c>
      <c r="G5959" s="58" t="s">
        <v>2240</v>
      </c>
      <c r="H5959" s="58" t="s">
        <v>1993</v>
      </c>
      <c r="I5959" s="58" t="s">
        <v>1994</v>
      </c>
      <c r="J5959" s="58" t="s">
        <v>1995</v>
      </c>
      <c r="K5959" s="58" t="s">
        <v>32</v>
      </c>
      <c r="L5959" s="58" t="s">
        <v>2240</v>
      </c>
      <c r="M5959" s="58"/>
      <c r="N5959" s="58" t="s">
        <v>40</v>
      </c>
      <c r="O5959" s="58" t="s">
        <v>41</v>
      </c>
      <c r="P5959" s="4">
        <v>0.05</v>
      </c>
      <c r="Q5959" s="117" t="s">
        <v>2242</v>
      </c>
      <c r="R5959" s="58"/>
      <c r="S5959" s="95">
        <v>-33.85</v>
      </c>
      <c r="T5959" s="7"/>
      <c r="U5959" s="7">
        <v>0</v>
      </c>
      <c r="V5959" s="7">
        <f t="shared" si="752"/>
        <v>-33.85</v>
      </c>
      <c r="W5959" s="8">
        <f t="shared" si="755"/>
        <v>0</v>
      </c>
      <c r="X5959" s="8"/>
      <c r="Y5959" s="7">
        <f t="shared" si="754"/>
        <v>0</v>
      </c>
      <c r="Z5959" s="7"/>
      <c r="AA5959" s="8">
        <f t="shared" si="753"/>
        <v>0</v>
      </c>
      <c r="AB5959" s="7">
        <f t="shared" si="748"/>
        <v>0</v>
      </c>
      <c r="AC5959" s="7">
        <f t="shared" si="751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hidden="1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1993</v>
      </c>
      <c r="I5960" s="58" t="s">
        <v>1994</v>
      </c>
      <c r="J5960" s="58" t="s">
        <v>1995</v>
      </c>
      <c r="K5960" s="58" t="s">
        <v>32</v>
      </c>
      <c r="L5960" s="58" t="s">
        <v>1718</v>
      </c>
      <c r="M5960" s="58"/>
      <c r="N5960" s="58" t="s">
        <v>57</v>
      </c>
      <c r="O5960" s="58" t="s">
        <v>41</v>
      </c>
      <c r="P5960" s="4">
        <v>0.04</v>
      </c>
      <c r="Q5960" s="117" t="s">
        <v>2243</v>
      </c>
      <c r="R5960" s="58"/>
      <c r="S5960" s="95">
        <v>2.00000000186265E-2</v>
      </c>
      <c r="T5960" s="7"/>
      <c r="U5960" s="7">
        <v>0</v>
      </c>
      <c r="V5960" s="7">
        <f t="shared" si="752"/>
        <v>2.00000000186265E-2</v>
      </c>
      <c r="W5960" s="8">
        <f t="shared" si="755"/>
        <v>0</v>
      </c>
      <c r="X5960" s="8"/>
      <c r="Y5960" s="7">
        <f t="shared" si="754"/>
        <v>0</v>
      </c>
      <c r="Z5960" s="7"/>
      <c r="AA5960" s="8">
        <f t="shared" si="753"/>
        <v>0</v>
      </c>
      <c r="AB5960" s="7">
        <f t="shared" si="748"/>
        <v>0</v>
      </c>
      <c r="AC5960" s="7">
        <f t="shared" si="751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hidden="1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1993</v>
      </c>
      <c r="I5961" s="58" t="s">
        <v>1994</v>
      </c>
      <c r="J5961" s="58" t="s">
        <v>1995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2176</v>
      </c>
      <c r="R5961" s="58" t="s">
        <v>3723</v>
      </c>
      <c r="S5961" s="95">
        <v>57150.9</v>
      </c>
      <c r="T5961" s="7"/>
      <c r="U5961" s="7">
        <v>47500.55</v>
      </c>
      <c r="V5961" s="7">
        <v>0</v>
      </c>
      <c r="W5961" s="8">
        <f t="shared" si="755"/>
        <v>45673.605769230773</v>
      </c>
      <c r="X5961" s="8"/>
      <c r="Y5961" s="7">
        <f t="shared" si="754"/>
        <v>0</v>
      </c>
      <c r="Z5961" s="7"/>
      <c r="AA5961" s="8">
        <f t="shared" si="753"/>
        <v>45673.605769230773</v>
      </c>
      <c r="AB5961" s="7">
        <f t="shared" si="748"/>
        <v>1826.9442307692298</v>
      </c>
      <c r="AC5961" s="7">
        <f t="shared" si="751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hidden="1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1993</v>
      </c>
      <c r="I5962" s="58" t="s">
        <v>1994</v>
      </c>
      <c r="J5962" s="58" t="s">
        <v>1995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2244</v>
      </c>
      <c r="R5962" s="58" t="s">
        <v>4073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4"/>
        <v>0</v>
      </c>
      <c r="Z5962" s="7"/>
      <c r="AA5962" s="8">
        <f t="shared" si="753"/>
        <v>495.54</v>
      </c>
      <c r="AB5962" s="7">
        <f t="shared" si="748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hidden="1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1993</v>
      </c>
      <c r="I5963" s="58" t="s">
        <v>1994</v>
      </c>
      <c r="J5963" s="58" t="s">
        <v>1995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2245</v>
      </c>
      <c r="R5963" s="58"/>
      <c r="S5963" s="95">
        <v>4123.72</v>
      </c>
      <c r="T5963" s="7"/>
      <c r="U5963" s="95">
        <v>3414.3908000000001</v>
      </c>
      <c r="V5963" s="7">
        <f t="shared" si="752"/>
        <v>709.32920000000013</v>
      </c>
      <c r="W5963" s="8">
        <f t="shared" si="755"/>
        <v>3414.3908000000001</v>
      </c>
      <c r="X5963" s="8"/>
      <c r="Y5963" s="7">
        <f t="shared" si="754"/>
        <v>0</v>
      </c>
      <c r="Z5963" s="7"/>
      <c r="AA5963" s="8">
        <f t="shared" si="753"/>
        <v>3414.3908000000001</v>
      </c>
      <c r="AB5963" s="7">
        <f t="shared" si="748"/>
        <v>0</v>
      </c>
      <c r="AC5963" s="7">
        <f t="shared" si="751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hidden="1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1993</v>
      </c>
      <c r="I5964" s="58" t="s">
        <v>1994</v>
      </c>
      <c r="J5964" s="58" t="s">
        <v>1995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2245</v>
      </c>
      <c r="R5964" s="58"/>
      <c r="S5964" s="95">
        <v>80000</v>
      </c>
      <c r="T5964" s="7"/>
      <c r="U5964" s="7">
        <v>0</v>
      </c>
      <c r="V5964" s="7">
        <f t="shared" si="752"/>
        <v>80000</v>
      </c>
      <c r="W5964" s="8">
        <f t="shared" si="755"/>
        <v>0</v>
      </c>
      <c r="X5964" s="8"/>
      <c r="Y5964" s="7">
        <f t="shared" si="754"/>
        <v>0</v>
      </c>
      <c r="Z5964" s="7"/>
      <c r="AA5964" s="8">
        <f t="shared" si="753"/>
        <v>0</v>
      </c>
      <c r="AB5964" s="7">
        <f t="shared" si="748"/>
        <v>0</v>
      </c>
      <c r="AC5964" s="7">
        <f t="shared" si="751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hidden="1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1993</v>
      </c>
      <c r="I5965" s="58" t="s">
        <v>1994</v>
      </c>
      <c r="J5965" s="58" t="s">
        <v>1995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2245</v>
      </c>
      <c r="R5965" s="58"/>
      <c r="S5965" s="95">
        <v>30000</v>
      </c>
      <c r="T5965" s="7"/>
      <c r="U5965" s="7">
        <v>8115.55</v>
      </c>
      <c r="V5965" s="7">
        <f t="shared" si="752"/>
        <v>21884.45</v>
      </c>
      <c r="W5965" s="8">
        <f t="shared" si="755"/>
        <v>8115.55</v>
      </c>
      <c r="X5965" s="8"/>
      <c r="Y5965" s="7">
        <f t="shared" si="754"/>
        <v>0</v>
      </c>
      <c r="Z5965" s="7"/>
      <c r="AA5965" s="8">
        <f t="shared" si="753"/>
        <v>8115.55</v>
      </c>
      <c r="AB5965" s="7">
        <f t="shared" si="748"/>
        <v>0</v>
      </c>
      <c r="AC5965" s="7">
        <f t="shared" si="751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hidden="1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2247</v>
      </c>
      <c r="F5966" s="58" t="s">
        <v>2247</v>
      </c>
      <c r="G5966" s="58" t="s">
        <v>2247</v>
      </c>
      <c r="H5966" s="58" t="s">
        <v>1993</v>
      </c>
      <c r="I5966" s="58" t="s">
        <v>1994</v>
      </c>
      <c r="J5966" s="58" t="s">
        <v>1995</v>
      </c>
      <c r="K5966" s="58" t="s">
        <v>32</v>
      </c>
      <c r="L5966" s="58" t="s">
        <v>2248</v>
      </c>
      <c r="M5966" s="58"/>
      <c r="N5966" s="58" t="s">
        <v>40</v>
      </c>
      <c r="O5966" s="58" t="s">
        <v>41</v>
      </c>
      <c r="P5966" s="4">
        <v>0.02</v>
      </c>
      <c r="Q5966" s="117" t="s">
        <v>2249</v>
      </c>
      <c r="R5966" s="58"/>
      <c r="S5966" s="95">
        <v>494.7</v>
      </c>
      <c r="T5966" s="7"/>
      <c r="U5966" s="7">
        <v>0</v>
      </c>
      <c r="V5966" s="7">
        <f t="shared" si="752"/>
        <v>494.7</v>
      </c>
      <c r="W5966" s="8">
        <f t="shared" si="755"/>
        <v>0</v>
      </c>
      <c r="X5966" s="8"/>
      <c r="Y5966" s="7">
        <f t="shared" si="754"/>
        <v>0</v>
      </c>
      <c r="Z5966" s="7"/>
      <c r="AA5966" s="8">
        <f t="shared" si="753"/>
        <v>0</v>
      </c>
      <c r="AB5966" s="7">
        <f t="shared" si="748"/>
        <v>0</v>
      </c>
      <c r="AC5966" s="7">
        <f t="shared" si="751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hidden="1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2250</v>
      </c>
      <c r="F5967" s="58" t="s">
        <v>2251</v>
      </c>
      <c r="G5967" s="58" t="s">
        <v>2250</v>
      </c>
      <c r="H5967" s="58" t="s">
        <v>1993</v>
      </c>
      <c r="I5967" s="58" t="s">
        <v>1994</v>
      </c>
      <c r="J5967" s="58" t="s">
        <v>1995</v>
      </c>
      <c r="K5967" s="58" t="s">
        <v>32</v>
      </c>
      <c r="L5967" s="58" t="s">
        <v>2250</v>
      </c>
      <c r="M5967" s="58"/>
      <c r="N5967" s="58" t="s">
        <v>40</v>
      </c>
      <c r="O5967" s="58" t="s">
        <v>41</v>
      </c>
      <c r="P5967" s="4">
        <v>0.02</v>
      </c>
      <c r="Q5967" s="117" t="s">
        <v>2252</v>
      </c>
      <c r="R5967" s="58"/>
      <c r="S5967" s="95">
        <v>-0.69999999999708995</v>
      </c>
      <c r="T5967" s="7"/>
      <c r="U5967" s="7">
        <v>0</v>
      </c>
      <c r="V5967" s="7">
        <f t="shared" si="752"/>
        <v>-0.69999999999708995</v>
      </c>
      <c r="W5967" s="8">
        <f t="shared" si="755"/>
        <v>0</v>
      </c>
      <c r="X5967" s="8"/>
      <c r="Y5967" s="7">
        <f t="shared" si="754"/>
        <v>0</v>
      </c>
      <c r="Z5967" s="7"/>
      <c r="AA5967" s="8">
        <f t="shared" si="753"/>
        <v>0</v>
      </c>
      <c r="AB5967" s="7">
        <f t="shared" ref="AB5967:AB5980" si="756">U5967-W5967</f>
        <v>0</v>
      </c>
      <c r="AC5967" s="7">
        <f t="shared" si="751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hidden="1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1993</v>
      </c>
      <c r="I5968" s="58" t="s">
        <v>1994</v>
      </c>
      <c r="J5968" s="58" t="s">
        <v>1995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2253</v>
      </c>
      <c r="R5968" s="58"/>
      <c r="S5968" s="95">
        <v>5569.4</v>
      </c>
      <c r="T5968" s="7"/>
      <c r="U5968" s="7">
        <v>742.5</v>
      </c>
      <c r="V5968" s="7">
        <f t="shared" si="752"/>
        <v>4826.8999999999996</v>
      </c>
      <c r="W5968" s="8">
        <f t="shared" si="755"/>
        <v>727.94117647058818</v>
      </c>
      <c r="X5968" s="8"/>
      <c r="Y5968" s="7">
        <f t="shared" si="754"/>
        <v>0</v>
      </c>
      <c r="Z5968" s="7"/>
      <c r="AA5968" s="8">
        <f t="shared" si="753"/>
        <v>727.94117647058818</v>
      </c>
      <c r="AB5968" s="7">
        <f t="shared" si="756"/>
        <v>14.558823529411825</v>
      </c>
      <c r="AC5968" s="7">
        <f t="shared" si="751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hidden="1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1993</v>
      </c>
      <c r="I5969" s="58" t="s">
        <v>1994</v>
      </c>
      <c r="J5969" s="58" t="s">
        <v>1995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2258</v>
      </c>
      <c r="R5969" s="58"/>
      <c r="S5969" s="95">
        <v>6530.62</v>
      </c>
      <c r="T5969" s="7"/>
      <c r="U5969" s="7">
        <v>0</v>
      </c>
      <c r="V5969" s="7">
        <f t="shared" si="752"/>
        <v>6530.62</v>
      </c>
      <c r="W5969" s="8">
        <f t="shared" si="755"/>
        <v>0</v>
      </c>
      <c r="X5969" s="8"/>
      <c r="Y5969" s="7">
        <f t="shared" si="754"/>
        <v>0</v>
      </c>
      <c r="Z5969" s="7"/>
      <c r="AA5969" s="8">
        <f t="shared" si="753"/>
        <v>0</v>
      </c>
      <c r="AB5969" s="7">
        <f t="shared" si="756"/>
        <v>0</v>
      </c>
      <c r="AC5969" s="7">
        <f t="shared" si="751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hidden="1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1993</v>
      </c>
      <c r="I5970" s="58" t="s">
        <v>1994</v>
      </c>
      <c r="J5970" s="58" t="s">
        <v>1995</v>
      </c>
      <c r="K5970" s="58" t="s">
        <v>32</v>
      </c>
      <c r="L5970" s="58" t="s">
        <v>2259</v>
      </c>
      <c r="M5970" s="58"/>
      <c r="N5970" s="58" t="s">
        <v>40</v>
      </c>
      <c r="O5970" s="58" t="s">
        <v>80</v>
      </c>
      <c r="P5970" s="4">
        <v>0</v>
      </c>
      <c r="Q5970" s="117" t="s">
        <v>2260</v>
      </c>
      <c r="R5970" s="58"/>
      <c r="S5970" s="95">
        <v>422.63999999999902</v>
      </c>
      <c r="T5970" s="7"/>
      <c r="U5970" s="7">
        <v>0</v>
      </c>
      <c r="V5970" s="7">
        <f t="shared" si="752"/>
        <v>422.63999999999902</v>
      </c>
      <c r="W5970" s="8">
        <f t="shared" si="755"/>
        <v>0</v>
      </c>
      <c r="X5970" s="8"/>
      <c r="Y5970" s="7">
        <f t="shared" si="754"/>
        <v>0</v>
      </c>
      <c r="Z5970" s="7"/>
      <c r="AA5970" s="8">
        <f t="shared" si="753"/>
        <v>0</v>
      </c>
      <c r="AB5970" s="7">
        <f t="shared" si="756"/>
        <v>0</v>
      </c>
      <c r="AC5970" s="7">
        <f t="shared" si="751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hidden="1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2263</v>
      </c>
      <c r="F5971" s="58" t="s">
        <v>2263</v>
      </c>
      <c r="G5971" s="58" t="s">
        <v>2263</v>
      </c>
      <c r="H5971" s="58" t="s">
        <v>1993</v>
      </c>
      <c r="I5971" s="58" t="s">
        <v>1994</v>
      </c>
      <c r="J5971" s="58" t="s">
        <v>1995</v>
      </c>
      <c r="K5971" s="58" t="s">
        <v>32</v>
      </c>
      <c r="L5971" s="58" t="s">
        <v>2263</v>
      </c>
      <c r="M5971" s="58"/>
      <c r="N5971" s="58" t="s">
        <v>57</v>
      </c>
      <c r="O5971" s="58" t="s">
        <v>41</v>
      </c>
      <c r="P5971" s="4">
        <v>0.06</v>
      </c>
      <c r="Q5971" s="117" t="s">
        <v>2265</v>
      </c>
      <c r="R5971" s="58"/>
      <c r="S5971" s="95">
        <v>0.24000000000523899</v>
      </c>
      <c r="T5971" s="7"/>
      <c r="U5971" s="7">
        <v>0</v>
      </c>
      <c r="V5971" s="7">
        <f t="shared" si="752"/>
        <v>0.24000000000523899</v>
      </c>
      <c r="W5971" s="8">
        <f t="shared" si="755"/>
        <v>0</v>
      </c>
      <c r="X5971" s="8"/>
      <c r="Y5971" s="7">
        <f t="shared" si="754"/>
        <v>0</v>
      </c>
      <c r="Z5971" s="7"/>
      <c r="AA5971" s="8">
        <f t="shared" si="753"/>
        <v>0</v>
      </c>
      <c r="AB5971" s="7">
        <f t="shared" si="756"/>
        <v>0</v>
      </c>
      <c r="AC5971" s="7">
        <f t="shared" si="751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hidden="1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2266</v>
      </c>
      <c r="F5972" s="58" t="s">
        <v>2266</v>
      </c>
      <c r="G5972" s="58" t="s">
        <v>2266</v>
      </c>
      <c r="H5972" s="58" t="s">
        <v>1993</v>
      </c>
      <c r="I5972" s="58" t="s">
        <v>1994</v>
      </c>
      <c r="J5972" s="58" t="s">
        <v>1995</v>
      </c>
      <c r="K5972" s="58" t="s">
        <v>32</v>
      </c>
      <c r="L5972" s="58" t="s">
        <v>2267</v>
      </c>
      <c r="M5972" s="58"/>
      <c r="N5972" s="58" t="s">
        <v>40</v>
      </c>
      <c r="O5972" s="58" t="s">
        <v>41</v>
      </c>
      <c r="P5972" s="4">
        <v>0.03</v>
      </c>
      <c r="Q5972" s="117" t="s">
        <v>2268</v>
      </c>
      <c r="R5972" s="58"/>
      <c r="S5972" s="95">
        <v>0.59999999999945397</v>
      </c>
      <c r="T5972" s="7"/>
      <c r="U5972" s="7">
        <v>0</v>
      </c>
      <c r="V5972" s="7">
        <f t="shared" si="752"/>
        <v>0.59999999999945397</v>
      </c>
      <c r="W5972" s="8">
        <f t="shared" si="755"/>
        <v>0</v>
      </c>
      <c r="X5972" s="8"/>
      <c r="Y5972" s="7">
        <f t="shared" si="754"/>
        <v>0</v>
      </c>
      <c r="Z5972" s="7"/>
      <c r="AA5972" s="8">
        <f t="shared" si="753"/>
        <v>0</v>
      </c>
      <c r="AB5972" s="7">
        <f t="shared" si="756"/>
        <v>0</v>
      </c>
      <c r="AC5972" s="7">
        <f t="shared" si="751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hidden="1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1993</v>
      </c>
      <c r="I5973" s="58" t="s">
        <v>1994</v>
      </c>
      <c r="J5973" s="58" t="s">
        <v>1995</v>
      </c>
      <c r="K5973" s="58" t="s">
        <v>32</v>
      </c>
      <c r="L5973" s="58" t="s">
        <v>2276</v>
      </c>
      <c r="M5973" s="58"/>
      <c r="N5973" s="58" t="s">
        <v>57</v>
      </c>
      <c r="O5973" s="58" t="s">
        <v>41</v>
      </c>
      <c r="P5973" s="4">
        <v>0.08</v>
      </c>
      <c r="Q5973" s="117" t="s">
        <v>2277</v>
      </c>
      <c r="R5973" s="58"/>
      <c r="S5973" s="95">
        <v>5.3500000000301497</v>
      </c>
      <c r="T5973" s="7"/>
      <c r="U5973" s="7">
        <v>0</v>
      </c>
      <c r="V5973" s="7">
        <f t="shared" si="752"/>
        <v>5.3500000000301497</v>
      </c>
      <c r="W5973" s="8">
        <f t="shared" si="755"/>
        <v>0</v>
      </c>
      <c r="X5973" s="8"/>
      <c r="Y5973" s="7">
        <f t="shared" si="754"/>
        <v>0</v>
      </c>
      <c r="Z5973" s="7"/>
      <c r="AA5973" s="7"/>
      <c r="AB5973" s="7">
        <f t="shared" si="756"/>
        <v>0</v>
      </c>
      <c r="AC5973" s="7">
        <f t="shared" si="751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hidden="1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1993</v>
      </c>
      <c r="I5974" s="58" t="s">
        <v>1994</v>
      </c>
      <c r="J5974" s="58" t="s">
        <v>1995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2282</v>
      </c>
      <c r="R5974" s="58"/>
      <c r="S5974" s="95">
        <v>12058.57</v>
      </c>
      <c r="T5974" s="7"/>
      <c r="U5974" s="7">
        <v>0</v>
      </c>
      <c r="V5974" s="7">
        <f t="shared" si="752"/>
        <v>12058.57</v>
      </c>
      <c r="W5974" s="8">
        <f t="shared" si="755"/>
        <v>0</v>
      </c>
      <c r="X5974" s="8"/>
      <c r="Y5974" s="7">
        <f t="shared" si="754"/>
        <v>0</v>
      </c>
      <c r="Z5974" s="7"/>
      <c r="AA5974" s="8">
        <f t="shared" ref="AA5974:AA5980" si="757">W5974+X5974</f>
        <v>0</v>
      </c>
      <c r="AB5974" s="7">
        <f t="shared" si="756"/>
        <v>0</v>
      </c>
      <c r="AC5974" s="7">
        <f t="shared" si="751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hidden="1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2283</v>
      </c>
      <c r="F5975" s="58" t="s">
        <v>2283</v>
      </c>
      <c r="G5975" s="58" t="s">
        <v>2283</v>
      </c>
      <c r="H5975" s="58" t="s">
        <v>1993</v>
      </c>
      <c r="I5975" s="58" t="s">
        <v>1994</v>
      </c>
      <c r="J5975" s="58" t="s">
        <v>1995</v>
      </c>
      <c r="K5975" s="58" t="s">
        <v>32</v>
      </c>
      <c r="L5975" s="58" t="s">
        <v>2283</v>
      </c>
      <c r="M5975" s="58"/>
      <c r="N5975" s="58" t="s">
        <v>40</v>
      </c>
      <c r="O5975" s="58" t="s">
        <v>41</v>
      </c>
      <c r="P5975" s="4">
        <v>0.03</v>
      </c>
      <c r="Q5975" s="117" t="s">
        <v>2286</v>
      </c>
      <c r="R5975" s="58"/>
      <c r="S5975" s="95">
        <v>5541.4</v>
      </c>
      <c r="T5975" s="7"/>
      <c r="U5975" s="7">
        <v>0</v>
      </c>
      <c r="V5975" s="7">
        <f t="shared" si="752"/>
        <v>5541.4</v>
      </c>
      <c r="W5975" s="8">
        <f t="shared" si="755"/>
        <v>0</v>
      </c>
      <c r="X5975" s="8"/>
      <c r="Y5975" s="7">
        <f t="shared" si="754"/>
        <v>0</v>
      </c>
      <c r="Z5975" s="7"/>
      <c r="AA5975" s="8">
        <f t="shared" si="757"/>
        <v>0</v>
      </c>
      <c r="AB5975" s="7">
        <f t="shared" si="756"/>
        <v>0</v>
      </c>
      <c r="AC5975" s="7">
        <f t="shared" si="751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hidden="1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1993</v>
      </c>
      <c r="I5976" s="58" t="s">
        <v>1994</v>
      </c>
      <c r="J5976" s="58" t="s">
        <v>1995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2288</v>
      </c>
      <c r="R5976" s="58"/>
      <c r="S5976" s="95">
        <v>14905.35</v>
      </c>
      <c r="T5976" s="7"/>
      <c r="U5976" s="7">
        <v>0</v>
      </c>
      <c r="V5976" s="7">
        <f t="shared" si="752"/>
        <v>14905.35</v>
      </c>
      <c r="W5976" s="8">
        <f t="shared" si="755"/>
        <v>0</v>
      </c>
      <c r="X5976" s="8"/>
      <c r="Y5976" s="7">
        <f t="shared" si="754"/>
        <v>0</v>
      </c>
      <c r="Z5976" s="7"/>
      <c r="AA5976" s="8">
        <f t="shared" si="757"/>
        <v>0</v>
      </c>
      <c r="AB5976" s="7">
        <f t="shared" si="756"/>
        <v>0</v>
      </c>
      <c r="AC5976" s="7">
        <f t="shared" si="751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hidden="1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2289</v>
      </c>
      <c r="F5977" s="58" t="s">
        <v>2289</v>
      </c>
      <c r="G5977" s="58" t="s">
        <v>2289</v>
      </c>
      <c r="H5977" s="58" t="s">
        <v>1993</v>
      </c>
      <c r="I5977" s="58" t="s">
        <v>1994</v>
      </c>
      <c r="J5977" s="58" t="s">
        <v>1995</v>
      </c>
      <c r="K5977" s="58" t="s">
        <v>32</v>
      </c>
      <c r="L5977" s="58" t="s">
        <v>2289</v>
      </c>
      <c r="M5977" s="58"/>
      <c r="N5977" s="58" t="s">
        <v>40</v>
      </c>
      <c r="O5977" s="58" t="s">
        <v>41</v>
      </c>
      <c r="P5977" s="4">
        <v>0.02</v>
      </c>
      <c r="Q5977" s="117" t="s">
        <v>2290</v>
      </c>
      <c r="R5977" s="58" t="s">
        <v>3723</v>
      </c>
      <c r="S5977" s="95">
        <v>0.59999999999854503</v>
      </c>
      <c r="T5977" s="7"/>
      <c r="U5977" s="95">
        <v>0.59999999999854503</v>
      </c>
      <c r="V5977" s="7">
        <f t="shared" si="752"/>
        <v>0</v>
      </c>
      <c r="W5977" s="8">
        <f t="shared" si="755"/>
        <v>0.58823529411622055</v>
      </c>
      <c r="X5977" s="8"/>
      <c r="Y5977" s="7">
        <f t="shared" si="754"/>
        <v>0</v>
      </c>
      <c r="Z5977" s="7"/>
      <c r="AA5977" s="8">
        <f t="shared" si="757"/>
        <v>0.58823529411622055</v>
      </c>
      <c r="AB5977" s="7">
        <f t="shared" si="756"/>
        <v>1.1764705882324478E-2</v>
      </c>
      <c r="AC5977" s="7">
        <f t="shared" si="751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hidden="1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2293</v>
      </c>
      <c r="F5978" s="58" t="s">
        <v>2293</v>
      </c>
      <c r="G5978" s="58" t="s">
        <v>2293</v>
      </c>
      <c r="H5978" s="58" t="s">
        <v>1993</v>
      </c>
      <c r="I5978" s="58" t="s">
        <v>1994</v>
      </c>
      <c r="J5978" s="58" t="s">
        <v>1995</v>
      </c>
      <c r="K5978" s="58" t="s">
        <v>32</v>
      </c>
      <c r="L5978" s="58" t="s">
        <v>2291</v>
      </c>
      <c r="M5978" s="58"/>
      <c r="N5978" s="58" t="s">
        <v>40</v>
      </c>
      <c r="O5978" s="58" t="s">
        <v>80</v>
      </c>
      <c r="P5978" s="4">
        <v>0</v>
      </c>
      <c r="Q5978" s="117" t="s">
        <v>2292</v>
      </c>
      <c r="R5978" s="58"/>
      <c r="S5978" s="95">
        <v>6365.86</v>
      </c>
      <c r="T5978" s="7"/>
      <c r="U5978" s="7">
        <v>3981.3</v>
      </c>
      <c r="V5978" s="7">
        <f t="shared" si="752"/>
        <v>2384.5599999999995</v>
      </c>
      <c r="W5978" s="8">
        <f t="shared" si="755"/>
        <v>3981.3</v>
      </c>
      <c r="X5978" s="8"/>
      <c r="Y5978" s="7">
        <f t="shared" si="754"/>
        <v>0</v>
      </c>
      <c r="Z5978" s="7"/>
      <c r="AA5978" s="8">
        <f t="shared" si="757"/>
        <v>3981.3</v>
      </c>
      <c r="AB5978" s="7">
        <f t="shared" si="756"/>
        <v>0</v>
      </c>
      <c r="AC5978" s="7">
        <f t="shared" si="751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hidden="1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2294</v>
      </c>
      <c r="F5979" s="58" t="s">
        <v>2294</v>
      </c>
      <c r="G5979" s="58" t="s">
        <v>2294</v>
      </c>
      <c r="H5979" s="58" t="s">
        <v>1993</v>
      </c>
      <c r="I5979" s="58" t="s">
        <v>1994</v>
      </c>
      <c r="J5979" s="58" t="s">
        <v>1995</v>
      </c>
      <c r="K5979" s="58" t="s">
        <v>32</v>
      </c>
      <c r="L5979" s="58" t="s">
        <v>1784</v>
      </c>
      <c r="M5979" s="58"/>
      <c r="N5979" s="58" t="s">
        <v>57</v>
      </c>
      <c r="O5979" s="58" t="s">
        <v>41</v>
      </c>
      <c r="P5979" s="4">
        <v>0.08</v>
      </c>
      <c r="Q5979" s="117" t="s">
        <v>2295</v>
      </c>
      <c r="R5979" s="58"/>
      <c r="S5979" s="95">
        <v>589.11</v>
      </c>
      <c r="T5979" s="7"/>
      <c r="U5979" s="7">
        <v>0</v>
      </c>
      <c r="V5979" s="7">
        <f t="shared" si="752"/>
        <v>589.11</v>
      </c>
      <c r="W5979" s="8">
        <f t="shared" si="755"/>
        <v>0</v>
      </c>
      <c r="X5979" s="8"/>
      <c r="Y5979" s="7">
        <f t="shared" si="754"/>
        <v>0</v>
      </c>
      <c r="Z5979" s="7"/>
      <c r="AA5979" s="8">
        <f t="shared" si="757"/>
        <v>0</v>
      </c>
      <c r="AB5979" s="7">
        <f t="shared" si="756"/>
        <v>0</v>
      </c>
      <c r="AC5979" s="7">
        <f t="shared" si="751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hidden="1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2298</v>
      </c>
      <c r="F5980" s="58" t="s">
        <v>2298</v>
      </c>
      <c r="G5980" s="58" t="s">
        <v>2298</v>
      </c>
      <c r="H5980" s="58" t="s">
        <v>1993</v>
      </c>
      <c r="I5980" s="58" t="s">
        <v>1994</v>
      </c>
      <c r="J5980" s="58" t="s">
        <v>1995</v>
      </c>
      <c r="K5980" s="58" t="s">
        <v>32</v>
      </c>
      <c r="L5980" s="58" t="s">
        <v>2298</v>
      </c>
      <c r="M5980" s="58"/>
      <c r="N5980" s="58" t="s">
        <v>40</v>
      </c>
      <c r="O5980" s="58" t="s">
        <v>80</v>
      </c>
      <c r="P5980" s="4">
        <v>0</v>
      </c>
      <c r="Q5980" s="117" t="s">
        <v>2299</v>
      </c>
      <c r="R5980" s="58"/>
      <c r="S5980" s="95">
        <v>593.24</v>
      </c>
      <c r="T5980" s="7"/>
      <c r="U5980" s="7">
        <v>0</v>
      </c>
      <c r="V5980" s="7">
        <f t="shared" si="752"/>
        <v>593.24</v>
      </c>
      <c r="W5980" s="8">
        <f t="shared" si="755"/>
        <v>0</v>
      </c>
      <c r="X5980" s="8"/>
      <c r="Y5980" s="7">
        <f t="shared" si="754"/>
        <v>0</v>
      </c>
      <c r="Z5980" s="7"/>
      <c r="AA5980" s="8">
        <f t="shared" si="757"/>
        <v>0</v>
      </c>
      <c r="AB5980" s="7">
        <f t="shared" si="756"/>
        <v>0</v>
      </c>
      <c r="AC5980" s="7">
        <f t="shared" si="751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hidden="1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2300</v>
      </c>
      <c r="F5981" s="58" t="s">
        <v>2300</v>
      </c>
      <c r="G5981" s="58" t="s">
        <v>2300</v>
      </c>
      <c r="H5981" s="58" t="s">
        <v>1993</v>
      </c>
      <c r="I5981" s="58" t="s">
        <v>1994</v>
      </c>
      <c r="J5981" s="58" t="s">
        <v>1995</v>
      </c>
      <c r="K5981" s="58" t="s">
        <v>32</v>
      </c>
      <c r="L5981" s="58" t="s">
        <v>2300</v>
      </c>
      <c r="M5981" s="58"/>
      <c r="N5981" s="58" t="s">
        <v>57</v>
      </c>
      <c r="O5981" s="58" t="s">
        <v>149</v>
      </c>
      <c r="P5981" s="4">
        <v>0.09</v>
      </c>
      <c r="Q5981" s="117" t="s">
        <v>2301</v>
      </c>
      <c r="R5981" s="58"/>
      <c r="S5981" s="95">
        <v>10.049999999999301</v>
      </c>
      <c r="T5981" s="7"/>
      <c r="U5981" s="7">
        <v>0</v>
      </c>
      <c r="V5981" s="7">
        <f t="shared" si="752"/>
        <v>10.049999999999301</v>
      </c>
      <c r="W5981" s="8">
        <f t="shared" si="755"/>
        <v>0</v>
      </c>
      <c r="X5981" s="8"/>
      <c r="Y5981" s="7">
        <f t="shared" si="754"/>
        <v>0</v>
      </c>
      <c r="Z5981" s="7"/>
      <c r="AA5981" s="7"/>
      <c r="AB5981" s="95">
        <f>W5981*P5981</f>
        <v>0</v>
      </c>
      <c r="AC5981" s="7">
        <f t="shared" si="751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hidden="1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2302</v>
      </c>
      <c r="F5982" s="58" t="s">
        <v>2302</v>
      </c>
      <c r="G5982" s="58" t="s">
        <v>2302</v>
      </c>
      <c r="H5982" s="58" t="s">
        <v>1993</v>
      </c>
      <c r="I5982" s="58" t="s">
        <v>1994</v>
      </c>
      <c r="J5982" s="58" t="s">
        <v>1995</v>
      </c>
      <c r="K5982" s="58" t="s">
        <v>32</v>
      </c>
      <c r="L5982" s="58" t="s">
        <v>2303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2304</v>
      </c>
      <c r="R5982" s="58"/>
      <c r="S5982" s="95">
        <v>9.8799999998882395</v>
      </c>
      <c r="T5982" s="7"/>
      <c r="U5982" s="7">
        <v>0</v>
      </c>
      <c r="V5982" s="7">
        <f t="shared" si="752"/>
        <v>9.8799999998882395</v>
      </c>
      <c r="W5982" s="8">
        <f t="shared" si="755"/>
        <v>0</v>
      </c>
      <c r="X5982" s="8"/>
      <c r="Y5982" s="7">
        <f t="shared" si="754"/>
        <v>0</v>
      </c>
      <c r="Z5982" s="7"/>
      <c r="AA5982" s="7"/>
      <c r="AB5982" s="95">
        <f>W5982*P5982</f>
        <v>0</v>
      </c>
      <c r="AC5982" s="7">
        <f t="shared" si="751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hidden="1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1993</v>
      </c>
      <c r="I5983" s="58" t="s">
        <v>1994</v>
      </c>
      <c r="J5983" s="58" t="s">
        <v>1995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2308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5"/>
        <v>0</v>
      </c>
      <c r="X5983" s="8"/>
      <c r="Y5983" s="7">
        <f t="shared" si="754"/>
        <v>0</v>
      </c>
      <c r="Z5983" s="7"/>
      <c r="AA5983" s="8">
        <f t="shared" ref="AA5983:AA6032" si="758">W5983+X5983</f>
        <v>0</v>
      </c>
      <c r="AB5983" s="7">
        <f t="shared" ref="AB5983:AB6046" si="759">U5983-W5983</f>
        <v>0</v>
      </c>
      <c r="AC5983" s="7">
        <f t="shared" si="751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hidden="1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1736</v>
      </c>
      <c r="F5984" s="58" t="s">
        <v>1736</v>
      </c>
      <c r="G5984" s="58" t="s">
        <v>1736</v>
      </c>
      <c r="H5984" s="58" t="s">
        <v>1993</v>
      </c>
      <c r="I5984" s="58" t="s">
        <v>1994</v>
      </c>
      <c r="J5984" s="58" t="s">
        <v>1995</v>
      </c>
      <c r="K5984" s="58" t="s">
        <v>32</v>
      </c>
      <c r="L5984" s="58" t="s">
        <v>1736</v>
      </c>
      <c r="M5984" s="58"/>
      <c r="N5984" s="58" t="s">
        <v>57</v>
      </c>
      <c r="O5984" s="58" t="s">
        <v>41</v>
      </c>
      <c r="P5984" s="4">
        <v>0.11</v>
      </c>
      <c r="Q5984" s="117" t="s">
        <v>2312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5"/>
        <v>0</v>
      </c>
      <c r="X5984" s="8"/>
      <c r="Y5984" s="7">
        <f t="shared" si="754"/>
        <v>0</v>
      </c>
      <c r="Z5984" s="7"/>
      <c r="AA5984" s="8">
        <f t="shared" si="758"/>
        <v>0</v>
      </c>
      <c r="AB5984" s="7">
        <f t="shared" si="759"/>
        <v>0</v>
      </c>
      <c r="AC5984" s="7">
        <f t="shared" si="751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hidden="1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1767</v>
      </c>
      <c r="F5985" s="58" t="s">
        <v>1767</v>
      </c>
      <c r="G5985" s="58" t="s">
        <v>1767</v>
      </c>
      <c r="H5985" s="58" t="s">
        <v>1993</v>
      </c>
      <c r="I5985" s="58" t="s">
        <v>1994</v>
      </c>
      <c r="J5985" s="58" t="s">
        <v>1995</v>
      </c>
      <c r="K5985" s="58" t="s">
        <v>32</v>
      </c>
      <c r="L5985" s="58" t="s">
        <v>1767</v>
      </c>
      <c r="M5985" s="58"/>
      <c r="N5985" s="58" t="s">
        <v>57</v>
      </c>
      <c r="O5985" s="58" t="s">
        <v>80</v>
      </c>
      <c r="P5985" s="4">
        <v>0</v>
      </c>
      <c r="Q5985" s="117" t="s">
        <v>2313</v>
      </c>
      <c r="R5985" s="58"/>
      <c r="S5985" s="95">
        <v>-1.00000000002183E-2</v>
      </c>
      <c r="T5985" s="7"/>
      <c r="U5985" s="7">
        <v>0</v>
      </c>
      <c r="V5985" s="7">
        <f t="shared" si="752"/>
        <v>-1.00000000002183E-2</v>
      </c>
      <c r="W5985" s="8">
        <f t="shared" si="755"/>
        <v>0</v>
      </c>
      <c r="X5985" s="8"/>
      <c r="Y5985" s="7">
        <f t="shared" si="754"/>
        <v>0</v>
      </c>
      <c r="Z5985" s="7"/>
      <c r="AA5985" s="8">
        <f t="shared" si="758"/>
        <v>0</v>
      </c>
      <c r="AB5985" s="7">
        <f t="shared" si="759"/>
        <v>0</v>
      </c>
      <c r="AC5985" s="7">
        <f t="shared" si="751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hidden="1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1767</v>
      </c>
      <c r="F5986" s="58" t="s">
        <v>1767</v>
      </c>
      <c r="G5986" s="58" t="s">
        <v>1767</v>
      </c>
      <c r="H5986" s="58" t="s">
        <v>1993</v>
      </c>
      <c r="I5986" s="58" t="s">
        <v>1994</v>
      </c>
      <c r="J5986" s="58" t="s">
        <v>1995</v>
      </c>
      <c r="K5986" s="58" t="s">
        <v>32</v>
      </c>
      <c r="L5986" s="58" t="s">
        <v>1767</v>
      </c>
      <c r="M5986" s="58"/>
      <c r="N5986" s="58" t="s">
        <v>40</v>
      </c>
      <c r="O5986" s="58" t="s">
        <v>80</v>
      </c>
      <c r="P5986" s="4">
        <v>0</v>
      </c>
      <c r="Q5986" s="117" t="s">
        <v>2314</v>
      </c>
      <c r="R5986" s="58"/>
      <c r="S5986" s="95">
        <v>16197.03</v>
      </c>
      <c r="T5986" s="7"/>
      <c r="U5986" s="7">
        <v>15746.5</v>
      </c>
      <c r="V5986" s="7">
        <f t="shared" si="752"/>
        <v>450.53000000000065</v>
      </c>
      <c r="W5986" s="8">
        <f t="shared" si="755"/>
        <v>15746.5</v>
      </c>
      <c r="X5986" s="8"/>
      <c r="Y5986" s="7">
        <f t="shared" si="754"/>
        <v>0</v>
      </c>
      <c r="Z5986" s="7"/>
      <c r="AA5986" s="8">
        <f t="shared" si="758"/>
        <v>15746.5</v>
      </c>
      <c r="AB5986" s="7">
        <f t="shared" si="759"/>
        <v>0</v>
      </c>
      <c r="AC5986" s="7">
        <f t="shared" si="751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hidden="1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1743</v>
      </c>
      <c r="F5987" s="58" t="s">
        <v>1743</v>
      </c>
      <c r="G5987" s="58" t="s">
        <v>1743</v>
      </c>
      <c r="H5987" s="58" t="s">
        <v>1993</v>
      </c>
      <c r="I5987" s="58" t="s">
        <v>1994</v>
      </c>
      <c r="J5987" s="58" t="s">
        <v>1995</v>
      </c>
      <c r="K5987" s="58" t="s">
        <v>32</v>
      </c>
      <c r="L5987" s="58" t="s">
        <v>1743</v>
      </c>
      <c r="M5987" s="58"/>
      <c r="N5987" s="58" t="s">
        <v>57</v>
      </c>
      <c r="O5987" s="58" t="s">
        <v>41</v>
      </c>
      <c r="P5987" s="4">
        <v>0.08</v>
      </c>
      <c r="Q5987" s="117" t="s">
        <v>2316</v>
      </c>
      <c r="R5987" s="58"/>
      <c r="S5987" s="95">
        <v>108000</v>
      </c>
      <c r="T5987" s="7"/>
      <c r="U5987" s="7">
        <v>0</v>
      </c>
      <c r="V5987" s="7">
        <f t="shared" si="752"/>
        <v>108000</v>
      </c>
      <c r="W5987" s="8">
        <f t="shared" si="755"/>
        <v>0</v>
      </c>
      <c r="X5987" s="8"/>
      <c r="Y5987" s="7">
        <f t="shared" si="754"/>
        <v>0</v>
      </c>
      <c r="Z5987" s="7"/>
      <c r="AA5987" s="8">
        <f t="shared" si="758"/>
        <v>0</v>
      </c>
      <c r="AB5987" s="7">
        <f t="shared" si="759"/>
        <v>0</v>
      </c>
      <c r="AC5987" s="7">
        <f t="shared" si="751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hidden="1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1743</v>
      </c>
      <c r="F5988" s="58" t="s">
        <v>1743</v>
      </c>
      <c r="G5988" s="58" t="s">
        <v>1743</v>
      </c>
      <c r="H5988" s="58" t="s">
        <v>1993</v>
      </c>
      <c r="I5988" s="58" t="s">
        <v>1994</v>
      </c>
      <c r="J5988" s="58" t="s">
        <v>1995</v>
      </c>
      <c r="K5988" s="58" t="s">
        <v>32</v>
      </c>
      <c r="L5988" s="58" t="s">
        <v>1743</v>
      </c>
      <c r="M5988" s="58"/>
      <c r="N5988" s="58" t="s">
        <v>331</v>
      </c>
      <c r="O5988" s="58" t="s">
        <v>41</v>
      </c>
      <c r="P5988" s="4">
        <v>0.08</v>
      </c>
      <c r="Q5988" s="117" t="s">
        <v>2316</v>
      </c>
      <c r="R5988" s="58"/>
      <c r="S5988" s="95">
        <v>-77222.460000000006</v>
      </c>
      <c r="T5988" s="7"/>
      <c r="U5988" s="7">
        <v>0</v>
      </c>
      <c r="V5988" s="7">
        <f t="shared" si="752"/>
        <v>-77222.460000000006</v>
      </c>
      <c r="W5988" s="8">
        <f t="shared" si="755"/>
        <v>0</v>
      </c>
      <c r="X5988" s="8"/>
      <c r="Y5988" s="7">
        <f t="shared" si="754"/>
        <v>0</v>
      </c>
      <c r="Z5988" s="7"/>
      <c r="AA5988" s="8">
        <f t="shared" si="758"/>
        <v>0</v>
      </c>
      <c r="AB5988" s="7">
        <f t="shared" si="759"/>
        <v>0</v>
      </c>
      <c r="AC5988" s="7">
        <f t="shared" si="751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hidden="1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1993</v>
      </c>
      <c r="I5989" s="58" t="s">
        <v>1994</v>
      </c>
      <c r="J5989" s="58" t="s">
        <v>1995</v>
      </c>
      <c r="K5989" s="58" t="s">
        <v>32</v>
      </c>
      <c r="L5989" s="58" t="s">
        <v>2318</v>
      </c>
      <c r="M5989" s="58"/>
      <c r="N5989" s="58" t="s">
        <v>40</v>
      </c>
      <c r="O5989" s="58" t="s">
        <v>72</v>
      </c>
      <c r="P5989" s="4">
        <v>0.98</v>
      </c>
      <c r="Q5989" s="117" t="s">
        <v>2319</v>
      </c>
      <c r="R5989" s="58"/>
      <c r="S5989" s="95">
        <v>3015.2</v>
      </c>
      <c r="T5989" s="7"/>
      <c r="U5989" s="7">
        <v>0</v>
      </c>
      <c r="V5989" s="7">
        <f t="shared" si="752"/>
        <v>3015.2</v>
      </c>
      <c r="W5989" s="8">
        <f t="shared" si="755"/>
        <v>0</v>
      </c>
      <c r="X5989" s="8"/>
      <c r="Y5989" s="7">
        <f t="shared" si="754"/>
        <v>0</v>
      </c>
      <c r="Z5989" s="7"/>
      <c r="AA5989" s="8">
        <f t="shared" si="758"/>
        <v>0</v>
      </c>
      <c r="AB5989" s="7">
        <f t="shared" si="759"/>
        <v>0</v>
      </c>
      <c r="AC5989" s="7">
        <f t="shared" si="751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hidden="1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2320</v>
      </c>
      <c r="F5990" s="58" t="s">
        <v>2321</v>
      </c>
      <c r="G5990" s="58" t="s">
        <v>2320</v>
      </c>
      <c r="H5990" s="58" t="s">
        <v>1993</v>
      </c>
      <c r="I5990" s="58" t="s">
        <v>1994</v>
      </c>
      <c r="J5990" s="58" t="s">
        <v>1995</v>
      </c>
      <c r="K5990" s="58" t="s">
        <v>32</v>
      </c>
      <c r="L5990" s="58" t="s">
        <v>2320</v>
      </c>
      <c r="M5990" s="58"/>
      <c r="N5990" s="58" t="s">
        <v>40</v>
      </c>
      <c r="O5990" s="58" t="s">
        <v>72</v>
      </c>
      <c r="P5990" s="4">
        <v>0.96</v>
      </c>
      <c r="Q5990" s="117" t="s">
        <v>2322</v>
      </c>
      <c r="R5990" s="58"/>
      <c r="S5990" s="95">
        <v>84721.33</v>
      </c>
      <c r="T5990" s="7"/>
      <c r="U5990" s="7">
        <v>0</v>
      </c>
      <c r="V5990" s="7">
        <f t="shared" si="752"/>
        <v>84721.33</v>
      </c>
      <c r="W5990" s="8">
        <f t="shared" si="755"/>
        <v>0</v>
      </c>
      <c r="X5990" s="8"/>
      <c r="Y5990" s="7">
        <f t="shared" si="754"/>
        <v>0</v>
      </c>
      <c r="Z5990" s="7"/>
      <c r="AA5990" s="8">
        <f t="shared" si="758"/>
        <v>0</v>
      </c>
      <c r="AB5990" s="7">
        <f t="shared" si="759"/>
        <v>0</v>
      </c>
      <c r="AC5990" s="7">
        <f t="shared" si="751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hidden="1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2326</v>
      </c>
      <c r="F5991" s="58" t="s">
        <v>2326</v>
      </c>
      <c r="G5991" s="58" t="s">
        <v>2326</v>
      </c>
      <c r="H5991" s="58" t="s">
        <v>1993</v>
      </c>
      <c r="I5991" s="58" t="s">
        <v>1994</v>
      </c>
      <c r="J5991" s="58" t="s">
        <v>1995</v>
      </c>
      <c r="K5991" s="58" t="s">
        <v>32</v>
      </c>
      <c r="L5991" s="58" t="s">
        <v>2326</v>
      </c>
      <c r="M5991" s="58"/>
      <c r="N5991" s="58" t="s">
        <v>57</v>
      </c>
      <c r="O5991" s="58" t="s">
        <v>41</v>
      </c>
      <c r="P5991" s="4">
        <v>0.04</v>
      </c>
      <c r="Q5991" s="117" t="s">
        <v>2327</v>
      </c>
      <c r="R5991" s="58"/>
      <c r="S5991" s="95">
        <v>-62267.65</v>
      </c>
      <c r="T5991" s="7"/>
      <c r="U5991" s="7">
        <v>0</v>
      </c>
      <c r="V5991" s="7">
        <f t="shared" si="752"/>
        <v>-62267.65</v>
      </c>
      <c r="W5991" s="8">
        <f t="shared" si="755"/>
        <v>0</v>
      </c>
      <c r="X5991" s="8"/>
      <c r="Y5991" s="7">
        <f t="shared" si="754"/>
        <v>0</v>
      </c>
      <c r="Z5991" s="7"/>
      <c r="AA5991" s="8">
        <f t="shared" si="758"/>
        <v>0</v>
      </c>
      <c r="AB5991" s="7">
        <f t="shared" si="759"/>
        <v>0</v>
      </c>
      <c r="AC5991" s="7">
        <f t="shared" si="751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hidden="1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2326</v>
      </c>
      <c r="F5992" s="58" t="s">
        <v>2328</v>
      </c>
      <c r="G5992" s="58" t="s">
        <v>2326</v>
      </c>
      <c r="H5992" s="58" t="s">
        <v>1993</v>
      </c>
      <c r="I5992" s="58" t="s">
        <v>1994</v>
      </c>
      <c r="J5992" s="58" t="s">
        <v>1995</v>
      </c>
      <c r="K5992" s="58" t="s">
        <v>32</v>
      </c>
      <c r="L5992" s="58" t="s">
        <v>2326</v>
      </c>
      <c r="M5992" s="58"/>
      <c r="N5992" s="58" t="s">
        <v>40</v>
      </c>
      <c r="O5992" s="58" t="s">
        <v>41</v>
      </c>
      <c r="P5992" s="4">
        <v>0.04</v>
      </c>
      <c r="Q5992" s="117" t="s">
        <v>2327</v>
      </c>
      <c r="R5992" s="58"/>
      <c r="S5992" s="95">
        <v>61359.33</v>
      </c>
      <c r="T5992" s="7"/>
      <c r="U5992" s="7">
        <v>0</v>
      </c>
      <c r="V5992" s="7">
        <f t="shared" si="752"/>
        <v>61359.33</v>
      </c>
      <c r="W5992" s="8">
        <f t="shared" si="755"/>
        <v>0</v>
      </c>
      <c r="X5992" s="8"/>
      <c r="Y5992" s="7">
        <f t="shared" si="754"/>
        <v>0</v>
      </c>
      <c r="Z5992" s="7"/>
      <c r="AA5992" s="8">
        <f t="shared" si="758"/>
        <v>0</v>
      </c>
      <c r="AB5992" s="7">
        <f t="shared" si="759"/>
        <v>0</v>
      </c>
      <c r="AC5992" s="7">
        <f t="shared" si="751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hidden="1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2329</v>
      </c>
      <c r="F5993" s="58" t="s">
        <v>2329</v>
      </c>
      <c r="G5993" s="58" t="s">
        <v>2329</v>
      </c>
      <c r="H5993" s="58" t="s">
        <v>1993</v>
      </c>
      <c r="I5993" s="58" t="s">
        <v>1994</v>
      </c>
      <c r="J5993" s="58" t="s">
        <v>1995</v>
      </c>
      <c r="K5993" s="58" t="s">
        <v>32</v>
      </c>
      <c r="L5993" s="58" t="s">
        <v>2324</v>
      </c>
      <c r="M5993" s="58"/>
      <c r="N5993" s="58" t="s">
        <v>57</v>
      </c>
      <c r="O5993" s="58" t="s">
        <v>72</v>
      </c>
      <c r="P5993" s="4">
        <v>0.92</v>
      </c>
      <c r="Q5993" s="117" t="s">
        <v>2325</v>
      </c>
      <c r="R5993" s="58"/>
      <c r="S5993" s="95">
        <v>482.29</v>
      </c>
      <c r="T5993" s="7"/>
      <c r="U5993" s="7">
        <v>0</v>
      </c>
      <c r="V5993" s="7">
        <f t="shared" si="752"/>
        <v>482.29</v>
      </c>
      <c r="W5993" s="8">
        <f t="shared" si="755"/>
        <v>0</v>
      </c>
      <c r="X5993" s="8"/>
      <c r="Y5993" s="7">
        <f t="shared" si="754"/>
        <v>0</v>
      </c>
      <c r="Z5993" s="7"/>
      <c r="AA5993" s="8">
        <f t="shared" si="758"/>
        <v>0</v>
      </c>
      <c r="AB5993" s="7">
        <f t="shared" si="759"/>
        <v>0</v>
      </c>
      <c r="AC5993" s="7">
        <f t="shared" si="751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hidden="1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2334</v>
      </c>
      <c r="G5994" s="58" t="s">
        <v>838</v>
      </c>
      <c r="H5994" s="58" t="s">
        <v>1993</v>
      </c>
      <c r="I5994" s="58" t="s">
        <v>1994</v>
      </c>
      <c r="J5994" s="58" t="s">
        <v>1995</v>
      </c>
      <c r="K5994" s="58" t="s">
        <v>32</v>
      </c>
      <c r="L5994" s="58" t="s">
        <v>2335</v>
      </c>
      <c r="M5994" s="58"/>
      <c r="N5994" s="58" t="s">
        <v>40</v>
      </c>
      <c r="O5994" s="58" t="s">
        <v>41</v>
      </c>
      <c r="P5994" s="4">
        <v>0.04</v>
      </c>
      <c r="Q5994" s="117" t="s">
        <v>2336</v>
      </c>
      <c r="R5994" s="58"/>
      <c r="S5994" s="95">
        <v>20021.52</v>
      </c>
      <c r="T5994" s="7"/>
      <c r="U5994" s="7">
        <v>0</v>
      </c>
      <c r="V5994" s="7">
        <f t="shared" si="752"/>
        <v>20021.52</v>
      </c>
      <c r="W5994" s="8">
        <f t="shared" si="755"/>
        <v>0</v>
      </c>
      <c r="X5994" s="8"/>
      <c r="Y5994" s="7">
        <f t="shared" si="754"/>
        <v>0</v>
      </c>
      <c r="Z5994" s="7"/>
      <c r="AA5994" s="8">
        <f t="shared" si="758"/>
        <v>0</v>
      </c>
      <c r="AB5994" s="7">
        <f t="shared" si="759"/>
        <v>0</v>
      </c>
      <c r="AC5994" s="7">
        <f t="shared" si="751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hidden="1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2341</v>
      </c>
      <c r="F5995" s="58" t="s">
        <v>2342</v>
      </c>
      <c r="G5995" s="58" t="s">
        <v>2341</v>
      </c>
      <c r="H5995" s="58" t="s">
        <v>1993</v>
      </c>
      <c r="I5995" s="58" t="s">
        <v>1994</v>
      </c>
      <c r="J5995" s="58" t="s">
        <v>1995</v>
      </c>
      <c r="K5995" s="58" t="s">
        <v>32</v>
      </c>
      <c r="L5995" s="58" t="s">
        <v>2343</v>
      </c>
      <c r="M5995" s="58"/>
      <c r="N5995" s="58" t="s">
        <v>40</v>
      </c>
      <c r="O5995" s="58" t="s">
        <v>41</v>
      </c>
      <c r="P5995" s="4">
        <v>0.02</v>
      </c>
      <c r="Q5995" s="117" t="s">
        <v>2344</v>
      </c>
      <c r="R5995" s="58"/>
      <c r="S5995" s="95">
        <v>434.58</v>
      </c>
      <c r="T5995" s="7"/>
      <c r="U5995" s="7">
        <v>0</v>
      </c>
      <c r="V5995" s="7">
        <f t="shared" si="752"/>
        <v>434.58</v>
      </c>
      <c r="W5995" s="8">
        <f t="shared" si="755"/>
        <v>0</v>
      </c>
      <c r="X5995" s="8"/>
      <c r="Y5995" s="7">
        <f t="shared" si="754"/>
        <v>0</v>
      </c>
      <c r="Z5995" s="7"/>
      <c r="AA5995" s="8">
        <f t="shared" si="758"/>
        <v>0</v>
      </c>
      <c r="AB5995" s="7">
        <f t="shared" si="759"/>
        <v>0</v>
      </c>
      <c r="AC5995" s="7">
        <f t="shared" si="751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hidden="1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2348</v>
      </c>
      <c r="F5996" s="58" t="s">
        <v>2348</v>
      </c>
      <c r="G5996" s="58" t="s">
        <v>2348</v>
      </c>
      <c r="H5996" s="58" t="s">
        <v>1993</v>
      </c>
      <c r="I5996" s="58" t="s">
        <v>1994</v>
      </c>
      <c r="J5996" s="58" t="s">
        <v>1995</v>
      </c>
      <c r="K5996" s="58" t="s">
        <v>32</v>
      </c>
      <c r="L5996" s="58" t="s">
        <v>2349</v>
      </c>
      <c r="M5996" s="58"/>
      <c r="N5996" s="58" t="s">
        <v>331</v>
      </c>
      <c r="O5996" s="58" t="s">
        <v>41</v>
      </c>
      <c r="P5996" s="4">
        <v>0.04</v>
      </c>
      <c r="Q5996" s="117" t="s">
        <v>2350</v>
      </c>
      <c r="R5996" s="58"/>
      <c r="S5996" s="95">
        <v>-36674.519999999997</v>
      </c>
      <c r="T5996" s="7"/>
      <c r="U5996" s="7">
        <v>7820.98</v>
      </c>
      <c r="V5996" s="7">
        <f t="shared" si="752"/>
        <v>-44495.5</v>
      </c>
      <c r="W5996" s="8">
        <f t="shared" si="755"/>
        <v>7520.1730769230762</v>
      </c>
      <c r="X5996" s="8"/>
      <c r="Y5996" s="7">
        <f t="shared" si="754"/>
        <v>0</v>
      </c>
      <c r="Z5996" s="7"/>
      <c r="AA5996" s="8">
        <f t="shared" si="758"/>
        <v>7520.1730769230762</v>
      </c>
      <c r="AB5996" s="7">
        <f t="shared" si="759"/>
        <v>300.80692307692334</v>
      </c>
      <c r="AC5996" s="7">
        <f t="shared" si="751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hidden="1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2352</v>
      </c>
      <c r="F5997" s="58" t="s">
        <v>2352</v>
      </c>
      <c r="G5997" s="58" t="s">
        <v>2352</v>
      </c>
      <c r="H5997" s="58" t="s">
        <v>1993</v>
      </c>
      <c r="I5997" s="58" t="s">
        <v>1994</v>
      </c>
      <c r="J5997" s="58" t="s">
        <v>1995</v>
      </c>
      <c r="K5997" s="58" t="s">
        <v>32</v>
      </c>
      <c r="L5997" s="58" t="s">
        <v>2352</v>
      </c>
      <c r="M5997" s="58"/>
      <c r="N5997" s="58" t="s">
        <v>40</v>
      </c>
      <c r="O5997" s="58" t="s">
        <v>72</v>
      </c>
      <c r="P5997" s="4">
        <v>0.98</v>
      </c>
      <c r="Q5997" s="117" t="s">
        <v>2353</v>
      </c>
      <c r="R5997" s="58"/>
      <c r="S5997" s="95">
        <v>440.79999999998802</v>
      </c>
      <c r="T5997" s="7"/>
      <c r="U5997" s="7">
        <v>0</v>
      </c>
      <c r="V5997" s="7">
        <f t="shared" si="752"/>
        <v>440.79999999998802</v>
      </c>
      <c r="W5997" s="8">
        <f t="shared" si="755"/>
        <v>0</v>
      </c>
      <c r="X5997" s="8"/>
      <c r="Y5997" s="7">
        <f t="shared" si="754"/>
        <v>0</v>
      </c>
      <c r="Z5997" s="7"/>
      <c r="AA5997" s="8">
        <f t="shared" si="758"/>
        <v>0</v>
      </c>
      <c r="AB5997" s="7">
        <f t="shared" si="759"/>
        <v>0</v>
      </c>
      <c r="AC5997" s="7">
        <f t="shared" si="751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hidden="1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2354</v>
      </c>
      <c r="F5998" s="58" t="s">
        <v>2354</v>
      </c>
      <c r="G5998" s="58" t="s">
        <v>2354</v>
      </c>
      <c r="H5998" s="58" t="s">
        <v>1993</v>
      </c>
      <c r="I5998" s="58" t="s">
        <v>1994</v>
      </c>
      <c r="J5998" s="58" t="s">
        <v>1995</v>
      </c>
      <c r="K5998" s="58" t="s">
        <v>32</v>
      </c>
      <c r="L5998" s="58" t="s">
        <v>2354</v>
      </c>
      <c r="M5998" s="58"/>
      <c r="N5998" s="58" t="s">
        <v>57</v>
      </c>
      <c r="O5998" s="58" t="s">
        <v>41</v>
      </c>
      <c r="P5998" s="4">
        <v>0.04</v>
      </c>
      <c r="Q5998" s="117" t="s">
        <v>2355</v>
      </c>
      <c r="R5998" s="58"/>
      <c r="S5998" s="95">
        <v>9.9999999993087806E-3</v>
      </c>
      <c r="T5998" s="7"/>
      <c r="U5998" s="7">
        <v>0</v>
      </c>
      <c r="V5998" s="7">
        <f t="shared" si="752"/>
        <v>9.9999999993087806E-3</v>
      </c>
      <c r="W5998" s="8">
        <f t="shared" si="755"/>
        <v>0</v>
      </c>
      <c r="X5998" s="8"/>
      <c r="Y5998" s="7">
        <f t="shared" si="754"/>
        <v>0</v>
      </c>
      <c r="Z5998" s="7"/>
      <c r="AA5998" s="8">
        <f t="shared" si="758"/>
        <v>0</v>
      </c>
      <c r="AB5998" s="7">
        <f t="shared" si="759"/>
        <v>0</v>
      </c>
      <c r="AC5998" s="7">
        <f t="shared" si="751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hidden="1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1993</v>
      </c>
      <c r="I5999" s="58" t="s">
        <v>1994</v>
      </c>
      <c r="J5999" s="58" t="s">
        <v>1995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2"/>
        <v>4033.89</v>
      </c>
      <c r="W5999" s="8">
        <f t="shared" si="755"/>
        <v>0</v>
      </c>
      <c r="X5999" s="8"/>
      <c r="Y5999" s="7">
        <f t="shared" si="754"/>
        <v>0</v>
      </c>
      <c r="Z5999" s="7"/>
      <c r="AA5999" s="8">
        <f t="shared" si="758"/>
        <v>0</v>
      </c>
      <c r="AB5999" s="7">
        <f t="shared" si="759"/>
        <v>0</v>
      </c>
      <c r="AC5999" s="7">
        <f t="shared" si="751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hidden="1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2359</v>
      </c>
      <c r="F6000" s="58" t="s">
        <v>2359</v>
      </c>
      <c r="G6000" s="58" t="s">
        <v>2359</v>
      </c>
      <c r="H6000" s="58" t="s">
        <v>1993</v>
      </c>
      <c r="I6000" s="58" t="s">
        <v>1994</v>
      </c>
      <c r="J6000" s="58" t="s">
        <v>1995</v>
      </c>
      <c r="K6000" s="58" t="s">
        <v>32</v>
      </c>
      <c r="L6000" s="58" t="s">
        <v>2359</v>
      </c>
      <c r="M6000" s="58"/>
      <c r="N6000" s="58" t="s">
        <v>331</v>
      </c>
      <c r="O6000" s="58" t="s">
        <v>80</v>
      </c>
      <c r="P6000" s="4">
        <v>0</v>
      </c>
      <c r="Q6000" s="117" t="s">
        <v>2360</v>
      </c>
      <c r="R6000" s="58"/>
      <c r="S6000" s="95">
        <v>-420</v>
      </c>
      <c r="T6000" s="7"/>
      <c r="U6000" s="7">
        <v>0</v>
      </c>
      <c r="V6000" s="7">
        <f t="shared" si="752"/>
        <v>-420</v>
      </c>
      <c r="W6000" s="8">
        <f t="shared" si="755"/>
        <v>0</v>
      </c>
      <c r="X6000" s="8"/>
      <c r="Y6000" s="7">
        <f t="shared" si="754"/>
        <v>0</v>
      </c>
      <c r="Z6000" s="7"/>
      <c r="AA6000" s="8">
        <f t="shared" si="758"/>
        <v>0</v>
      </c>
      <c r="AB6000" s="7">
        <f t="shared" si="759"/>
        <v>0</v>
      </c>
      <c r="AC6000" s="7">
        <f t="shared" si="751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hidden="1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1993</v>
      </c>
      <c r="I6001" s="58" t="s">
        <v>1994</v>
      </c>
      <c r="J6001" s="58" t="s">
        <v>1995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2367</v>
      </c>
      <c r="R6001" s="58"/>
      <c r="S6001" s="95">
        <v>31200</v>
      </c>
      <c r="T6001" s="7"/>
      <c r="U6001" s="7">
        <v>0</v>
      </c>
      <c r="V6001" s="7">
        <f t="shared" si="752"/>
        <v>31200</v>
      </c>
      <c r="W6001" s="8">
        <f t="shared" si="755"/>
        <v>0</v>
      </c>
      <c r="X6001" s="8"/>
      <c r="Y6001" s="7">
        <f t="shared" si="754"/>
        <v>0</v>
      </c>
      <c r="Z6001" s="7"/>
      <c r="AA6001" s="8">
        <f t="shared" si="758"/>
        <v>0</v>
      </c>
      <c r="AB6001" s="7">
        <f t="shared" si="759"/>
        <v>0</v>
      </c>
      <c r="AC6001" s="7">
        <f t="shared" ref="AC6001:AC6064" si="760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hidden="1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1993</v>
      </c>
      <c r="I6002" s="58" t="s">
        <v>1994</v>
      </c>
      <c r="J6002" s="58" t="s">
        <v>1995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2367</v>
      </c>
      <c r="R6002" s="58"/>
      <c r="S6002" s="95">
        <v>-503.3</v>
      </c>
      <c r="T6002" s="7"/>
      <c r="U6002" s="7">
        <v>0</v>
      </c>
      <c r="V6002" s="7">
        <f t="shared" si="752"/>
        <v>-503.3</v>
      </c>
      <c r="W6002" s="8">
        <f t="shared" si="755"/>
        <v>0</v>
      </c>
      <c r="X6002" s="8"/>
      <c r="Y6002" s="7">
        <f t="shared" si="754"/>
        <v>0</v>
      </c>
      <c r="Z6002" s="7"/>
      <c r="AA6002" s="8">
        <f t="shared" si="758"/>
        <v>0</v>
      </c>
      <c r="AB6002" s="7">
        <f t="shared" si="759"/>
        <v>0</v>
      </c>
      <c r="AC6002" s="7">
        <f t="shared" si="760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hidden="1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2368</v>
      </c>
      <c r="F6003" s="58" t="s">
        <v>2369</v>
      </c>
      <c r="G6003" s="58" t="s">
        <v>2368</v>
      </c>
      <c r="H6003" s="58" t="s">
        <v>1993</v>
      </c>
      <c r="I6003" s="58" t="s">
        <v>1994</v>
      </c>
      <c r="J6003" s="58" t="s">
        <v>1995</v>
      </c>
      <c r="K6003" s="58" t="s">
        <v>32</v>
      </c>
      <c r="L6003" s="58" t="s">
        <v>2368</v>
      </c>
      <c r="M6003" s="58"/>
      <c r="N6003" s="58" t="s">
        <v>40</v>
      </c>
      <c r="O6003" s="58" t="s">
        <v>41</v>
      </c>
      <c r="P6003" s="4">
        <v>0.02</v>
      </c>
      <c r="Q6003" s="117" t="s">
        <v>2370</v>
      </c>
      <c r="R6003" s="58"/>
      <c r="S6003" s="95">
        <v>18770.099999999999</v>
      </c>
      <c r="T6003" s="7"/>
      <c r="U6003" s="7">
        <v>0</v>
      </c>
      <c r="V6003" s="7">
        <f t="shared" ref="V6003:V6066" si="761">S6003+T6003-U6003</f>
        <v>18770.099999999999</v>
      </c>
      <c r="W6003" s="8">
        <f t="shared" si="755"/>
        <v>0</v>
      </c>
      <c r="X6003" s="8"/>
      <c r="Y6003" s="7">
        <f t="shared" si="754"/>
        <v>0</v>
      </c>
      <c r="Z6003" s="7"/>
      <c r="AA6003" s="8">
        <f t="shared" si="758"/>
        <v>0</v>
      </c>
      <c r="AB6003" s="7">
        <f t="shared" si="759"/>
        <v>0</v>
      </c>
      <c r="AC6003" s="7">
        <f t="shared" si="760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hidden="1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2375</v>
      </c>
      <c r="F6004" s="58" t="s">
        <v>2375</v>
      </c>
      <c r="G6004" s="58" t="s">
        <v>2375</v>
      </c>
      <c r="H6004" s="58" t="s">
        <v>1993</v>
      </c>
      <c r="I6004" s="58" t="s">
        <v>1994</v>
      </c>
      <c r="J6004" s="58" t="s">
        <v>1995</v>
      </c>
      <c r="K6004" s="58" t="s">
        <v>32</v>
      </c>
      <c r="L6004" s="58" t="s">
        <v>2375</v>
      </c>
      <c r="M6004" s="58"/>
      <c r="N6004" s="58" t="s">
        <v>57</v>
      </c>
      <c r="O6004" s="58" t="s">
        <v>80</v>
      </c>
      <c r="P6004" s="4">
        <v>0</v>
      </c>
      <c r="Q6004" s="117" t="s">
        <v>2376</v>
      </c>
      <c r="R6004" s="58"/>
      <c r="S6004" s="95">
        <v>15.6999999999998</v>
      </c>
      <c r="T6004" s="7"/>
      <c r="U6004" s="7">
        <v>0</v>
      </c>
      <c r="V6004" s="7">
        <f t="shared" si="761"/>
        <v>15.6999999999998</v>
      </c>
      <c r="W6004" s="8">
        <f t="shared" si="755"/>
        <v>0</v>
      </c>
      <c r="X6004" s="8"/>
      <c r="Y6004" s="7">
        <f t="shared" si="754"/>
        <v>0</v>
      </c>
      <c r="Z6004" s="7"/>
      <c r="AA6004" s="8">
        <f t="shared" si="758"/>
        <v>0</v>
      </c>
      <c r="AB6004" s="7">
        <f t="shared" si="759"/>
        <v>0</v>
      </c>
      <c r="AC6004" s="7">
        <f t="shared" si="760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hidden="1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2381</v>
      </c>
      <c r="F6005" s="58" t="s">
        <v>2381</v>
      </c>
      <c r="G6005" s="58" t="s">
        <v>2381</v>
      </c>
      <c r="H6005" s="58" t="s">
        <v>1993</v>
      </c>
      <c r="I6005" s="58" t="s">
        <v>1994</v>
      </c>
      <c r="J6005" s="58" t="s">
        <v>1995</v>
      </c>
      <c r="K6005" s="58" t="s">
        <v>32</v>
      </c>
      <c r="L6005" s="58" t="s">
        <v>2381</v>
      </c>
      <c r="M6005" s="58"/>
      <c r="N6005" s="58" t="s">
        <v>57</v>
      </c>
      <c r="O6005" s="58" t="s">
        <v>80</v>
      </c>
      <c r="P6005" s="4">
        <v>0</v>
      </c>
      <c r="Q6005" s="117" t="s">
        <v>2382</v>
      </c>
      <c r="R6005" s="58"/>
      <c r="S6005" s="95">
        <v>67.989999999999995</v>
      </c>
      <c r="T6005" s="7"/>
      <c r="U6005" s="7">
        <v>0</v>
      </c>
      <c r="V6005" s="7">
        <f t="shared" si="761"/>
        <v>67.989999999999995</v>
      </c>
      <c r="W6005" s="8">
        <f t="shared" si="755"/>
        <v>0</v>
      </c>
      <c r="X6005" s="8"/>
      <c r="Y6005" s="7">
        <f t="shared" si="754"/>
        <v>0</v>
      </c>
      <c r="Z6005" s="7"/>
      <c r="AA6005" s="8">
        <f t="shared" si="758"/>
        <v>0</v>
      </c>
      <c r="AB6005" s="7">
        <f t="shared" si="759"/>
        <v>0</v>
      </c>
      <c r="AC6005" s="7">
        <f t="shared" si="760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hidden="1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2383</v>
      </c>
      <c r="F6006" s="58" t="s">
        <v>2383</v>
      </c>
      <c r="G6006" s="58" t="s">
        <v>2383</v>
      </c>
      <c r="H6006" s="58" t="s">
        <v>1993</v>
      </c>
      <c r="I6006" s="58" t="s">
        <v>1994</v>
      </c>
      <c r="J6006" s="58" t="s">
        <v>1995</v>
      </c>
      <c r="K6006" s="58" t="s">
        <v>32</v>
      </c>
      <c r="L6006" s="58" t="s">
        <v>2383</v>
      </c>
      <c r="M6006" s="58"/>
      <c r="N6006" s="58" t="s">
        <v>57</v>
      </c>
      <c r="O6006" s="58" t="s">
        <v>41</v>
      </c>
      <c r="P6006" s="4">
        <v>0.1</v>
      </c>
      <c r="Q6006" s="117" t="s">
        <v>2384</v>
      </c>
      <c r="R6006" s="58"/>
      <c r="S6006" s="95">
        <v>1475.2</v>
      </c>
      <c r="T6006" s="7"/>
      <c r="U6006" s="7">
        <v>0</v>
      </c>
      <c r="V6006" s="7">
        <f t="shared" si="761"/>
        <v>1475.2</v>
      </c>
      <c r="W6006" s="8">
        <f t="shared" si="755"/>
        <v>0</v>
      </c>
      <c r="X6006" s="8"/>
      <c r="Y6006" s="7">
        <f t="shared" si="754"/>
        <v>0</v>
      </c>
      <c r="Z6006" s="7"/>
      <c r="AA6006" s="8">
        <f t="shared" si="758"/>
        <v>0</v>
      </c>
      <c r="AB6006" s="7">
        <f t="shared" si="759"/>
        <v>0</v>
      </c>
      <c r="AC6006" s="7">
        <f t="shared" si="760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hidden="1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2385</v>
      </c>
      <c r="F6007" s="58" t="s">
        <v>2385</v>
      </c>
      <c r="G6007" s="58" t="s">
        <v>2385</v>
      </c>
      <c r="H6007" s="58" t="s">
        <v>1993</v>
      </c>
      <c r="I6007" s="58" t="s">
        <v>1994</v>
      </c>
      <c r="J6007" s="58" t="s">
        <v>1995</v>
      </c>
      <c r="K6007" s="58" t="s">
        <v>32</v>
      </c>
      <c r="L6007" s="58" t="s">
        <v>2390</v>
      </c>
      <c r="M6007" s="58"/>
      <c r="N6007" s="58" t="s">
        <v>40</v>
      </c>
      <c r="O6007" s="58" t="s">
        <v>41</v>
      </c>
      <c r="P6007" s="4">
        <v>0.02</v>
      </c>
      <c r="Q6007" s="117" t="s">
        <v>2391</v>
      </c>
      <c r="R6007" s="58" t="s">
        <v>4031</v>
      </c>
      <c r="S6007" s="95">
        <v>15488.6</v>
      </c>
      <c r="T6007" s="7"/>
      <c r="U6007" s="95">
        <v>15488.6</v>
      </c>
      <c r="V6007" s="7">
        <f t="shared" si="761"/>
        <v>0</v>
      </c>
      <c r="W6007" s="8">
        <f t="shared" si="755"/>
        <v>15184.901960784315</v>
      </c>
      <c r="X6007" s="8"/>
      <c r="Y6007" s="7">
        <f t="shared" si="754"/>
        <v>0</v>
      </c>
      <c r="Z6007" s="7"/>
      <c r="AA6007" s="8">
        <f t="shared" si="758"/>
        <v>15184.901960784315</v>
      </c>
      <c r="AB6007" s="7">
        <f t="shared" si="759"/>
        <v>303.69803921568564</v>
      </c>
      <c r="AC6007" s="7">
        <f t="shared" si="760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hidden="1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1993</v>
      </c>
      <c r="I6008" s="58" t="s">
        <v>1994</v>
      </c>
      <c r="J6008" s="58" t="s">
        <v>1995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2394</v>
      </c>
      <c r="R6008" s="58"/>
      <c r="S6008" s="95">
        <v>10400</v>
      </c>
      <c r="T6008" s="7"/>
      <c r="U6008" s="7">
        <v>0</v>
      </c>
      <c r="V6008" s="7">
        <f t="shared" si="761"/>
        <v>10400</v>
      </c>
      <c r="W6008" s="8">
        <f t="shared" si="755"/>
        <v>0</v>
      </c>
      <c r="X6008" s="8"/>
      <c r="Y6008" s="7">
        <f t="shared" si="754"/>
        <v>0</v>
      </c>
      <c r="Z6008" s="7"/>
      <c r="AA6008" s="8">
        <f t="shared" si="758"/>
        <v>0</v>
      </c>
      <c r="AB6008" s="7">
        <f t="shared" si="759"/>
        <v>0</v>
      </c>
      <c r="AC6008" s="7">
        <f t="shared" si="760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hidden="1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2398</v>
      </c>
      <c r="F6009" s="58" t="s">
        <v>2399</v>
      </c>
      <c r="G6009" s="58" t="s">
        <v>2398</v>
      </c>
      <c r="H6009" s="58" t="s">
        <v>1993</v>
      </c>
      <c r="I6009" s="58" t="s">
        <v>1994</v>
      </c>
      <c r="J6009" s="58" t="s">
        <v>1995</v>
      </c>
      <c r="K6009" s="58" t="s">
        <v>32</v>
      </c>
      <c r="L6009" s="58" t="s">
        <v>2398</v>
      </c>
      <c r="M6009" s="58"/>
      <c r="N6009" s="58" t="s">
        <v>40</v>
      </c>
      <c r="O6009" s="58" t="s">
        <v>41</v>
      </c>
      <c r="P6009" s="4">
        <v>0.02</v>
      </c>
      <c r="Q6009" s="117" t="s">
        <v>2400</v>
      </c>
      <c r="R6009" s="58"/>
      <c r="S6009" s="95">
        <v>4896.26</v>
      </c>
      <c r="T6009" s="7"/>
      <c r="U6009" s="7">
        <v>2956.5</v>
      </c>
      <c r="V6009" s="7">
        <f t="shared" si="761"/>
        <v>1939.7600000000002</v>
      </c>
      <c r="W6009" s="8">
        <f t="shared" si="755"/>
        <v>2898.5294117647059</v>
      </c>
      <c r="X6009" s="8"/>
      <c r="Y6009" s="7">
        <f t="shared" si="754"/>
        <v>0</v>
      </c>
      <c r="Z6009" s="7"/>
      <c r="AA6009" s="8">
        <f t="shared" si="758"/>
        <v>2898.5294117647059</v>
      </c>
      <c r="AB6009" s="7">
        <f t="shared" si="759"/>
        <v>57.970588235294144</v>
      </c>
      <c r="AC6009" s="7">
        <f t="shared" si="760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hidden="1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2398</v>
      </c>
      <c r="F6010" s="58" t="s">
        <v>2399</v>
      </c>
      <c r="G6010" s="58" t="s">
        <v>2398</v>
      </c>
      <c r="H6010" s="58" t="s">
        <v>1993</v>
      </c>
      <c r="I6010" s="58" t="s">
        <v>1994</v>
      </c>
      <c r="J6010" s="58" t="s">
        <v>1995</v>
      </c>
      <c r="K6010" s="58" t="s">
        <v>32</v>
      </c>
      <c r="L6010" s="58" t="s">
        <v>2398</v>
      </c>
      <c r="M6010" s="58"/>
      <c r="N6010" s="58" t="s">
        <v>40</v>
      </c>
      <c r="O6010" s="58" t="s">
        <v>80</v>
      </c>
      <c r="P6010" s="4">
        <v>0</v>
      </c>
      <c r="Q6010" s="117" t="s">
        <v>2400</v>
      </c>
      <c r="R6010" s="58"/>
      <c r="S6010" s="95">
        <v>13578.09</v>
      </c>
      <c r="T6010" s="7"/>
      <c r="U6010" s="7">
        <v>0</v>
      </c>
      <c r="V6010" s="7">
        <f t="shared" si="761"/>
        <v>13578.09</v>
      </c>
      <c r="W6010" s="8">
        <f t="shared" si="755"/>
        <v>0</v>
      </c>
      <c r="X6010" s="8"/>
      <c r="Y6010" s="7">
        <f t="shared" si="754"/>
        <v>0</v>
      </c>
      <c r="Z6010" s="7"/>
      <c r="AA6010" s="8">
        <f t="shared" si="758"/>
        <v>0</v>
      </c>
      <c r="AB6010" s="7">
        <f t="shared" si="759"/>
        <v>0</v>
      </c>
      <c r="AC6010" s="7">
        <f t="shared" si="760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hidden="1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1993</v>
      </c>
      <c r="I6011" s="58" t="s">
        <v>1994</v>
      </c>
      <c r="J6011" s="58" t="s">
        <v>1995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2405</v>
      </c>
      <c r="R6011" s="58"/>
      <c r="S6011" s="95">
        <v>-18447.84</v>
      </c>
      <c r="T6011" s="7"/>
      <c r="U6011" s="7">
        <v>0</v>
      </c>
      <c r="V6011" s="7">
        <f t="shared" si="761"/>
        <v>-18447.84</v>
      </c>
      <c r="W6011" s="8">
        <f t="shared" si="755"/>
        <v>0</v>
      </c>
      <c r="X6011" s="8"/>
      <c r="Y6011" s="7">
        <f t="shared" si="754"/>
        <v>0</v>
      </c>
      <c r="Z6011" s="7"/>
      <c r="AA6011" s="8">
        <f t="shared" si="758"/>
        <v>0</v>
      </c>
      <c r="AB6011" s="7">
        <f t="shared" si="759"/>
        <v>0</v>
      </c>
      <c r="AC6011" s="7">
        <f t="shared" si="760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hidden="1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1993</v>
      </c>
      <c r="I6012" s="58" t="s">
        <v>1994</v>
      </c>
      <c r="J6012" s="58" t="s">
        <v>1995</v>
      </c>
      <c r="K6012" s="58" t="s">
        <v>32</v>
      </c>
      <c r="L6012" s="58" t="s">
        <v>2407</v>
      </c>
      <c r="M6012" s="58"/>
      <c r="N6012" s="58" t="s">
        <v>40</v>
      </c>
      <c r="O6012" s="58" t="s">
        <v>80</v>
      </c>
      <c r="P6012" s="4">
        <v>0</v>
      </c>
      <c r="Q6012" s="117" t="s">
        <v>2408</v>
      </c>
      <c r="R6012" s="58"/>
      <c r="S6012" s="95">
        <v>31666.6</v>
      </c>
      <c r="T6012" s="7"/>
      <c r="U6012" s="7">
        <v>0</v>
      </c>
      <c r="V6012" s="7">
        <f t="shared" si="761"/>
        <v>31666.6</v>
      </c>
      <c r="W6012" s="8">
        <f t="shared" si="755"/>
        <v>0</v>
      </c>
      <c r="X6012" s="8"/>
      <c r="Y6012" s="7">
        <f t="shared" si="754"/>
        <v>0</v>
      </c>
      <c r="Z6012" s="7"/>
      <c r="AA6012" s="8">
        <f t="shared" si="758"/>
        <v>0</v>
      </c>
      <c r="AB6012" s="7">
        <f t="shared" si="759"/>
        <v>0</v>
      </c>
      <c r="AC6012" s="7">
        <f t="shared" si="760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hidden="1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2415</v>
      </c>
      <c r="F6013" s="58" t="s">
        <v>2415</v>
      </c>
      <c r="G6013" s="58" t="s">
        <v>2415</v>
      </c>
      <c r="H6013" s="58" t="s">
        <v>1993</v>
      </c>
      <c r="I6013" s="58" t="s">
        <v>1994</v>
      </c>
      <c r="J6013" s="58" t="s">
        <v>1995</v>
      </c>
      <c r="K6013" s="58" t="s">
        <v>32</v>
      </c>
      <c r="L6013" s="58" t="s">
        <v>2416</v>
      </c>
      <c r="M6013" s="58"/>
      <c r="N6013" s="58" t="s">
        <v>57</v>
      </c>
      <c r="O6013" s="58" t="s">
        <v>41</v>
      </c>
      <c r="P6013" s="4">
        <v>0.04</v>
      </c>
      <c r="Q6013" s="117" t="s">
        <v>2417</v>
      </c>
      <c r="R6013" s="58"/>
      <c r="S6013" s="95">
        <v>464.3</v>
      </c>
      <c r="T6013" s="7"/>
      <c r="U6013" s="7">
        <v>0</v>
      </c>
      <c r="V6013" s="7">
        <f t="shared" si="761"/>
        <v>464.3</v>
      </c>
      <c r="W6013" s="8">
        <f t="shared" si="755"/>
        <v>0</v>
      </c>
      <c r="X6013" s="8"/>
      <c r="Y6013" s="7">
        <f t="shared" si="754"/>
        <v>0</v>
      </c>
      <c r="Z6013" s="7"/>
      <c r="AA6013" s="8">
        <f t="shared" si="758"/>
        <v>0</v>
      </c>
      <c r="AB6013" s="7">
        <f t="shared" si="759"/>
        <v>0</v>
      </c>
      <c r="AC6013" s="7">
        <f t="shared" si="760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hidden="1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2415</v>
      </c>
      <c r="F6014" s="58" t="s">
        <v>2415</v>
      </c>
      <c r="G6014" s="58" t="s">
        <v>2415</v>
      </c>
      <c r="H6014" s="58" t="s">
        <v>1993</v>
      </c>
      <c r="I6014" s="58" t="s">
        <v>1994</v>
      </c>
      <c r="J6014" s="58" t="s">
        <v>1995</v>
      </c>
      <c r="K6014" s="58" t="s">
        <v>32</v>
      </c>
      <c r="L6014" s="58" t="s">
        <v>2416</v>
      </c>
      <c r="M6014" s="58"/>
      <c r="N6014" s="58" t="s">
        <v>40</v>
      </c>
      <c r="O6014" s="58" t="s">
        <v>41</v>
      </c>
      <c r="P6014" s="4">
        <v>0.02</v>
      </c>
      <c r="Q6014" s="117" t="s">
        <v>2418</v>
      </c>
      <c r="R6014" s="58"/>
      <c r="S6014" s="95">
        <v>-26.8000000000001</v>
      </c>
      <c r="T6014" s="7"/>
      <c r="U6014" s="7">
        <v>0</v>
      </c>
      <c r="V6014" s="7">
        <f t="shared" si="761"/>
        <v>-26.8000000000001</v>
      </c>
      <c r="W6014" s="8">
        <f t="shared" si="755"/>
        <v>0</v>
      </c>
      <c r="X6014" s="8"/>
      <c r="Y6014" s="7">
        <f t="shared" si="754"/>
        <v>0</v>
      </c>
      <c r="Z6014" s="7"/>
      <c r="AA6014" s="8">
        <f t="shared" si="758"/>
        <v>0</v>
      </c>
      <c r="AB6014" s="7">
        <f t="shared" si="759"/>
        <v>0</v>
      </c>
      <c r="AC6014" s="7">
        <f t="shared" si="760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hidden="1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1993</v>
      </c>
      <c r="I6015" s="58" t="s">
        <v>1994</v>
      </c>
      <c r="J6015" s="58" t="s">
        <v>1995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2419</v>
      </c>
      <c r="R6015" s="58" t="s">
        <v>4074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4"/>
        <v>0</v>
      </c>
      <c r="Z6015" s="7"/>
      <c r="AA6015" s="8">
        <f t="shared" si="758"/>
        <v>67213.7</v>
      </c>
      <c r="AB6015" s="7">
        <f t="shared" si="759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hidden="1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2422</v>
      </c>
      <c r="F6016" s="58" t="s">
        <v>2422</v>
      </c>
      <c r="G6016" s="58" t="s">
        <v>2422</v>
      </c>
      <c r="H6016" s="58" t="s">
        <v>1993</v>
      </c>
      <c r="I6016" s="58" t="s">
        <v>1994</v>
      </c>
      <c r="J6016" s="58" t="s">
        <v>1995</v>
      </c>
      <c r="K6016" s="58" t="s">
        <v>32</v>
      </c>
      <c r="L6016" s="58" t="s">
        <v>2422</v>
      </c>
      <c r="M6016" s="58"/>
      <c r="N6016" s="58" t="s">
        <v>40</v>
      </c>
      <c r="O6016" s="58" t="s">
        <v>80</v>
      </c>
      <c r="P6016" s="4">
        <v>0</v>
      </c>
      <c r="Q6016" s="117" t="s">
        <v>2423</v>
      </c>
      <c r="R6016" s="58"/>
      <c r="S6016" s="95">
        <v>-1.1000000000000201</v>
      </c>
      <c r="T6016" s="7"/>
      <c r="U6016" s="7">
        <v>0</v>
      </c>
      <c r="V6016" s="7">
        <f t="shared" si="761"/>
        <v>-1.1000000000000201</v>
      </c>
      <c r="W6016" s="8">
        <f t="shared" si="755"/>
        <v>0</v>
      </c>
      <c r="X6016" s="8"/>
      <c r="Y6016" s="7">
        <f t="shared" si="754"/>
        <v>0</v>
      </c>
      <c r="Z6016" s="7"/>
      <c r="AA6016" s="8">
        <f t="shared" si="758"/>
        <v>0</v>
      </c>
      <c r="AB6016" s="7">
        <f t="shared" si="759"/>
        <v>0</v>
      </c>
      <c r="AC6016" s="7">
        <f t="shared" si="760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hidden="1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2424</v>
      </c>
      <c r="F6017" s="58" t="s">
        <v>2424</v>
      </c>
      <c r="G6017" s="58" t="s">
        <v>2424</v>
      </c>
      <c r="H6017" s="58" t="s">
        <v>1993</v>
      </c>
      <c r="I6017" s="58" t="s">
        <v>1994</v>
      </c>
      <c r="J6017" s="58" t="s">
        <v>1995</v>
      </c>
      <c r="K6017" s="58" t="s">
        <v>32</v>
      </c>
      <c r="L6017" s="58" t="s">
        <v>2425</v>
      </c>
      <c r="M6017" s="58"/>
      <c r="N6017" s="58" t="s">
        <v>40</v>
      </c>
      <c r="O6017" s="58" t="s">
        <v>41</v>
      </c>
      <c r="P6017" s="4">
        <v>0.02</v>
      </c>
      <c r="Q6017" s="117" t="s">
        <v>2426</v>
      </c>
      <c r="R6017" s="58"/>
      <c r="S6017" s="95">
        <v>32251.5</v>
      </c>
      <c r="T6017" s="7"/>
      <c r="U6017" s="7">
        <v>0</v>
      </c>
      <c r="V6017" s="7">
        <f t="shared" si="761"/>
        <v>32251.5</v>
      </c>
      <c r="W6017" s="8">
        <f t="shared" si="755"/>
        <v>0</v>
      </c>
      <c r="X6017" s="8"/>
      <c r="Y6017" s="7">
        <f t="shared" si="754"/>
        <v>0</v>
      </c>
      <c r="Z6017" s="7"/>
      <c r="AA6017" s="8">
        <f t="shared" si="758"/>
        <v>0</v>
      </c>
      <c r="AB6017" s="7">
        <f t="shared" si="759"/>
        <v>0</v>
      </c>
      <c r="AC6017" s="7">
        <f t="shared" si="760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hidden="1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1993</v>
      </c>
      <c r="I6018" s="58" t="s">
        <v>1994</v>
      </c>
      <c r="J6018" s="58" t="s">
        <v>1995</v>
      </c>
      <c r="K6018" s="58" t="s">
        <v>32</v>
      </c>
      <c r="L6018" s="58" t="s">
        <v>2435</v>
      </c>
      <c r="M6018" s="58"/>
      <c r="N6018" s="58" t="s">
        <v>40</v>
      </c>
      <c r="O6018" s="58" t="s">
        <v>41</v>
      </c>
      <c r="P6018" s="4">
        <v>0.02</v>
      </c>
      <c r="Q6018" s="117" t="s">
        <v>2436</v>
      </c>
      <c r="R6018" s="58"/>
      <c r="S6018" s="95">
        <v>0.60000000000013598</v>
      </c>
      <c r="T6018" s="7"/>
      <c r="U6018" s="7">
        <v>0</v>
      </c>
      <c r="V6018" s="7">
        <f t="shared" si="761"/>
        <v>0.60000000000013598</v>
      </c>
      <c r="W6018" s="8">
        <f t="shared" si="755"/>
        <v>0</v>
      </c>
      <c r="X6018" s="8"/>
      <c r="Y6018" s="7">
        <f t="shared" si="754"/>
        <v>0</v>
      </c>
      <c r="Z6018" s="7"/>
      <c r="AA6018" s="8">
        <f t="shared" si="758"/>
        <v>0</v>
      </c>
      <c r="AB6018" s="7">
        <f t="shared" si="759"/>
        <v>0</v>
      </c>
      <c r="AC6018" s="7">
        <f t="shared" si="760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hidden="1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1993</v>
      </c>
      <c r="I6019" s="58" t="s">
        <v>1994</v>
      </c>
      <c r="J6019" s="58" t="s">
        <v>1995</v>
      </c>
      <c r="K6019" s="58" t="s">
        <v>32</v>
      </c>
      <c r="L6019" s="58" t="s">
        <v>2437</v>
      </c>
      <c r="M6019" s="58"/>
      <c r="N6019" s="58" t="s">
        <v>40</v>
      </c>
      <c r="O6019" s="58" t="s">
        <v>41</v>
      </c>
      <c r="P6019" s="4">
        <v>0.02</v>
      </c>
      <c r="Q6019" s="117" t="s">
        <v>2438</v>
      </c>
      <c r="R6019" s="58"/>
      <c r="S6019" s="95">
        <v>0.60000000000036402</v>
      </c>
      <c r="T6019" s="7"/>
      <c r="U6019" s="7">
        <v>0</v>
      </c>
      <c r="V6019" s="7">
        <f t="shared" si="761"/>
        <v>0.60000000000036402</v>
      </c>
      <c r="W6019" s="8">
        <f t="shared" si="755"/>
        <v>0</v>
      </c>
      <c r="X6019" s="8"/>
      <c r="Y6019" s="7">
        <f t="shared" ref="Y6019:Y6082" si="762">IF(W6019-AC6019&lt;=0,0,IF(O6019="返现",MAX(W6019-AB6019-AC6019,0),MAX(W6019-AC6019,0)))</f>
        <v>0</v>
      </c>
      <c r="Z6019" s="7"/>
      <c r="AA6019" s="8">
        <f t="shared" si="758"/>
        <v>0</v>
      </c>
      <c r="AB6019" s="7">
        <f t="shared" si="759"/>
        <v>0</v>
      </c>
      <c r="AC6019" s="7">
        <f t="shared" si="760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hidden="1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2443</v>
      </c>
      <c r="G6020" s="58" t="s">
        <v>641</v>
      </c>
      <c r="H6020" s="58" t="s">
        <v>1993</v>
      </c>
      <c r="I6020" s="58" t="s">
        <v>1994</v>
      </c>
      <c r="J6020" s="58" t="s">
        <v>1995</v>
      </c>
      <c r="K6020" s="58" t="s">
        <v>32</v>
      </c>
      <c r="L6020" s="58" t="s">
        <v>2444</v>
      </c>
      <c r="M6020" s="58"/>
      <c r="N6020" s="58" t="s">
        <v>40</v>
      </c>
      <c r="O6020" s="58" t="s">
        <v>41</v>
      </c>
      <c r="P6020" s="4">
        <v>0.04</v>
      </c>
      <c r="Q6020" s="117" t="s">
        <v>2445</v>
      </c>
      <c r="R6020" s="58"/>
      <c r="S6020" s="95">
        <v>360.6</v>
      </c>
      <c r="T6020" s="7"/>
      <c r="U6020" s="7">
        <v>0</v>
      </c>
      <c r="V6020" s="7">
        <f t="shared" si="761"/>
        <v>360.6</v>
      </c>
      <c r="W6020" s="8">
        <f t="shared" ref="W6020:W6083" si="763">IF(O6020="返货",U6020/(1+P6020),IF(O6020="返现",U6020,IF(O6020="折扣",U6020*P6020,IF(O6020="无",U6020))))</f>
        <v>0</v>
      </c>
      <c r="X6020" s="8"/>
      <c r="Y6020" s="7">
        <f t="shared" si="762"/>
        <v>0</v>
      </c>
      <c r="Z6020" s="7"/>
      <c r="AA6020" s="8">
        <f t="shared" si="758"/>
        <v>0</v>
      </c>
      <c r="AB6020" s="7">
        <f t="shared" si="759"/>
        <v>0</v>
      </c>
      <c r="AC6020" s="7">
        <f t="shared" si="760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hidden="1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1993</v>
      </c>
      <c r="I6021" s="58" t="s">
        <v>1994</v>
      </c>
      <c r="J6021" s="58" t="s">
        <v>1995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2446</v>
      </c>
      <c r="R6021" s="58"/>
      <c r="S6021" s="95">
        <v>483.22</v>
      </c>
      <c r="T6021" s="7"/>
      <c r="U6021" s="7">
        <v>0</v>
      </c>
      <c r="V6021" s="7">
        <f t="shared" si="761"/>
        <v>483.22</v>
      </c>
      <c r="W6021" s="8">
        <f t="shared" si="763"/>
        <v>0</v>
      </c>
      <c r="X6021" s="8"/>
      <c r="Y6021" s="7">
        <f t="shared" si="762"/>
        <v>0</v>
      </c>
      <c r="Z6021" s="7"/>
      <c r="AA6021" s="8">
        <f t="shared" si="758"/>
        <v>0</v>
      </c>
      <c r="AB6021" s="7">
        <f t="shared" si="759"/>
        <v>0</v>
      </c>
      <c r="AC6021" s="7">
        <f t="shared" si="760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hidden="1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2450</v>
      </c>
      <c r="F6022" s="58" t="s">
        <v>2450</v>
      </c>
      <c r="G6022" s="58" t="s">
        <v>2450</v>
      </c>
      <c r="H6022" s="58" t="s">
        <v>1993</v>
      </c>
      <c r="I6022" s="58" t="s">
        <v>1994</v>
      </c>
      <c r="J6022" s="58" t="s">
        <v>1995</v>
      </c>
      <c r="K6022" s="58" t="s">
        <v>32</v>
      </c>
      <c r="L6022" s="58" t="s">
        <v>2450</v>
      </c>
      <c r="M6022" s="58"/>
      <c r="N6022" s="58" t="s">
        <v>40</v>
      </c>
      <c r="O6022" s="58" t="s">
        <v>80</v>
      </c>
      <c r="P6022" s="4">
        <v>0</v>
      </c>
      <c r="Q6022" s="117" t="s">
        <v>2451</v>
      </c>
      <c r="R6022" s="58"/>
      <c r="S6022" s="95">
        <v>225208.4</v>
      </c>
      <c r="T6022" s="7"/>
      <c r="U6022" s="7">
        <v>92300.9</v>
      </c>
      <c r="V6022" s="7">
        <f t="shared" si="761"/>
        <v>132907.5</v>
      </c>
      <c r="W6022" s="8">
        <f t="shared" si="763"/>
        <v>92300.9</v>
      </c>
      <c r="X6022" s="8"/>
      <c r="Y6022" s="7">
        <f t="shared" si="762"/>
        <v>0</v>
      </c>
      <c r="Z6022" s="7"/>
      <c r="AA6022" s="8">
        <f t="shared" si="758"/>
        <v>92300.9</v>
      </c>
      <c r="AB6022" s="7">
        <f t="shared" si="759"/>
        <v>0</v>
      </c>
      <c r="AC6022" s="7">
        <f t="shared" si="760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hidden="1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2460</v>
      </c>
      <c r="F6023" s="58" t="s">
        <v>2460</v>
      </c>
      <c r="G6023" s="58" t="s">
        <v>2460</v>
      </c>
      <c r="H6023" s="58" t="s">
        <v>1993</v>
      </c>
      <c r="I6023" s="58" t="s">
        <v>1994</v>
      </c>
      <c r="J6023" s="58" t="s">
        <v>1995</v>
      </c>
      <c r="K6023" s="58" t="s">
        <v>32</v>
      </c>
      <c r="L6023" s="58" t="s">
        <v>2460</v>
      </c>
      <c r="M6023" s="58"/>
      <c r="N6023" s="58" t="s">
        <v>57</v>
      </c>
      <c r="O6023" s="58" t="s">
        <v>41</v>
      </c>
      <c r="P6023" s="4">
        <v>0.08</v>
      </c>
      <c r="Q6023" s="117" t="s">
        <v>2461</v>
      </c>
      <c r="R6023" s="58"/>
      <c r="S6023" s="95">
        <v>61.709999999999098</v>
      </c>
      <c r="T6023" s="7"/>
      <c r="U6023" s="7">
        <v>0</v>
      </c>
      <c r="V6023" s="7">
        <f t="shared" si="761"/>
        <v>61.709999999999098</v>
      </c>
      <c r="W6023" s="8">
        <f t="shared" si="763"/>
        <v>0</v>
      </c>
      <c r="X6023" s="8"/>
      <c r="Y6023" s="7">
        <f t="shared" si="762"/>
        <v>0</v>
      </c>
      <c r="Z6023" s="7"/>
      <c r="AA6023" s="8">
        <f t="shared" si="758"/>
        <v>0</v>
      </c>
      <c r="AB6023" s="7">
        <f t="shared" si="759"/>
        <v>0</v>
      </c>
      <c r="AC6023" s="7">
        <f t="shared" si="760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hidden="1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2462</v>
      </c>
      <c r="F6024" s="58" t="s">
        <v>2462</v>
      </c>
      <c r="G6024" s="58" t="s">
        <v>2462</v>
      </c>
      <c r="H6024" s="58" t="s">
        <v>1993</v>
      </c>
      <c r="I6024" s="58" t="s">
        <v>1994</v>
      </c>
      <c r="J6024" s="58" t="s">
        <v>1995</v>
      </c>
      <c r="K6024" s="58" t="s">
        <v>32</v>
      </c>
      <c r="L6024" s="58" t="s">
        <v>2462</v>
      </c>
      <c r="M6024" s="58"/>
      <c r="N6024" s="58" t="s">
        <v>57</v>
      </c>
      <c r="O6024" s="58" t="s">
        <v>41</v>
      </c>
      <c r="P6024" s="4">
        <v>0.08</v>
      </c>
      <c r="Q6024" s="117" t="s">
        <v>2463</v>
      </c>
      <c r="R6024" s="58"/>
      <c r="S6024" s="95">
        <v>6.9999999992433004E-2</v>
      </c>
      <c r="T6024" s="7"/>
      <c r="U6024" s="7">
        <v>0</v>
      </c>
      <c r="V6024" s="7">
        <f t="shared" si="761"/>
        <v>6.9999999992433004E-2</v>
      </c>
      <c r="W6024" s="8">
        <f t="shared" si="763"/>
        <v>0</v>
      </c>
      <c r="X6024" s="8"/>
      <c r="Y6024" s="7">
        <f t="shared" si="762"/>
        <v>0</v>
      </c>
      <c r="Z6024" s="7"/>
      <c r="AA6024" s="8">
        <f t="shared" si="758"/>
        <v>0</v>
      </c>
      <c r="AB6024" s="7">
        <f t="shared" si="759"/>
        <v>0</v>
      </c>
      <c r="AC6024" s="7">
        <f t="shared" si="760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hidden="1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2464</v>
      </c>
      <c r="G6025" s="58" t="s">
        <v>1049</v>
      </c>
      <c r="H6025" s="58" t="s">
        <v>1993</v>
      </c>
      <c r="I6025" s="58" t="s">
        <v>1994</v>
      </c>
      <c r="J6025" s="58" t="s">
        <v>1995</v>
      </c>
      <c r="K6025" s="58" t="s">
        <v>32</v>
      </c>
      <c r="L6025" s="58" t="s">
        <v>2465</v>
      </c>
      <c r="M6025" s="58"/>
      <c r="N6025" s="58" t="s">
        <v>40</v>
      </c>
      <c r="O6025" s="58" t="s">
        <v>41</v>
      </c>
      <c r="P6025" s="4">
        <v>0.03</v>
      </c>
      <c r="Q6025" s="117" t="s">
        <v>2466</v>
      </c>
      <c r="R6025" s="58"/>
      <c r="S6025" s="95">
        <v>2.5599999999976699</v>
      </c>
      <c r="T6025" s="7"/>
      <c r="U6025" s="7">
        <v>0</v>
      </c>
      <c r="V6025" s="7">
        <f t="shared" si="761"/>
        <v>2.5599999999976699</v>
      </c>
      <c r="W6025" s="8">
        <f t="shared" si="763"/>
        <v>0</v>
      </c>
      <c r="X6025" s="8"/>
      <c r="Y6025" s="7">
        <f t="shared" si="762"/>
        <v>0</v>
      </c>
      <c r="Z6025" s="7"/>
      <c r="AA6025" s="8">
        <f t="shared" si="758"/>
        <v>0</v>
      </c>
      <c r="AB6025" s="7">
        <f t="shared" si="759"/>
        <v>0</v>
      </c>
      <c r="AC6025" s="7">
        <f t="shared" si="760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hidden="1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2467</v>
      </c>
      <c r="F6026" s="58" t="s">
        <v>2467</v>
      </c>
      <c r="G6026" s="58" t="s">
        <v>2467</v>
      </c>
      <c r="H6026" s="58" t="s">
        <v>1993</v>
      </c>
      <c r="I6026" s="58" t="s">
        <v>1994</v>
      </c>
      <c r="J6026" s="58" t="s">
        <v>1995</v>
      </c>
      <c r="K6026" s="58" t="s">
        <v>32</v>
      </c>
      <c r="L6026" s="58" t="s">
        <v>2468</v>
      </c>
      <c r="M6026" s="58"/>
      <c r="N6026" s="58" t="s">
        <v>40</v>
      </c>
      <c r="O6026" s="58" t="s">
        <v>41</v>
      </c>
      <c r="P6026" s="4">
        <v>0.02</v>
      </c>
      <c r="Q6026" s="117" t="s">
        <v>2469</v>
      </c>
      <c r="R6026" s="58" t="s">
        <v>4037</v>
      </c>
      <c r="S6026" s="95">
        <v>302</v>
      </c>
      <c r="T6026" s="7"/>
      <c r="U6026" s="95">
        <v>302</v>
      </c>
      <c r="V6026" s="7">
        <f t="shared" si="761"/>
        <v>0</v>
      </c>
      <c r="W6026" s="8">
        <f t="shared" si="763"/>
        <v>296.07843137254901</v>
      </c>
      <c r="X6026" s="8"/>
      <c r="Y6026" s="7">
        <f t="shared" si="762"/>
        <v>0</v>
      </c>
      <c r="Z6026" s="7"/>
      <c r="AA6026" s="8">
        <f t="shared" si="758"/>
        <v>296.07843137254901</v>
      </c>
      <c r="AB6026" s="7">
        <f t="shared" si="759"/>
        <v>5.9215686274509949</v>
      </c>
      <c r="AC6026" s="7">
        <f t="shared" si="760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hidden="1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2472</v>
      </c>
      <c r="F6027" s="58" t="s">
        <v>2472</v>
      </c>
      <c r="G6027" s="58" t="s">
        <v>2472</v>
      </c>
      <c r="H6027" s="58" t="s">
        <v>1993</v>
      </c>
      <c r="I6027" s="58" t="s">
        <v>1994</v>
      </c>
      <c r="J6027" s="58" t="s">
        <v>1995</v>
      </c>
      <c r="K6027" s="58" t="s">
        <v>32</v>
      </c>
      <c r="L6027" s="58" t="s">
        <v>2472</v>
      </c>
      <c r="M6027" s="58"/>
      <c r="N6027" s="58" t="s">
        <v>57</v>
      </c>
      <c r="O6027" s="58" t="s">
        <v>41</v>
      </c>
      <c r="P6027" s="4">
        <v>0.04</v>
      </c>
      <c r="Q6027" s="117" t="s">
        <v>2473</v>
      </c>
      <c r="R6027" s="58"/>
      <c r="S6027" s="95">
        <v>5518.78</v>
      </c>
      <c r="T6027" s="7"/>
      <c r="U6027" s="7">
        <v>0</v>
      </c>
      <c r="V6027" s="7">
        <f t="shared" si="761"/>
        <v>5518.78</v>
      </c>
      <c r="W6027" s="8">
        <f t="shared" si="763"/>
        <v>0</v>
      </c>
      <c r="X6027" s="8"/>
      <c r="Y6027" s="7">
        <f t="shared" si="762"/>
        <v>0</v>
      </c>
      <c r="Z6027" s="7"/>
      <c r="AA6027" s="8">
        <f t="shared" si="758"/>
        <v>0</v>
      </c>
      <c r="AB6027" s="7">
        <f t="shared" si="759"/>
        <v>0</v>
      </c>
      <c r="AC6027" s="7">
        <f t="shared" si="760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hidden="1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2474</v>
      </c>
      <c r="F6028" s="58" t="s">
        <v>2474</v>
      </c>
      <c r="G6028" s="58" t="s">
        <v>2474</v>
      </c>
      <c r="H6028" s="58" t="s">
        <v>1993</v>
      </c>
      <c r="I6028" s="58" t="s">
        <v>1994</v>
      </c>
      <c r="J6028" s="58" t="s">
        <v>1995</v>
      </c>
      <c r="K6028" s="58" t="s">
        <v>32</v>
      </c>
      <c r="L6028" s="58" t="s">
        <v>2474</v>
      </c>
      <c r="M6028" s="58"/>
      <c r="N6028" s="58" t="s">
        <v>40</v>
      </c>
      <c r="O6028" s="58" t="s">
        <v>41</v>
      </c>
      <c r="P6028" s="4">
        <v>0.02</v>
      </c>
      <c r="Q6028" s="117" t="s">
        <v>2475</v>
      </c>
      <c r="R6028" s="58"/>
      <c r="S6028" s="95">
        <v>461.29999999999899</v>
      </c>
      <c r="T6028" s="7"/>
      <c r="U6028" s="7">
        <v>0</v>
      </c>
      <c r="V6028" s="7">
        <f t="shared" si="761"/>
        <v>461.29999999999899</v>
      </c>
      <c r="W6028" s="8">
        <f t="shared" si="763"/>
        <v>0</v>
      </c>
      <c r="X6028" s="8"/>
      <c r="Y6028" s="7">
        <f t="shared" si="762"/>
        <v>0</v>
      </c>
      <c r="Z6028" s="7"/>
      <c r="AA6028" s="8">
        <f t="shared" si="758"/>
        <v>0</v>
      </c>
      <c r="AB6028" s="7">
        <f t="shared" si="759"/>
        <v>0</v>
      </c>
      <c r="AC6028" s="7">
        <f t="shared" si="760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hidden="1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1993</v>
      </c>
      <c r="I6029" s="58" t="s">
        <v>1994</v>
      </c>
      <c r="J6029" s="58" t="s">
        <v>1995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2476</v>
      </c>
      <c r="R6029" s="58"/>
      <c r="S6029" s="95">
        <v>472</v>
      </c>
      <c r="T6029" s="7"/>
      <c r="U6029" s="7">
        <v>0</v>
      </c>
      <c r="V6029" s="7">
        <f t="shared" si="761"/>
        <v>472</v>
      </c>
      <c r="W6029" s="8">
        <f t="shared" si="763"/>
        <v>0</v>
      </c>
      <c r="X6029" s="8"/>
      <c r="Y6029" s="7">
        <f t="shared" si="762"/>
        <v>0</v>
      </c>
      <c r="Z6029" s="7"/>
      <c r="AA6029" s="8">
        <f t="shared" si="758"/>
        <v>0</v>
      </c>
      <c r="AB6029" s="7">
        <f t="shared" si="759"/>
        <v>0</v>
      </c>
      <c r="AC6029" s="7">
        <f t="shared" si="760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hidden="1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2479</v>
      </c>
      <c r="F6030" s="58" t="s">
        <v>2479</v>
      </c>
      <c r="G6030" s="58" t="s">
        <v>2479</v>
      </c>
      <c r="H6030" s="58" t="s">
        <v>1993</v>
      </c>
      <c r="I6030" s="58" t="s">
        <v>1994</v>
      </c>
      <c r="J6030" s="58" t="s">
        <v>1995</v>
      </c>
      <c r="K6030" s="58" t="s">
        <v>32</v>
      </c>
      <c r="L6030" s="58" t="s">
        <v>2479</v>
      </c>
      <c r="M6030" s="58"/>
      <c r="N6030" s="58" t="s">
        <v>40</v>
      </c>
      <c r="O6030" s="58" t="s">
        <v>41</v>
      </c>
      <c r="P6030" s="4">
        <v>0.02</v>
      </c>
      <c r="Q6030" s="117" t="s">
        <v>2480</v>
      </c>
      <c r="R6030" s="58"/>
      <c r="S6030" s="95">
        <v>0.40000000000145502</v>
      </c>
      <c r="T6030" s="7"/>
      <c r="U6030" s="7">
        <v>0</v>
      </c>
      <c r="V6030" s="7">
        <f t="shared" si="761"/>
        <v>0.40000000000145502</v>
      </c>
      <c r="W6030" s="8">
        <f t="shared" si="763"/>
        <v>0</v>
      </c>
      <c r="X6030" s="8"/>
      <c r="Y6030" s="7">
        <f t="shared" si="762"/>
        <v>0</v>
      </c>
      <c r="Z6030" s="7"/>
      <c r="AA6030" s="8">
        <f t="shared" si="758"/>
        <v>0</v>
      </c>
      <c r="AB6030" s="7">
        <f t="shared" si="759"/>
        <v>0</v>
      </c>
      <c r="AC6030" s="7">
        <f t="shared" si="760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hidden="1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1794</v>
      </c>
      <c r="F6031" s="58" t="s">
        <v>1794</v>
      </c>
      <c r="G6031" s="58" t="s">
        <v>1794</v>
      </c>
      <c r="H6031" s="58" t="s">
        <v>1993</v>
      </c>
      <c r="I6031" s="58" t="s">
        <v>1994</v>
      </c>
      <c r="J6031" s="58" t="s">
        <v>1995</v>
      </c>
      <c r="K6031" s="58" t="s">
        <v>32</v>
      </c>
      <c r="L6031" s="58" t="s">
        <v>1795</v>
      </c>
      <c r="M6031" s="58"/>
      <c r="N6031" s="58" t="s">
        <v>57</v>
      </c>
      <c r="O6031" s="58" t="s">
        <v>80</v>
      </c>
      <c r="P6031" s="4">
        <v>0</v>
      </c>
      <c r="Q6031" s="117" t="s">
        <v>2239</v>
      </c>
      <c r="R6031" s="58"/>
      <c r="S6031" s="95">
        <v>-72496.81</v>
      </c>
      <c r="T6031" s="7"/>
      <c r="U6031" s="7">
        <v>126280.20693000003</v>
      </c>
      <c r="V6031" s="7">
        <f t="shared" si="761"/>
        <v>-198777.01693000004</v>
      </c>
      <c r="W6031" s="8">
        <f t="shared" si="763"/>
        <v>126280.20693000003</v>
      </c>
      <c r="X6031" s="8"/>
      <c r="Y6031" s="7">
        <f t="shared" si="762"/>
        <v>0</v>
      </c>
      <c r="Z6031" s="7"/>
      <c r="AA6031" s="8">
        <f t="shared" si="758"/>
        <v>126280.20693000003</v>
      </c>
      <c r="AB6031" s="7">
        <f t="shared" si="759"/>
        <v>0</v>
      </c>
      <c r="AC6031" s="7">
        <f t="shared" si="760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hidden="1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1794</v>
      </c>
      <c r="F6032" s="58" t="s">
        <v>1794</v>
      </c>
      <c r="G6032" s="58" t="s">
        <v>1794</v>
      </c>
      <c r="H6032" s="58" t="s">
        <v>1993</v>
      </c>
      <c r="I6032" s="58" t="s">
        <v>1994</v>
      </c>
      <c r="J6032" s="58" t="s">
        <v>1995</v>
      </c>
      <c r="K6032" s="58" t="s">
        <v>32</v>
      </c>
      <c r="L6032" s="58" t="s">
        <v>1795</v>
      </c>
      <c r="M6032" s="58"/>
      <c r="N6032" s="58" t="s">
        <v>331</v>
      </c>
      <c r="O6032" s="58" t="s">
        <v>80</v>
      </c>
      <c r="P6032" s="4">
        <v>0</v>
      </c>
      <c r="Q6032" s="117" t="s">
        <v>2239</v>
      </c>
      <c r="R6032" s="58"/>
      <c r="S6032" s="95">
        <v>-47188.09</v>
      </c>
      <c r="T6032" s="7"/>
      <c r="U6032" s="7">
        <v>65715.539999999994</v>
      </c>
      <c r="V6032" s="7">
        <f t="shared" si="761"/>
        <v>-112903.62999999999</v>
      </c>
      <c r="W6032" s="8">
        <f t="shared" si="763"/>
        <v>65715.539999999994</v>
      </c>
      <c r="X6032" s="8"/>
      <c r="Y6032" s="7">
        <f t="shared" si="762"/>
        <v>0</v>
      </c>
      <c r="Z6032" s="7"/>
      <c r="AA6032" s="8">
        <f t="shared" si="758"/>
        <v>65715.539999999994</v>
      </c>
      <c r="AB6032" s="7">
        <f t="shared" si="759"/>
        <v>0</v>
      </c>
      <c r="AC6032" s="7">
        <f t="shared" si="760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hidden="1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2483</v>
      </c>
      <c r="F6033" s="58" t="s">
        <v>2483</v>
      </c>
      <c r="G6033" s="58" t="s">
        <v>2483</v>
      </c>
      <c r="H6033" s="58" t="s">
        <v>1993</v>
      </c>
      <c r="I6033" s="58" t="s">
        <v>1994</v>
      </c>
      <c r="J6033" s="58" t="s">
        <v>1995</v>
      </c>
      <c r="K6033" s="58" t="s">
        <v>32</v>
      </c>
      <c r="L6033" s="58" t="s">
        <v>2483</v>
      </c>
      <c r="M6033" s="58"/>
      <c r="N6033" s="58" t="s">
        <v>40</v>
      </c>
      <c r="O6033" s="58" t="s">
        <v>41</v>
      </c>
      <c r="P6033" s="4">
        <v>0.02</v>
      </c>
      <c r="Q6033" s="117" t="s">
        <v>2484</v>
      </c>
      <c r="R6033" s="58"/>
      <c r="S6033" s="95">
        <v>29740.7</v>
      </c>
      <c r="T6033" s="7"/>
      <c r="U6033" s="7">
        <v>0</v>
      </c>
      <c r="V6033" s="7">
        <f t="shared" si="761"/>
        <v>29740.7</v>
      </c>
      <c r="W6033" s="8">
        <f t="shared" si="763"/>
        <v>0</v>
      </c>
      <c r="X6033" s="8"/>
      <c r="Y6033" s="7">
        <f t="shared" si="762"/>
        <v>0</v>
      </c>
      <c r="Z6033" s="7"/>
      <c r="AA6033" s="7"/>
      <c r="AB6033" s="7">
        <f t="shared" si="759"/>
        <v>0</v>
      </c>
      <c r="AC6033" s="7">
        <f t="shared" si="760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hidden="1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2489</v>
      </c>
      <c r="F6034" s="58" t="s">
        <v>2489</v>
      </c>
      <c r="G6034" s="58" t="s">
        <v>2489</v>
      </c>
      <c r="H6034" s="58" t="s">
        <v>1993</v>
      </c>
      <c r="I6034" s="58" t="s">
        <v>1994</v>
      </c>
      <c r="J6034" s="58" t="s">
        <v>1995</v>
      </c>
      <c r="K6034" s="58" t="s">
        <v>32</v>
      </c>
      <c r="L6034" s="58" t="s">
        <v>2489</v>
      </c>
      <c r="M6034" s="58"/>
      <c r="N6034" s="58" t="s">
        <v>40</v>
      </c>
      <c r="O6034" s="58" t="s">
        <v>80</v>
      </c>
      <c r="P6034" s="4">
        <v>0</v>
      </c>
      <c r="Q6034" s="117" t="s">
        <v>2490</v>
      </c>
      <c r="R6034" s="58"/>
      <c r="S6034" s="95">
        <v>8914.1000000000095</v>
      </c>
      <c r="T6034" s="7"/>
      <c r="U6034" s="7">
        <v>0</v>
      </c>
      <c r="V6034" s="7">
        <f t="shared" si="761"/>
        <v>8914.1000000000095</v>
      </c>
      <c r="W6034" s="8">
        <f t="shared" si="763"/>
        <v>0</v>
      </c>
      <c r="X6034" s="8"/>
      <c r="Y6034" s="7">
        <f t="shared" si="762"/>
        <v>0</v>
      </c>
      <c r="Z6034" s="7"/>
      <c r="AA6034" s="8">
        <f t="shared" ref="AA6034:AA6042" si="764">W6034+X6034</f>
        <v>0</v>
      </c>
      <c r="AB6034" s="7">
        <f t="shared" si="759"/>
        <v>0</v>
      </c>
      <c r="AC6034" s="7">
        <f t="shared" si="760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hidden="1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1770</v>
      </c>
      <c r="F6035" s="58" t="s">
        <v>1955</v>
      </c>
      <c r="G6035" s="58" t="s">
        <v>1770</v>
      </c>
      <c r="H6035" s="58" t="s">
        <v>1993</v>
      </c>
      <c r="I6035" s="58" t="s">
        <v>1994</v>
      </c>
      <c r="J6035" s="58" t="s">
        <v>1995</v>
      </c>
      <c r="K6035" s="58" t="s">
        <v>32</v>
      </c>
      <c r="L6035" s="58" t="s">
        <v>2493</v>
      </c>
      <c r="M6035" s="58"/>
      <c r="N6035" s="58" t="s">
        <v>57</v>
      </c>
      <c r="O6035" s="58" t="s">
        <v>41</v>
      </c>
      <c r="P6035" s="4">
        <v>0.17</v>
      </c>
      <c r="Q6035" s="117" t="s">
        <v>2494</v>
      </c>
      <c r="R6035" s="58"/>
      <c r="S6035" s="95">
        <v>6.4</v>
      </c>
      <c r="T6035" s="7"/>
      <c r="U6035" s="7">
        <v>0</v>
      </c>
      <c r="V6035" s="7">
        <f t="shared" si="761"/>
        <v>6.4</v>
      </c>
      <c r="W6035" s="8">
        <f t="shared" si="763"/>
        <v>0</v>
      </c>
      <c r="X6035" s="8"/>
      <c r="Y6035" s="7">
        <f t="shared" si="762"/>
        <v>0</v>
      </c>
      <c r="Z6035" s="7"/>
      <c r="AA6035" s="8">
        <f t="shared" si="764"/>
        <v>0</v>
      </c>
      <c r="AB6035" s="7">
        <f t="shared" si="759"/>
        <v>0</v>
      </c>
      <c r="AC6035" s="7">
        <f t="shared" si="760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hidden="1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2495</v>
      </c>
      <c r="F6036" s="58" t="s">
        <v>2496</v>
      </c>
      <c r="G6036" s="58" t="s">
        <v>2495</v>
      </c>
      <c r="H6036" s="58" t="s">
        <v>1993</v>
      </c>
      <c r="I6036" s="58" t="s">
        <v>1994</v>
      </c>
      <c r="J6036" s="58" t="s">
        <v>1995</v>
      </c>
      <c r="K6036" s="58" t="s">
        <v>32</v>
      </c>
      <c r="L6036" s="58" t="s">
        <v>2495</v>
      </c>
      <c r="M6036" s="58"/>
      <c r="N6036" s="58" t="s">
        <v>57</v>
      </c>
      <c r="O6036" s="58" t="s">
        <v>80</v>
      </c>
      <c r="P6036" s="4">
        <v>0</v>
      </c>
      <c r="Q6036" s="117" t="s">
        <v>2497</v>
      </c>
      <c r="R6036" s="58"/>
      <c r="S6036" s="95">
        <v>-9.9999999947613105E-3</v>
      </c>
      <c r="T6036" s="7"/>
      <c r="U6036" s="7">
        <v>0</v>
      </c>
      <c r="V6036" s="7">
        <f t="shared" si="761"/>
        <v>-9.9999999947613105E-3</v>
      </c>
      <c r="W6036" s="8">
        <f t="shared" si="763"/>
        <v>0</v>
      </c>
      <c r="X6036" s="8"/>
      <c r="Y6036" s="7">
        <f t="shared" si="762"/>
        <v>0</v>
      </c>
      <c r="Z6036" s="7"/>
      <c r="AA6036" s="8">
        <f t="shared" si="764"/>
        <v>0</v>
      </c>
      <c r="AB6036" s="7">
        <f t="shared" si="759"/>
        <v>0</v>
      </c>
      <c r="AC6036" s="7">
        <f t="shared" si="760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hidden="1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2504</v>
      </c>
      <c r="F6037" s="58" t="s">
        <v>2504</v>
      </c>
      <c r="G6037" s="58" t="s">
        <v>2504</v>
      </c>
      <c r="H6037" s="58" t="s">
        <v>1993</v>
      </c>
      <c r="I6037" s="58" t="s">
        <v>1994</v>
      </c>
      <c r="J6037" s="58" t="s">
        <v>1995</v>
      </c>
      <c r="K6037" s="58" t="s">
        <v>32</v>
      </c>
      <c r="L6037" s="58" t="s">
        <v>2505</v>
      </c>
      <c r="M6037" s="58"/>
      <c r="N6037" s="58" t="s">
        <v>40</v>
      </c>
      <c r="O6037" s="58" t="s">
        <v>80</v>
      </c>
      <c r="P6037" s="4">
        <v>0</v>
      </c>
      <c r="Q6037" s="117" t="s">
        <v>2506</v>
      </c>
      <c r="R6037" s="58"/>
      <c r="S6037" s="95">
        <v>24</v>
      </c>
      <c r="T6037" s="7"/>
      <c r="U6037" s="7">
        <v>0</v>
      </c>
      <c r="V6037" s="7">
        <f t="shared" si="761"/>
        <v>24</v>
      </c>
      <c r="W6037" s="8">
        <f t="shared" si="763"/>
        <v>0</v>
      </c>
      <c r="X6037" s="8"/>
      <c r="Y6037" s="7">
        <f t="shared" si="762"/>
        <v>0</v>
      </c>
      <c r="Z6037" s="7"/>
      <c r="AA6037" s="8">
        <f t="shared" si="764"/>
        <v>0</v>
      </c>
      <c r="AB6037" s="7">
        <f t="shared" si="759"/>
        <v>0</v>
      </c>
      <c r="AC6037" s="7">
        <f t="shared" si="760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hidden="1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2507</v>
      </c>
      <c r="F6038" s="58" t="s">
        <v>2507</v>
      </c>
      <c r="G6038" s="58" t="s">
        <v>2507</v>
      </c>
      <c r="H6038" s="58" t="s">
        <v>1993</v>
      </c>
      <c r="I6038" s="58" t="s">
        <v>1994</v>
      </c>
      <c r="J6038" s="58" t="s">
        <v>1995</v>
      </c>
      <c r="K6038" s="58" t="s">
        <v>32</v>
      </c>
      <c r="L6038" s="58" t="s">
        <v>2508</v>
      </c>
      <c r="M6038" s="58"/>
      <c r="N6038" s="58" t="s">
        <v>40</v>
      </c>
      <c r="O6038" s="58" t="s">
        <v>80</v>
      </c>
      <c r="P6038" s="4">
        <v>0</v>
      </c>
      <c r="Q6038" s="117" t="s">
        <v>2509</v>
      </c>
      <c r="R6038" s="58"/>
      <c r="S6038" s="95">
        <v>6955.74</v>
      </c>
      <c r="T6038" s="7"/>
      <c r="U6038" s="7">
        <v>0</v>
      </c>
      <c r="V6038" s="7">
        <f t="shared" si="761"/>
        <v>6955.74</v>
      </c>
      <c r="W6038" s="8">
        <f t="shared" si="763"/>
        <v>0</v>
      </c>
      <c r="X6038" s="8"/>
      <c r="Y6038" s="7">
        <f t="shared" si="762"/>
        <v>0</v>
      </c>
      <c r="Z6038" s="7"/>
      <c r="AA6038" s="8">
        <f t="shared" si="764"/>
        <v>0</v>
      </c>
      <c r="AB6038" s="7">
        <f t="shared" si="759"/>
        <v>0</v>
      </c>
      <c r="AC6038" s="7">
        <f t="shared" si="760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hidden="1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2512</v>
      </c>
      <c r="F6039" s="58" t="s">
        <v>2512</v>
      </c>
      <c r="G6039" s="58" t="s">
        <v>2512</v>
      </c>
      <c r="H6039" s="58" t="s">
        <v>1993</v>
      </c>
      <c r="I6039" s="58" t="s">
        <v>1994</v>
      </c>
      <c r="J6039" s="58" t="s">
        <v>1995</v>
      </c>
      <c r="K6039" s="58" t="s">
        <v>32</v>
      </c>
      <c r="L6039" s="58" t="s">
        <v>2512</v>
      </c>
      <c r="M6039" s="58"/>
      <c r="N6039" s="58" t="s">
        <v>40</v>
      </c>
      <c r="O6039" s="58" t="s">
        <v>41</v>
      </c>
      <c r="P6039" s="4">
        <v>0.04</v>
      </c>
      <c r="Q6039" s="117" t="s">
        <v>2513</v>
      </c>
      <c r="R6039" s="58"/>
      <c r="S6039" s="95">
        <v>486.70000000000101</v>
      </c>
      <c r="T6039" s="7"/>
      <c r="U6039" s="7">
        <v>0</v>
      </c>
      <c r="V6039" s="7">
        <f t="shared" si="761"/>
        <v>486.70000000000101</v>
      </c>
      <c r="W6039" s="8">
        <f t="shared" si="763"/>
        <v>0</v>
      </c>
      <c r="X6039" s="8"/>
      <c r="Y6039" s="7">
        <f t="shared" si="762"/>
        <v>0</v>
      </c>
      <c r="Z6039" s="7"/>
      <c r="AA6039" s="8">
        <f t="shared" si="764"/>
        <v>0</v>
      </c>
      <c r="AB6039" s="7">
        <f t="shared" si="759"/>
        <v>0</v>
      </c>
      <c r="AC6039" s="7">
        <f t="shared" si="760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hidden="1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2515</v>
      </c>
      <c r="F6040" s="58" t="s">
        <v>2515</v>
      </c>
      <c r="G6040" s="58" t="s">
        <v>2515</v>
      </c>
      <c r="H6040" s="58" t="s">
        <v>1993</v>
      </c>
      <c r="I6040" s="58" t="s">
        <v>1994</v>
      </c>
      <c r="J6040" s="58" t="s">
        <v>1995</v>
      </c>
      <c r="K6040" s="58" t="s">
        <v>32</v>
      </c>
      <c r="L6040" s="58" t="s">
        <v>2516</v>
      </c>
      <c r="M6040" s="58"/>
      <c r="N6040" s="58" t="s">
        <v>57</v>
      </c>
      <c r="O6040" s="58" t="s">
        <v>41</v>
      </c>
      <c r="P6040" s="4">
        <v>0.1</v>
      </c>
      <c r="Q6040" s="117" t="s">
        <v>2517</v>
      </c>
      <c r="R6040" s="58"/>
      <c r="S6040" s="95">
        <v>628.40999999999894</v>
      </c>
      <c r="T6040" s="7"/>
      <c r="U6040" s="7">
        <v>0</v>
      </c>
      <c r="V6040" s="7">
        <f t="shared" si="761"/>
        <v>628.40999999999894</v>
      </c>
      <c r="W6040" s="8">
        <f t="shared" si="763"/>
        <v>0</v>
      </c>
      <c r="X6040" s="8"/>
      <c r="Y6040" s="7">
        <f t="shared" si="762"/>
        <v>0</v>
      </c>
      <c r="Z6040" s="7"/>
      <c r="AA6040" s="8">
        <f t="shared" si="764"/>
        <v>0</v>
      </c>
      <c r="AB6040" s="7">
        <f t="shared" si="759"/>
        <v>0</v>
      </c>
      <c r="AC6040" s="7">
        <f t="shared" si="760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hidden="1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2530</v>
      </c>
      <c r="F6041" s="58" t="s">
        <v>2531</v>
      </c>
      <c r="G6041" s="58" t="s">
        <v>2530</v>
      </c>
      <c r="H6041" s="58" t="s">
        <v>1993</v>
      </c>
      <c r="I6041" s="58" t="s">
        <v>1994</v>
      </c>
      <c r="J6041" s="58" t="s">
        <v>1995</v>
      </c>
      <c r="K6041" s="58" t="s">
        <v>32</v>
      </c>
      <c r="L6041" s="58" t="s">
        <v>2533</v>
      </c>
      <c r="M6041" s="58"/>
      <c r="N6041" s="58" t="s">
        <v>57</v>
      </c>
      <c r="O6041" s="58" t="s">
        <v>41</v>
      </c>
      <c r="P6041" s="4">
        <v>0.06</v>
      </c>
      <c r="Q6041" s="117" t="s">
        <v>2534</v>
      </c>
      <c r="R6041" s="58"/>
      <c r="S6041" s="95">
        <v>9481.92</v>
      </c>
      <c r="T6041" s="7"/>
      <c r="U6041" s="7">
        <v>0</v>
      </c>
      <c r="V6041" s="7">
        <f t="shared" si="761"/>
        <v>9481.92</v>
      </c>
      <c r="W6041" s="8">
        <f t="shared" si="763"/>
        <v>0</v>
      </c>
      <c r="X6041" s="8"/>
      <c r="Y6041" s="7">
        <f t="shared" si="762"/>
        <v>0</v>
      </c>
      <c r="Z6041" s="7"/>
      <c r="AA6041" s="8">
        <f t="shared" si="764"/>
        <v>0</v>
      </c>
      <c r="AB6041" s="7">
        <f t="shared" si="759"/>
        <v>0</v>
      </c>
      <c r="AC6041" s="7">
        <f t="shared" si="760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hidden="1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2530</v>
      </c>
      <c r="F6042" s="58" t="s">
        <v>2531</v>
      </c>
      <c r="G6042" s="58" t="s">
        <v>2530</v>
      </c>
      <c r="H6042" s="58" t="s">
        <v>1993</v>
      </c>
      <c r="I6042" s="58" t="s">
        <v>1994</v>
      </c>
      <c r="J6042" s="58" t="s">
        <v>1995</v>
      </c>
      <c r="K6042" s="58" t="s">
        <v>32</v>
      </c>
      <c r="L6042" s="58" t="s">
        <v>2533</v>
      </c>
      <c r="M6042" s="58"/>
      <c r="N6042" s="58" t="s">
        <v>40</v>
      </c>
      <c r="O6042" s="58" t="s">
        <v>41</v>
      </c>
      <c r="P6042" s="4">
        <v>0.02</v>
      </c>
      <c r="Q6042" s="117" t="s">
        <v>2535</v>
      </c>
      <c r="R6042" s="58"/>
      <c r="S6042" s="95">
        <v>10200</v>
      </c>
      <c r="T6042" s="7"/>
      <c r="U6042" s="7">
        <v>0</v>
      </c>
      <c r="V6042" s="7">
        <f t="shared" si="761"/>
        <v>10200</v>
      </c>
      <c r="W6042" s="8">
        <f t="shared" si="763"/>
        <v>0</v>
      </c>
      <c r="X6042" s="8"/>
      <c r="Y6042" s="7">
        <f t="shared" si="762"/>
        <v>0</v>
      </c>
      <c r="Z6042" s="7"/>
      <c r="AA6042" s="8">
        <f t="shared" si="764"/>
        <v>0</v>
      </c>
      <c r="AB6042" s="7">
        <f t="shared" si="759"/>
        <v>0</v>
      </c>
      <c r="AC6042" s="7">
        <f t="shared" si="760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hidden="1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1993</v>
      </c>
      <c r="I6043" s="58" t="s">
        <v>1994</v>
      </c>
      <c r="J6043" s="58" t="s">
        <v>1995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2536</v>
      </c>
      <c r="R6043" s="58"/>
      <c r="S6043" s="95">
        <v>-13.5</v>
      </c>
      <c r="T6043" s="7"/>
      <c r="U6043" s="7">
        <v>0</v>
      </c>
      <c r="V6043" s="7">
        <f t="shared" si="761"/>
        <v>-13.5</v>
      </c>
      <c r="W6043" s="8">
        <f t="shared" si="763"/>
        <v>0</v>
      </c>
      <c r="X6043" s="8"/>
      <c r="Y6043" s="7">
        <f t="shared" si="762"/>
        <v>0</v>
      </c>
      <c r="Z6043" s="7"/>
      <c r="AA6043" s="7"/>
      <c r="AB6043" s="7">
        <f t="shared" si="759"/>
        <v>0</v>
      </c>
      <c r="AC6043" s="7">
        <f t="shared" si="760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hidden="1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2538</v>
      </c>
      <c r="F6044" s="58" t="s">
        <v>2538</v>
      </c>
      <c r="G6044" s="58" t="s">
        <v>2538</v>
      </c>
      <c r="H6044" s="58" t="s">
        <v>1993</v>
      </c>
      <c r="I6044" s="58" t="s">
        <v>1994</v>
      </c>
      <c r="J6044" s="58" t="s">
        <v>1995</v>
      </c>
      <c r="K6044" s="58" t="s">
        <v>32</v>
      </c>
      <c r="L6044" s="58" t="s">
        <v>2538</v>
      </c>
      <c r="M6044" s="58"/>
      <c r="N6044" s="58" t="s">
        <v>40</v>
      </c>
      <c r="O6044" s="58" t="s">
        <v>41</v>
      </c>
      <c r="P6044" s="4">
        <v>0.03</v>
      </c>
      <c r="Q6044" s="117" t="s">
        <v>2539</v>
      </c>
      <c r="R6044" s="58"/>
      <c r="S6044" s="95">
        <v>3.80000000000001</v>
      </c>
      <c r="T6044" s="7"/>
      <c r="U6044" s="7">
        <v>0</v>
      </c>
      <c r="V6044" s="7">
        <f t="shared" si="761"/>
        <v>3.80000000000001</v>
      </c>
      <c r="W6044" s="8">
        <f t="shared" si="763"/>
        <v>0</v>
      </c>
      <c r="X6044" s="8"/>
      <c r="Y6044" s="7">
        <f t="shared" si="762"/>
        <v>0</v>
      </c>
      <c r="Z6044" s="7"/>
      <c r="AA6044" s="8">
        <f t="shared" ref="AA6044:AA6047" si="765">W6044+X6044</f>
        <v>0</v>
      </c>
      <c r="AB6044" s="7">
        <f t="shared" si="759"/>
        <v>0</v>
      </c>
      <c r="AC6044" s="7">
        <f t="shared" si="760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hidden="1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1993</v>
      </c>
      <c r="I6045" s="58" t="s">
        <v>1994</v>
      </c>
      <c r="J6045" s="58" t="s">
        <v>1995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2542</v>
      </c>
      <c r="R6045" s="58"/>
      <c r="S6045" s="95">
        <v>49990.1</v>
      </c>
      <c r="T6045" s="7"/>
      <c r="U6045" s="7">
        <v>0</v>
      </c>
      <c r="V6045" s="7">
        <f t="shared" si="761"/>
        <v>49990.1</v>
      </c>
      <c r="W6045" s="8">
        <f t="shared" si="763"/>
        <v>0</v>
      </c>
      <c r="X6045" s="8"/>
      <c r="Y6045" s="7">
        <f t="shared" si="762"/>
        <v>0</v>
      </c>
      <c r="Z6045" s="7"/>
      <c r="AA6045" s="8">
        <f t="shared" si="765"/>
        <v>0</v>
      </c>
      <c r="AB6045" s="7">
        <f t="shared" si="759"/>
        <v>0</v>
      </c>
      <c r="AC6045" s="7">
        <f t="shared" si="760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hidden="1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2543</v>
      </c>
      <c r="F6046" s="58" t="s">
        <v>2543</v>
      </c>
      <c r="G6046" s="58" t="s">
        <v>2543</v>
      </c>
      <c r="H6046" s="58" t="s">
        <v>1993</v>
      </c>
      <c r="I6046" s="58" t="s">
        <v>1994</v>
      </c>
      <c r="J6046" s="58" t="s">
        <v>1995</v>
      </c>
      <c r="K6046" s="58" t="s">
        <v>32</v>
      </c>
      <c r="L6046" s="58" t="s">
        <v>2543</v>
      </c>
      <c r="M6046" s="58"/>
      <c r="N6046" s="58" t="s">
        <v>40</v>
      </c>
      <c r="O6046" s="58" t="s">
        <v>41</v>
      </c>
      <c r="P6046" s="4">
        <v>0.03</v>
      </c>
      <c r="Q6046" s="117" t="s">
        <v>2544</v>
      </c>
      <c r="R6046" s="58"/>
      <c r="S6046" s="95">
        <v>495.8</v>
      </c>
      <c r="T6046" s="7"/>
      <c r="U6046" s="7">
        <v>0</v>
      </c>
      <c r="V6046" s="7">
        <f t="shared" si="761"/>
        <v>495.8</v>
      </c>
      <c r="W6046" s="8">
        <f t="shared" si="763"/>
        <v>0</v>
      </c>
      <c r="X6046" s="8"/>
      <c r="Y6046" s="7">
        <f t="shared" si="762"/>
        <v>0</v>
      </c>
      <c r="Z6046" s="7"/>
      <c r="AA6046" s="8">
        <f t="shared" si="765"/>
        <v>0</v>
      </c>
      <c r="AB6046" s="7">
        <f t="shared" si="759"/>
        <v>0</v>
      </c>
      <c r="AC6046" s="7">
        <f t="shared" si="760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hidden="1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1993</v>
      </c>
      <c r="I6047" s="58" t="s">
        <v>1994</v>
      </c>
      <c r="J6047" s="58" t="s">
        <v>1995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2545</v>
      </c>
      <c r="R6047" s="58"/>
      <c r="S6047" s="95">
        <v>3704.22</v>
      </c>
      <c r="T6047" s="7"/>
      <c r="U6047" s="7">
        <v>0</v>
      </c>
      <c r="V6047" s="7">
        <f t="shared" si="761"/>
        <v>3704.22</v>
      </c>
      <c r="W6047" s="8">
        <f t="shared" si="763"/>
        <v>0</v>
      </c>
      <c r="X6047" s="8"/>
      <c r="Y6047" s="7">
        <f t="shared" si="762"/>
        <v>0</v>
      </c>
      <c r="Z6047" s="7"/>
      <c r="AA6047" s="8">
        <f t="shared" si="765"/>
        <v>0</v>
      </c>
      <c r="AB6047" s="7">
        <f t="shared" ref="AB6047:AB6110" si="766">U6047-W6047</f>
        <v>0</v>
      </c>
      <c r="AC6047" s="7">
        <f t="shared" si="760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hidden="1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1993</v>
      </c>
      <c r="I6048" s="58" t="s">
        <v>1994</v>
      </c>
      <c r="J6048" s="58" t="s">
        <v>1995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2549</v>
      </c>
      <c r="R6048" s="58"/>
      <c r="S6048" s="95">
        <v>-9.5999999999767205</v>
      </c>
      <c r="T6048" s="7"/>
      <c r="U6048" s="7">
        <v>0</v>
      </c>
      <c r="V6048" s="7">
        <f t="shared" si="761"/>
        <v>-9.5999999999767205</v>
      </c>
      <c r="W6048" s="8">
        <f t="shared" si="763"/>
        <v>0</v>
      </c>
      <c r="X6048" s="8"/>
      <c r="Y6048" s="7">
        <f t="shared" si="762"/>
        <v>0</v>
      </c>
      <c r="Z6048" s="7"/>
      <c r="AA6048" s="7"/>
      <c r="AB6048" s="7">
        <f t="shared" si="766"/>
        <v>0</v>
      </c>
      <c r="AC6048" s="7">
        <f t="shared" si="760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hidden="1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2550</v>
      </c>
      <c r="F6049" s="58" t="s">
        <v>2551</v>
      </c>
      <c r="G6049" s="58" t="s">
        <v>2550</v>
      </c>
      <c r="H6049" s="58" t="s">
        <v>1993</v>
      </c>
      <c r="I6049" s="58" t="s">
        <v>1994</v>
      </c>
      <c r="J6049" s="58" t="s">
        <v>1995</v>
      </c>
      <c r="K6049" s="58" t="s">
        <v>32</v>
      </c>
      <c r="L6049" s="58" t="s">
        <v>2550</v>
      </c>
      <c r="M6049" s="58"/>
      <c r="N6049" s="58" t="s">
        <v>57</v>
      </c>
      <c r="O6049" s="58" t="s">
        <v>41</v>
      </c>
      <c r="P6049" s="4">
        <v>0.2</v>
      </c>
      <c r="Q6049" s="117" t="s">
        <v>2552</v>
      </c>
      <c r="R6049" s="58"/>
      <c r="S6049" s="95">
        <v>2.93</v>
      </c>
      <c r="T6049" s="7"/>
      <c r="U6049" s="7">
        <v>0</v>
      </c>
      <c r="V6049" s="7">
        <f t="shared" si="761"/>
        <v>2.93</v>
      </c>
      <c r="W6049" s="8">
        <f t="shared" si="763"/>
        <v>0</v>
      </c>
      <c r="X6049" s="8"/>
      <c r="Y6049" s="7">
        <f t="shared" si="762"/>
        <v>0</v>
      </c>
      <c r="Z6049" s="7"/>
      <c r="AA6049" s="8">
        <f t="shared" ref="AA6049:AA6087" si="767">W6049+X6049</f>
        <v>0</v>
      </c>
      <c r="AB6049" s="7">
        <f t="shared" si="766"/>
        <v>0</v>
      </c>
      <c r="AC6049" s="7">
        <f t="shared" si="760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hidden="1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1993</v>
      </c>
      <c r="I6050" s="58" t="s">
        <v>1994</v>
      </c>
      <c r="J6050" s="58" t="s">
        <v>1995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2553</v>
      </c>
      <c r="R6050" s="58" t="s">
        <v>3743</v>
      </c>
      <c r="S6050" s="95">
        <v>12580.6</v>
      </c>
      <c r="T6050" s="7"/>
      <c r="U6050" s="95">
        <v>12580.6</v>
      </c>
      <c r="V6050" s="7">
        <f t="shared" si="761"/>
        <v>0</v>
      </c>
      <c r="W6050" s="8">
        <f t="shared" si="763"/>
        <v>12333.921568627451</v>
      </c>
      <c r="X6050" s="8"/>
      <c r="Y6050" s="7">
        <f t="shared" si="762"/>
        <v>0</v>
      </c>
      <c r="Z6050" s="7"/>
      <c r="AA6050" s="8">
        <f t="shared" si="767"/>
        <v>12333.921568627451</v>
      </c>
      <c r="AB6050" s="7">
        <f t="shared" si="766"/>
        <v>246.67843137254931</v>
      </c>
      <c r="AC6050" s="7">
        <f t="shared" si="760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hidden="1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2559</v>
      </c>
      <c r="F6051" s="58" t="s">
        <v>2559</v>
      </c>
      <c r="G6051" s="58" t="s">
        <v>2559</v>
      </c>
      <c r="H6051" s="58" t="s">
        <v>1993</v>
      </c>
      <c r="I6051" s="58" t="s">
        <v>1994</v>
      </c>
      <c r="J6051" s="58" t="s">
        <v>1995</v>
      </c>
      <c r="K6051" s="58" t="s">
        <v>32</v>
      </c>
      <c r="L6051" s="58" t="s">
        <v>2559</v>
      </c>
      <c r="M6051" s="58"/>
      <c r="N6051" s="58" t="s">
        <v>40</v>
      </c>
      <c r="O6051" s="58" t="s">
        <v>80</v>
      </c>
      <c r="P6051" s="4">
        <v>0</v>
      </c>
      <c r="Q6051" s="117" t="s">
        <v>2560</v>
      </c>
      <c r="R6051" s="58"/>
      <c r="S6051" s="95">
        <v>1166.5999999999999</v>
      </c>
      <c r="T6051" s="7"/>
      <c r="U6051" s="7">
        <v>0</v>
      </c>
      <c r="V6051" s="7">
        <f t="shared" si="761"/>
        <v>1166.5999999999999</v>
      </c>
      <c r="W6051" s="8">
        <f t="shared" si="763"/>
        <v>0</v>
      </c>
      <c r="X6051" s="8"/>
      <c r="Y6051" s="7">
        <f t="shared" si="762"/>
        <v>0</v>
      </c>
      <c r="Z6051" s="7"/>
      <c r="AA6051" s="8">
        <f t="shared" si="767"/>
        <v>0</v>
      </c>
      <c r="AB6051" s="7">
        <f t="shared" si="766"/>
        <v>0</v>
      </c>
      <c r="AC6051" s="7">
        <f t="shared" si="760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hidden="1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2561</v>
      </c>
      <c r="F6052" s="58" t="s">
        <v>2561</v>
      </c>
      <c r="G6052" s="58" t="s">
        <v>2561</v>
      </c>
      <c r="H6052" s="58" t="s">
        <v>1993</v>
      </c>
      <c r="I6052" s="58" t="s">
        <v>1994</v>
      </c>
      <c r="J6052" s="58" t="s">
        <v>1995</v>
      </c>
      <c r="K6052" s="58" t="s">
        <v>32</v>
      </c>
      <c r="L6052" s="58" t="s">
        <v>2561</v>
      </c>
      <c r="M6052" s="58"/>
      <c r="N6052" s="58" t="s">
        <v>40</v>
      </c>
      <c r="O6052" s="58" t="s">
        <v>41</v>
      </c>
      <c r="P6052" s="4">
        <v>0.04</v>
      </c>
      <c r="Q6052" s="117" t="s">
        <v>2562</v>
      </c>
      <c r="R6052" s="58"/>
      <c r="S6052" s="95">
        <v>4759</v>
      </c>
      <c r="T6052" s="7"/>
      <c r="U6052" s="7">
        <v>0</v>
      </c>
      <c r="V6052" s="7">
        <f t="shared" si="761"/>
        <v>4759</v>
      </c>
      <c r="W6052" s="8">
        <f t="shared" si="763"/>
        <v>0</v>
      </c>
      <c r="X6052" s="8"/>
      <c r="Y6052" s="7">
        <f t="shared" si="762"/>
        <v>0</v>
      </c>
      <c r="Z6052" s="7"/>
      <c r="AA6052" s="8">
        <f t="shared" si="767"/>
        <v>0</v>
      </c>
      <c r="AB6052" s="7">
        <f t="shared" si="766"/>
        <v>0</v>
      </c>
      <c r="AC6052" s="7">
        <f t="shared" si="760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hidden="1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2587</v>
      </c>
      <c r="F6053" s="58" t="s">
        <v>2587</v>
      </c>
      <c r="G6053" s="58" t="s">
        <v>2587</v>
      </c>
      <c r="H6053" s="58" t="s">
        <v>1993</v>
      </c>
      <c r="I6053" s="58" t="s">
        <v>1994</v>
      </c>
      <c r="J6053" s="58" t="s">
        <v>1995</v>
      </c>
      <c r="K6053" s="58" t="s">
        <v>32</v>
      </c>
      <c r="L6053" s="58" t="s">
        <v>2588</v>
      </c>
      <c r="M6053" s="58"/>
      <c r="N6053" s="58" t="s">
        <v>40</v>
      </c>
      <c r="O6053" s="58" t="s">
        <v>41</v>
      </c>
      <c r="P6053" s="4">
        <v>0.03</v>
      </c>
      <c r="Q6053" s="117" t="s">
        <v>2589</v>
      </c>
      <c r="R6053" s="58"/>
      <c r="S6053" s="95">
        <v>1</v>
      </c>
      <c r="T6053" s="7"/>
      <c r="U6053" s="7">
        <v>0</v>
      </c>
      <c r="V6053" s="7">
        <f t="shared" si="761"/>
        <v>1</v>
      </c>
      <c r="W6053" s="8">
        <f t="shared" si="763"/>
        <v>0</v>
      </c>
      <c r="X6053" s="8"/>
      <c r="Y6053" s="7">
        <f t="shared" si="762"/>
        <v>0</v>
      </c>
      <c r="Z6053" s="7"/>
      <c r="AA6053" s="8">
        <f t="shared" si="767"/>
        <v>0</v>
      </c>
      <c r="AB6053" s="7">
        <f t="shared" si="766"/>
        <v>0</v>
      </c>
      <c r="AC6053" s="7">
        <f t="shared" si="760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hidden="1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1993</v>
      </c>
      <c r="I6054" s="58" t="s">
        <v>1994</v>
      </c>
      <c r="J6054" s="58" t="s">
        <v>1995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2590</v>
      </c>
      <c r="R6054" s="58"/>
      <c r="S6054" s="95">
        <v>4940.3999999999996</v>
      </c>
      <c r="T6054" s="7"/>
      <c r="U6054" s="7">
        <v>0</v>
      </c>
      <c r="V6054" s="7">
        <f t="shared" si="761"/>
        <v>4940.3999999999996</v>
      </c>
      <c r="W6054" s="8">
        <f t="shared" si="763"/>
        <v>0</v>
      </c>
      <c r="X6054" s="8"/>
      <c r="Y6054" s="7">
        <f t="shared" si="762"/>
        <v>0</v>
      </c>
      <c r="Z6054" s="7"/>
      <c r="AA6054" s="8">
        <f t="shared" si="767"/>
        <v>0</v>
      </c>
      <c r="AB6054" s="7">
        <f t="shared" si="766"/>
        <v>0</v>
      </c>
      <c r="AC6054" s="7">
        <f t="shared" si="760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hidden="1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2594</v>
      </c>
      <c r="F6055" s="58" t="s">
        <v>2594</v>
      </c>
      <c r="G6055" s="58" t="s">
        <v>2594</v>
      </c>
      <c r="H6055" s="58" t="s">
        <v>1993</v>
      </c>
      <c r="I6055" s="58" t="s">
        <v>1994</v>
      </c>
      <c r="J6055" s="58" t="s">
        <v>1995</v>
      </c>
      <c r="K6055" s="58" t="s">
        <v>32</v>
      </c>
      <c r="L6055" s="58" t="s">
        <v>2585</v>
      </c>
      <c r="M6055" s="58"/>
      <c r="N6055" s="58" t="s">
        <v>40</v>
      </c>
      <c r="O6055" s="58" t="s">
        <v>41</v>
      </c>
      <c r="P6055" s="4">
        <v>0.02</v>
      </c>
      <c r="Q6055" s="117" t="s">
        <v>2586</v>
      </c>
      <c r="R6055" s="58"/>
      <c r="S6055" s="95">
        <v>8412.7999999999993</v>
      </c>
      <c r="T6055" s="7"/>
      <c r="U6055" s="7">
        <v>784.5</v>
      </c>
      <c r="V6055" s="7">
        <f t="shared" si="761"/>
        <v>7628.2999999999993</v>
      </c>
      <c r="W6055" s="8">
        <f t="shared" si="763"/>
        <v>769.11764705882354</v>
      </c>
      <c r="X6055" s="8"/>
      <c r="Y6055" s="7">
        <f t="shared" si="762"/>
        <v>0</v>
      </c>
      <c r="Z6055" s="7"/>
      <c r="AA6055" s="8">
        <f t="shared" si="767"/>
        <v>769.11764705882354</v>
      </c>
      <c r="AB6055" s="7">
        <f t="shared" si="766"/>
        <v>15.382352941176464</v>
      </c>
      <c r="AC6055" s="7">
        <f t="shared" si="760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hidden="1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1993</v>
      </c>
      <c r="I6056" s="58" t="s">
        <v>1994</v>
      </c>
      <c r="J6056" s="58" t="s">
        <v>1995</v>
      </c>
      <c r="K6056" s="58" t="s">
        <v>32</v>
      </c>
      <c r="L6056" s="58" t="s">
        <v>2597</v>
      </c>
      <c r="M6056" s="58"/>
      <c r="N6056" s="58" t="s">
        <v>40</v>
      </c>
      <c r="O6056" s="58" t="s">
        <v>41</v>
      </c>
      <c r="P6056" s="4">
        <v>0.02</v>
      </c>
      <c r="Q6056" s="117" t="s">
        <v>2598</v>
      </c>
      <c r="R6056" s="58"/>
      <c r="S6056" s="95">
        <v>19785.8</v>
      </c>
      <c r="T6056" s="7"/>
      <c r="U6056" s="7">
        <v>5447.5</v>
      </c>
      <c r="V6056" s="7">
        <f t="shared" si="761"/>
        <v>14338.3</v>
      </c>
      <c r="W6056" s="8">
        <f t="shared" si="763"/>
        <v>5340.6862745098042</v>
      </c>
      <c r="X6056" s="8"/>
      <c r="Y6056" s="7">
        <f t="shared" si="762"/>
        <v>0</v>
      </c>
      <c r="Z6056" s="7"/>
      <c r="AA6056" s="8">
        <f t="shared" si="767"/>
        <v>5340.6862745098042</v>
      </c>
      <c r="AB6056" s="7">
        <f t="shared" si="766"/>
        <v>106.81372549019579</v>
      </c>
      <c r="AC6056" s="7">
        <f t="shared" si="760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hidden="1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58" t="s">
        <v>1149</v>
      </c>
      <c r="F6057" s="58" t="s">
        <v>1149</v>
      </c>
      <c r="G6057" s="58" t="s">
        <v>1149</v>
      </c>
      <c r="H6057" s="58" t="s">
        <v>1993</v>
      </c>
      <c r="I6057" s="58" t="s">
        <v>1994</v>
      </c>
      <c r="J6057" s="58" t="s">
        <v>1995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2599</v>
      </c>
      <c r="R6057" s="58"/>
      <c r="S6057" s="95">
        <v>-130180.2</v>
      </c>
      <c r="T6057" s="7"/>
      <c r="U6057" s="7">
        <v>6400.5346200000004</v>
      </c>
      <c r="V6057" s="7">
        <f t="shared" si="761"/>
        <v>-136580.73462</v>
      </c>
      <c r="W6057" s="8">
        <f t="shared" si="763"/>
        <v>6400.5346200000004</v>
      </c>
      <c r="X6057" s="8"/>
      <c r="Y6057" s="7">
        <f t="shared" si="762"/>
        <v>0</v>
      </c>
      <c r="Z6057" s="7"/>
      <c r="AA6057" s="8">
        <f t="shared" si="767"/>
        <v>6400.5346200000004</v>
      </c>
      <c r="AB6057" s="7">
        <f t="shared" si="766"/>
        <v>0</v>
      </c>
      <c r="AC6057" s="7">
        <f t="shared" si="760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hidden="1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2602</v>
      </c>
      <c r="F6058" s="58" t="s">
        <v>2602</v>
      </c>
      <c r="G6058" s="58" t="s">
        <v>2602</v>
      </c>
      <c r="H6058" s="58" t="s">
        <v>1993</v>
      </c>
      <c r="I6058" s="58" t="s">
        <v>1994</v>
      </c>
      <c r="J6058" s="58" t="s">
        <v>1995</v>
      </c>
      <c r="K6058" s="58" t="s">
        <v>32</v>
      </c>
      <c r="L6058" s="58" t="s">
        <v>2603</v>
      </c>
      <c r="M6058" s="58"/>
      <c r="N6058" s="58" t="s">
        <v>40</v>
      </c>
      <c r="O6058" s="58" t="s">
        <v>80</v>
      </c>
      <c r="P6058" s="4">
        <v>0</v>
      </c>
      <c r="Q6058" s="117" t="s">
        <v>2604</v>
      </c>
      <c r="R6058" s="58"/>
      <c r="S6058" s="95">
        <v>54.699999999999903</v>
      </c>
      <c r="T6058" s="7"/>
      <c r="U6058" s="7">
        <v>0</v>
      </c>
      <c r="V6058" s="7">
        <f t="shared" si="761"/>
        <v>54.699999999999903</v>
      </c>
      <c r="W6058" s="8">
        <f t="shared" si="763"/>
        <v>0</v>
      </c>
      <c r="X6058" s="8"/>
      <c r="Y6058" s="7">
        <f t="shared" si="762"/>
        <v>0</v>
      </c>
      <c r="Z6058" s="7"/>
      <c r="AA6058" s="8">
        <f t="shared" si="767"/>
        <v>0</v>
      </c>
      <c r="AB6058" s="7">
        <f t="shared" si="766"/>
        <v>0</v>
      </c>
      <c r="AC6058" s="7">
        <f t="shared" si="760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hidden="1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2605</v>
      </c>
      <c r="F6059" s="58" t="s">
        <v>2605</v>
      </c>
      <c r="G6059" s="58" t="s">
        <v>2605</v>
      </c>
      <c r="H6059" s="58" t="s">
        <v>1993</v>
      </c>
      <c r="I6059" s="58" t="s">
        <v>1994</v>
      </c>
      <c r="J6059" s="58" t="s">
        <v>1995</v>
      </c>
      <c r="K6059" s="58" t="s">
        <v>32</v>
      </c>
      <c r="L6059" s="58" t="s">
        <v>2605</v>
      </c>
      <c r="M6059" s="58"/>
      <c r="N6059" s="58" t="s">
        <v>331</v>
      </c>
      <c r="O6059" s="58" t="s">
        <v>41</v>
      </c>
      <c r="P6059" s="4">
        <v>0.02</v>
      </c>
      <c r="Q6059" s="117" t="s">
        <v>2606</v>
      </c>
      <c r="R6059" s="58"/>
      <c r="S6059" s="95">
        <v>-594818.11</v>
      </c>
      <c r="T6059" s="7"/>
      <c r="U6059" s="7">
        <v>0</v>
      </c>
      <c r="V6059" s="7">
        <f t="shared" si="761"/>
        <v>-594818.11</v>
      </c>
      <c r="W6059" s="8">
        <f t="shared" si="763"/>
        <v>0</v>
      </c>
      <c r="X6059" s="8"/>
      <c r="Y6059" s="7">
        <f t="shared" si="762"/>
        <v>0</v>
      </c>
      <c r="Z6059" s="7"/>
      <c r="AA6059" s="8">
        <f t="shared" si="767"/>
        <v>0</v>
      </c>
      <c r="AB6059" s="7">
        <f t="shared" si="766"/>
        <v>0</v>
      </c>
      <c r="AC6059" s="7">
        <f t="shared" si="760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hidden="1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1993</v>
      </c>
      <c r="I6060" s="58" t="s">
        <v>1994</v>
      </c>
      <c r="J6060" s="58" t="s">
        <v>1995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2609</v>
      </c>
      <c r="R6060" s="58"/>
      <c r="S6060" s="95">
        <v>71639.259999999995</v>
      </c>
      <c r="T6060" s="7"/>
      <c r="U6060" s="7">
        <v>0</v>
      </c>
      <c r="V6060" s="7">
        <f t="shared" si="761"/>
        <v>71639.259999999995</v>
      </c>
      <c r="W6060" s="8">
        <f t="shared" si="763"/>
        <v>0</v>
      </c>
      <c r="X6060" s="8"/>
      <c r="Y6060" s="7">
        <f t="shared" si="762"/>
        <v>0</v>
      </c>
      <c r="Z6060" s="7"/>
      <c r="AA6060" s="8">
        <f t="shared" si="767"/>
        <v>0</v>
      </c>
      <c r="AB6060" s="7">
        <f t="shared" si="766"/>
        <v>0</v>
      </c>
      <c r="AC6060" s="7">
        <f t="shared" si="760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hidden="1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1993</v>
      </c>
      <c r="I6061" s="58" t="s">
        <v>1994</v>
      </c>
      <c r="J6061" s="58" t="s">
        <v>1995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2610</v>
      </c>
      <c r="R6061" s="58"/>
      <c r="S6061" s="95">
        <v>-98995.41</v>
      </c>
      <c r="T6061" s="7"/>
      <c r="U6061" s="7">
        <v>0</v>
      </c>
      <c r="V6061" s="7">
        <f t="shared" si="761"/>
        <v>-98995.41</v>
      </c>
      <c r="W6061" s="8">
        <f t="shared" si="763"/>
        <v>0</v>
      </c>
      <c r="X6061" s="8"/>
      <c r="Y6061" s="7">
        <f t="shared" si="762"/>
        <v>0</v>
      </c>
      <c r="Z6061" s="7"/>
      <c r="AA6061" s="8">
        <f t="shared" si="767"/>
        <v>0</v>
      </c>
      <c r="AB6061" s="7">
        <f t="shared" si="766"/>
        <v>0</v>
      </c>
      <c r="AC6061" s="7">
        <f t="shared" si="760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hidden="1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1993</v>
      </c>
      <c r="I6062" s="58" t="s">
        <v>1994</v>
      </c>
      <c r="J6062" s="58" t="s">
        <v>1995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2610</v>
      </c>
      <c r="R6062" s="58"/>
      <c r="S6062" s="95">
        <v>135026</v>
      </c>
      <c r="T6062" s="7"/>
      <c r="U6062" s="7">
        <v>0</v>
      </c>
      <c r="V6062" s="7">
        <f t="shared" si="761"/>
        <v>135026</v>
      </c>
      <c r="W6062" s="8">
        <f t="shared" si="763"/>
        <v>0</v>
      </c>
      <c r="X6062" s="8"/>
      <c r="Y6062" s="7">
        <f t="shared" si="762"/>
        <v>0</v>
      </c>
      <c r="Z6062" s="7"/>
      <c r="AA6062" s="8">
        <f t="shared" si="767"/>
        <v>0</v>
      </c>
      <c r="AB6062" s="7">
        <f t="shared" si="766"/>
        <v>0</v>
      </c>
      <c r="AC6062" s="7">
        <f t="shared" si="760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hidden="1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1993</v>
      </c>
      <c r="I6063" s="58" t="s">
        <v>1994</v>
      </c>
      <c r="J6063" s="58" t="s">
        <v>1995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2615</v>
      </c>
      <c r="R6063" s="58"/>
      <c r="S6063" s="95">
        <v>3.0000001002918001E-2</v>
      </c>
      <c r="T6063" s="7"/>
      <c r="U6063" s="7">
        <v>0</v>
      </c>
      <c r="V6063" s="7">
        <f t="shared" si="761"/>
        <v>3.0000001002918001E-2</v>
      </c>
      <c r="W6063" s="8">
        <f t="shared" si="763"/>
        <v>0</v>
      </c>
      <c r="X6063" s="8"/>
      <c r="Y6063" s="7">
        <f t="shared" si="762"/>
        <v>0</v>
      </c>
      <c r="Z6063" s="7"/>
      <c r="AA6063" s="8">
        <f t="shared" si="767"/>
        <v>0</v>
      </c>
      <c r="AB6063" s="7">
        <f t="shared" si="766"/>
        <v>0</v>
      </c>
      <c r="AC6063" s="7">
        <f t="shared" si="760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hidden="1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2616</v>
      </c>
      <c r="F6064" s="58" t="s">
        <v>2616</v>
      </c>
      <c r="G6064" s="58" t="s">
        <v>2616</v>
      </c>
      <c r="H6064" s="58" t="s">
        <v>1993</v>
      </c>
      <c r="I6064" s="58" t="s">
        <v>1994</v>
      </c>
      <c r="J6064" s="58" t="s">
        <v>1995</v>
      </c>
      <c r="K6064" s="58" t="s">
        <v>32</v>
      </c>
      <c r="L6064" s="58" t="s">
        <v>2617</v>
      </c>
      <c r="M6064" s="58"/>
      <c r="N6064" s="58" t="s">
        <v>40</v>
      </c>
      <c r="O6064" s="58" t="s">
        <v>41</v>
      </c>
      <c r="P6064" s="4">
        <v>0.02</v>
      </c>
      <c r="Q6064" s="117" t="s">
        <v>2618</v>
      </c>
      <c r="R6064" s="58"/>
      <c r="S6064" s="95">
        <v>5957.5</v>
      </c>
      <c r="T6064" s="7"/>
      <c r="U6064" s="7">
        <v>0</v>
      </c>
      <c r="V6064" s="7">
        <f t="shared" si="761"/>
        <v>5957.5</v>
      </c>
      <c r="W6064" s="8">
        <f t="shared" si="763"/>
        <v>0</v>
      </c>
      <c r="X6064" s="8"/>
      <c r="Y6064" s="7">
        <f t="shared" si="762"/>
        <v>0</v>
      </c>
      <c r="Z6064" s="7"/>
      <c r="AA6064" s="8">
        <f t="shared" si="767"/>
        <v>0</v>
      </c>
      <c r="AB6064" s="7">
        <f t="shared" si="766"/>
        <v>0</v>
      </c>
      <c r="AC6064" s="7">
        <f t="shared" si="760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hidden="1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2621</v>
      </c>
      <c r="F6065" s="58" t="s">
        <v>2621</v>
      </c>
      <c r="G6065" s="58" t="s">
        <v>2621</v>
      </c>
      <c r="H6065" s="58" t="s">
        <v>1993</v>
      </c>
      <c r="I6065" s="58" t="s">
        <v>1994</v>
      </c>
      <c r="J6065" s="58" t="s">
        <v>1995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2622</v>
      </c>
      <c r="R6065" s="58"/>
      <c r="S6065" s="95">
        <v>8603.76</v>
      </c>
      <c r="T6065" s="7"/>
      <c r="U6065" s="7">
        <v>0</v>
      </c>
      <c r="V6065" s="7">
        <f t="shared" si="761"/>
        <v>8603.76</v>
      </c>
      <c r="W6065" s="8">
        <f t="shared" si="763"/>
        <v>0</v>
      </c>
      <c r="X6065" s="8"/>
      <c r="Y6065" s="7">
        <f t="shared" si="762"/>
        <v>0</v>
      </c>
      <c r="Z6065" s="7"/>
      <c r="AA6065" s="8">
        <f t="shared" si="767"/>
        <v>0</v>
      </c>
      <c r="AB6065" s="7">
        <f t="shared" si="766"/>
        <v>0</v>
      </c>
      <c r="AC6065" s="7">
        <f t="shared" ref="AC6065:AC6128" si="768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hidden="1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2623</v>
      </c>
      <c r="F6066" s="58" t="s">
        <v>2623</v>
      </c>
      <c r="G6066" s="58" t="s">
        <v>2623</v>
      </c>
      <c r="H6066" s="58" t="s">
        <v>1993</v>
      </c>
      <c r="I6066" s="58" t="s">
        <v>1994</v>
      </c>
      <c r="J6066" s="58" t="s">
        <v>1995</v>
      </c>
      <c r="K6066" s="58" t="s">
        <v>32</v>
      </c>
      <c r="L6066" s="58" t="s">
        <v>2623</v>
      </c>
      <c r="M6066" s="58"/>
      <c r="N6066" s="58" t="s">
        <v>57</v>
      </c>
      <c r="O6066" s="58" t="s">
        <v>80</v>
      </c>
      <c r="P6066" s="4">
        <v>0</v>
      </c>
      <c r="Q6066" s="117" t="s">
        <v>2624</v>
      </c>
      <c r="R6066" s="58"/>
      <c r="S6066" s="95">
        <v>9.9500000000007294</v>
      </c>
      <c r="T6066" s="7"/>
      <c r="U6066" s="7">
        <v>0</v>
      </c>
      <c r="V6066" s="7">
        <f t="shared" si="761"/>
        <v>9.9500000000007294</v>
      </c>
      <c r="W6066" s="8">
        <f t="shared" si="763"/>
        <v>0</v>
      </c>
      <c r="X6066" s="8"/>
      <c r="Y6066" s="7">
        <f t="shared" si="762"/>
        <v>0</v>
      </c>
      <c r="Z6066" s="7"/>
      <c r="AA6066" s="8">
        <f t="shared" si="767"/>
        <v>0</v>
      </c>
      <c r="AB6066" s="7">
        <f t="shared" si="766"/>
        <v>0</v>
      </c>
      <c r="AC6066" s="7">
        <f t="shared" si="768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hidden="1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1993</v>
      </c>
      <c r="I6067" s="58" t="s">
        <v>1994</v>
      </c>
      <c r="J6067" s="58" t="s">
        <v>1995</v>
      </c>
      <c r="K6067" s="58" t="s">
        <v>32</v>
      </c>
      <c r="L6067" s="58" t="s">
        <v>2627</v>
      </c>
      <c r="M6067" s="58"/>
      <c r="N6067" s="58" t="s">
        <v>57</v>
      </c>
      <c r="O6067" s="58" t="s">
        <v>41</v>
      </c>
      <c r="P6067" s="4">
        <v>0.06</v>
      </c>
      <c r="Q6067" s="117" t="s">
        <v>2628</v>
      </c>
      <c r="R6067" s="58"/>
      <c r="S6067" s="95">
        <v>5157.2</v>
      </c>
      <c r="T6067" s="7"/>
      <c r="U6067" s="7">
        <v>0</v>
      </c>
      <c r="V6067" s="7">
        <f t="shared" ref="V6067:V6130" si="769">S6067+T6067-U6067</f>
        <v>5157.2</v>
      </c>
      <c r="W6067" s="8">
        <f t="shared" si="763"/>
        <v>0</v>
      </c>
      <c r="X6067" s="8"/>
      <c r="Y6067" s="7">
        <f t="shared" si="762"/>
        <v>0</v>
      </c>
      <c r="Z6067" s="7"/>
      <c r="AA6067" s="8">
        <f t="shared" si="767"/>
        <v>0</v>
      </c>
      <c r="AB6067" s="7">
        <f t="shared" si="766"/>
        <v>0</v>
      </c>
      <c r="AC6067" s="7">
        <f t="shared" si="768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hidden="1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2629</v>
      </c>
      <c r="F6068" s="58" t="s">
        <v>2629</v>
      </c>
      <c r="G6068" s="58" t="s">
        <v>2629</v>
      </c>
      <c r="H6068" s="58" t="s">
        <v>1993</v>
      </c>
      <c r="I6068" s="58" t="s">
        <v>1994</v>
      </c>
      <c r="J6068" s="58" t="s">
        <v>1995</v>
      </c>
      <c r="K6068" s="58" t="s">
        <v>32</v>
      </c>
      <c r="L6068" s="58" t="s">
        <v>2629</v>
      </c>
      <c r="M6068" s="58"/>
      <c r="N6068" s="58" t="s">
        <v>57</v>
      </c>
      <c r="O6068" s="58" t="s">
        <v>41</v>
      </c>
      <c r="P6068" s="4">
        <v>0.01</v>
      </c>
      <c r="Q6068" s="117" t="s">
        <v>2631</v>
      </c>
      <c r="R6068" s="58"/>
      <c r="S6068" s="95">
        <v>-748907.7</v>
      </c>
      <c r="T6068" s="7"/>
      <c r="U6068" s="7">
        <v>31571.126390000001</v>
      </c>
      <c r="V6068" s="7">
        <f t="shared" si="769"/>
        <v>-780478.82638999994</v>
      </c>
      <c r="W6068" s="8">
        <f t="shared" si="763"/>
        <v>31258.54098019802</v>
      </c>
      <c r="X6068" s="8"/>
      <c r="Y6068" s="7">
        <f t="shared" si="762"/>
        <v>0</v>
      </c>
      <c r="Z6068" s="7"/>
      <c r="AA6068" s="8">
        <f t="shared" si="767"/>
        <v>31258.54098019802</v>
      </c>
      <c r="AB6068" s="7">
        <f t="shared" si="766"/>
        <v>312.58540980198086</v>
      </c>
      <c r="AC6068" s="7">
        <f t="shared" si="768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hidden="1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2629</v>
      </c>
      <c r="F6069" s="58" t="s">
        <v>2629</v>
      </c>
      <c r="G6069" s="58" t="s">
        <v>2629</v>
      </c>
      <c r="H6069" s="58" t="s">
        <v>1993</v>
      </c>
      <c r="I6069" s="58" t="s">
        <v>1994</v>
      </c>
      <c r="J6069" s="58" t="s">
        <v>1995</v>
      </c>
      <c r="K6069" s="58" t="s">
        <v>32</v>
      </c>
      <c r="L6069" s="58" t="s">
        <v>2629</v>
      </c>
      <c r="M6069" s="58"/>
      <c r="N6069" s="58" t="s">
        <v>331</v>
      </c>
      <c r="O6069" s="58" t="s">
        <v>41</v>
      </c>
      <c r="P6069" s="4">
        <v>0.01</v>
      </c>
      <c r="Q6069" s="117" t="s">
        <v>2630</v>
      </c>
      <c r="R6069" s="58"/>
      <c r="S6069" s="95">
        <v>-68514</v>
      </c>
      <c r="T6069" s="7"/>
      <c r="U6069" s="7">
        <v>0</v>
      </c>
      <c r="V6069" s="7">
        <f t="shared" si="769"/>
        <v>-68514</v>
      </c>
      <c r="W6069" s="8">
        <f t="shared" si="763"/>
        <v>0</v>
      </c>
      <c r="X6069" s="8"/>
      <c r="Y6069" s="7">
        <f t="shared" si="762"/>
        <v>0</v>
      </c>
      <c r="Z6069" s="7"/>
      <c r="AA6069" s="8">
        <f t="shared" si="767"/>
        <v>0</v>
      </c>
      <c r="AB6069" s="7">
        <f t="shared" si="766"/>
        <v>0</v>
      </c>
      <c r="AC6069" s="7">
        <f t="shared" si="768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hidden="1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1993</v>
      </c>
      <c r="I6070" s="58" t="s">
        <v>1994</v>
      </c>
      <c r="J6070" s="58" t="s">
        <v>1995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2634</v>
      </c>
      <c r="R6070" s="58"/>
      <c r="S6070" s="95">
        <v>13652.3</v>
      </c>
      <c r="T6070" s="7"/>
      <c r="U6070" s="7">
        <v>0</v>
      </c>
      <c r="V6070" s="7">
        <f t="shared" si="769"/>
        <v>13652.3</v>
      </c>
      <c r="W6070" s="8">
        <f t="shared" si="763"/>
        <v>0</v>
      </c>
      <c r="X6070" s="8"/>
      <c r="Y6070" s="7">
        <f t="shared" si="762"/>
        <v>0</v>
      </c>
      <c r="Z6070" s="7"/>
      <c r="AA6070" s="8">
        <f t="shared" si="767"/>
        <v>0</v>
      </c>
      <c r="AB6070" s="7">
        <f t="shared" si="766"/>
        <v>0</v>
      </c>
      <c r="AC6070" s="7">
        <f t="shared" si="768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hidden="1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1993</v>
      </c>
      <c r="I6071" s="58" t="s">
        <v>1994</v>
      </c>
      <c r="J6071" s="58" t="s">
        <v>1995</v>
      </c>
      <c r="K6071" s="58" t="s">
        <v>32</v>
      </c>
      <c r="L6071" s="58" t="s">
        <v>2637</v>
      </c>
      <c r="M6071" s="58"/>
      <c r="N6071" s="58" t="s">
        <v>40</v>
      </c>
      <c r="O6071" s="58" t="s">
        <v>41</v>
      </c>
      <c r="P6071" s="4">
        <v>0.02</v>
      </c>
      <c r="Q6071" s="117" t="s">
        <v>2638</v>
      </c>
      <c r="R6071" s="58" t="s">
        <v>4037</v>
      </c>
      <c r="S6071" s="95">
        <v>8895.2999999999993</v>
      </c>
      <c r="T6071" s="7"/>
      <c r="U6071" s="95">
        <v>8895.2999999999993</v>
      </c>
      <c r="V6071" s="7">
        <f t="shared" si="769"/>
        <v>0</v>
      </c>
      <c r="W6071" s="8">
        <f t="shared" si="763"/>
        <v>8720.8823529411748</v>
      </c>
      <c r="X6071" s="8"/>
      <c r="Y6071" s="7">
        <f t="shared" si="762"/>
        <v>0</v>
      </c>
      <c r="Z6071" s="7"/>
      <c r="AA6071" s="8">
        <f t="shared" si="767"/>
        <v>8720.8823529411748</v>
      </c>
      <c r="AB6071" s="7">
        <f t="shared" si="766"/>
        <v>174.41764705882451</v>
      </c>
      <c r="AC6071" s="7">
        <f t="shared" si="768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hidden="1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1993</v>
      </c>
      <c r="I6072" s="58" t="s">
        <v>1994</v>
      </c>
      <c r="J6072" s="58" t="s">
        <v>1995</v>
      </c>
      <c r="K6072" s="58" t="s">
        <v>32</v>
      </c>
      <c r="L6072" s="58" t="s">
        <v>2639</v>
      </c>
      <c r="M6072" s="58"/>
      <c r="N6072" s="58" t="s">
        <v>40</v>
      </c>
      <c r="O6072" s="58" t="s">
        <v>41</v>
      </c>
      <c r="P6072" s="4">
        <v>0.02</v>
      </c>
      <c r="Q6072" s="117" t="s">
        <v>2640</v>
      </c>
      <c r="R6072" s="58" t="s">
        <v>4037</v>
      </c>
      <c r="S6072" s="95">
        <v>19192.7</v>
      </c>
      <c r="T6072" s="7"/>
      <c r="U6072" s="95">
        <v>19192.7</v>
      </c>
      <c r="V6072" s="7">
        <f t="shared" si="769"/>
        <v>0</v>
      </c>
      <c r="W6072" s="8">
        <f t="shared" si="763"/>
        <v>18816.372549019608</v>
      </c>
      <c r="X6072" s="8"/>
      <c r="Y6072" s="7">
        <f t="shared" si="762"/>
        <v>0</v>
      </c>
      <c r="Z6072" s="7"/>
      <c r="AA6072" s="8">
        <f t="shared" si="767"/>
        <v>18816.372549019608</v>
      </c>
      <c r="AB6072" s="7">
        <f t="shared" si="766"/>
        <v>376.32745098039231</v>
      </c>
      <c r="AC6072" s="7">
        <f t="shared" si="768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hidden="1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1993</v>
      </c>
      <c r="I6073" s="58" t="s">
        <v>1994</v>
      </c>
      <c r="J6073" s="58" t="s">
        <v>1995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2643</v>
      </c>
      <c r="R6073" s="58"/>
      <c r="S6073" s="95">
        <v>0.16000000000349199</v>
      </c>
      <c r="T6073" s="7"/>
      <c r="U6073" s="7">
        <v>0</v>
      </c>
      <c r="V6073" s="7">
        <f t="shared" si="769"/>
        <v>0.16000000000349199</v>
      </c>
      <c r="W6073" s="8">
        <f t="shared" si="763"/>
        <v>0</v>
      </c>
      <c r="X6073" s="8"/>
      <c r="Y6073" s="7">
        <f t="shared" si="762"/>
        <v>0</v>
      </c>
      <c r="Z6073" s="7"/>
      <c r="AA6073" s="8">
        <f t="shared" si="767"/>
        <v>0</v>
      </c>
      <c r="AB6073" s="7">
        <f t="shared" si="766"/>
        <v>0</v>
      </c>
      <c r="AC6073" s="7">
        <f t="shared" si="768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hidden="1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2652</v>
      </c>
      <c r="F6074" s="58" t="s">
        <v>2653</v>
      </c>
      <c r="G6074" s="58" t="s">
        <v>2652</v>
      </c>
      <c r="H6074" s="58" t="s">
        <v>1993</v>
      </c>
      <c r="I6074" s="58" t="s">
        <v>1994</v>
      </c>
      <c r="J6074" s="58" t="s">
        <v>1995</v>
      </c>
      <c r="K6074" s="58" t="s">
        <v>32</v>
      </c>
      <c r="L6074" s="58" t="s">
        <v>2654</v>
      </c>
      <c r="M6074" s="58"/>
      <c r="N6074" s="58" t="s">
        <v>57</v>
      </c>
      <c r="O6074" s="58" t="s">
        <v>41</v>
      </c>
      <c r="P6074" s="4">
        <v>0.04</v>
      </c>
      <c r="Q6074" s="117" t="s">
        <v>2655</v>
      </c>
      <c r="R6074" s="58"/>
      <c r="S6074" s="95">
        <v>5753.57</v>
      </c>
      <c r="T6074" s="7"/>
      <c r="U6074" s="7">
        <v>0</v>
      </c>
      <c r="V6074" s="7">
        <f t="shared" si="769"/>
        <v>5753.57</v>
      </c>
      <c r="W6074" s="8">
        <f t="shared" si="763"/>
        <v>0</v>
      </c>
      <c r="X6074" s="8"/>
      <c r="Y6074" s="7">
        <f t="shared" si="762"/>
        <v>0</v>
      </c>
      <c r="Z6074" s="7"/>
      <c r="AA6074" s="8">
        <f t="shared" si="767"/>
        <v>0</v>
      </c>
      <c r="AB6074" s="7">
        <f t="shared" si="766"/>
        <v>0</v>
      </c>
      <c r="AC6074" s="7">
        <f t="shared" si="768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hidden="1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2659</v>
      </c>
      <c r="F6075" s="58" t="s">
        <v>2659</v>
      </c>
      <c r="G6075" s="58" t="s">
        <v>2659</v>
      </c>
      <c r="H6075" s="58" t="s">
        <v>1993</v>
      </c>
      <c r="I6075" s="58" t="s">
        <v>1994</v>
      </c>
      <c r="J6075" s="58" t="s">
        <v>1995</v>
      </c>
      <c r="K6075" s="58" t="s">
        <v>32</v>
      </c>
      <c r="L6075" s="58" t="s">
        <v>2660</v>
      </c>
      <c r="M6075" s="58"/>
      <c r="N6075" s="58" t="s">
        <v>40</v>
      </c>
      <c r="O6075" s="58" t="s">
        <v>41</v>
      </c>
      <c r="P6075" s="4">
        <v>0.03</v>
      </c>
      <c r="Q6075" s="117" t="s">
        <v>2661</v>
      </c>
      <c r="R6075" s="58"/>
      <c r="S6075" s="95">
        <v>489.4</v>
      </c>
      <c r="T6075" s="7"/>
      <c r="U6075" s="7">
        <v>0</v>
      </c>
      <c r="V6075" s="7">
        <f t="shared" si="769"/>
        <v>489.4</v>
      </c>
      <c r="W6075" s="8">
        <f t="shared" si="763"/>
        <v>0</v>
      </c>
      <c r="X6075" s="8"/>
      <c r="Y6075" s="7">
        <f t="shared" si="762"/>
        <v>0</v>
      </c>
      <c r="Z6075" s="7"/>
      <c r="AA6075" s="8">
        <f t="shared" si="767"/>
        <v>0</v>
      </c>
      <c r="AB6075" s="7">
        <f t="shared" si="766"/>
        <v>0</v>
      </c>
      <c r="AC6075" s="7">
        <f t="shared" si="768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hidden="1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1993</v>
      </c>
      <c r="I6076" s="58" t="s">
        <v>1994</v>
      </c>
      <c r="J6076" s="58" t="s">
        <v>1995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2665</v>
      </c>
      <c r="R6076" s="58"/>
      <c r="S6076" s="95">
        <v>-37020.97</v>
      </c>
      <c r="T6076" s="7"/>
      <c r="U6076" s="7">
        <v>0</v>
      </c>
      <c r="V6076" s="7">
        <f t="shared" si="769"/>
        <v>-37020.97</v>
      </c>
      <c r="W6076" s="8">
        <f t="shared" si="763"/>
        <v>0</v>
      </c>
      <c r="X6076" s="8"/>
      <c r="Y6076" s="7">
        <f t="shared" si="762"/>
        <v>0</v>
      </c>
      <c r="Z6076" s="7"/>
      <c r="AA6076" s="8">
        <f t="shared" si="767"/>
        <v>0</v>
      </c>
      <c r="AB6076" s="7">
        <f t="shared" si="766"/>
        <v>0</v>
      </c>
      <c r="AC6076" s="7">
        <f t="shared" si="768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hidden="1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2670</v>
      </c>
      <c r="F6077" s="58" t="s">
        <v>2670</v>
      </c>
      <c r="G6077" s="58" t="s">
        <v>2670</v>
      </c>
      <c r="H6077" s="58" t="s">
        <v>1993</v>
      </c>
      <c r="I6077" s="58" t="s">
        <v>1994</v>
      </c>
      <c r="J6077" s="58" t="s">
        <v>1995</v>
      </c>
      <c r="K6077" s="58" t="s">
        <v>32</v>
      </c>
      <c r="L6077" s="58" t="s">
        <v>2670</v>
      </c>
      <c r="M6077" s="58"/>
      <c r="N6077" s="58" t="s">
        <v>40</v>
      </c>
      <c r="O6077" s="58" t="s">
        <v>41</v>
      </c>
      <c r="P6077" s="4">
        <v>0.01</v>
      </c>
      <c r="Q6077" s="117" t="s">
        <v>2671</v>
      </c>
      <c r="R6077" s="58"/>
      <c r="S6077" s="95">
        <v>3640.2000000000098</v>
      </c>
      <c r="T6077" s="7"/>
      <c r="U6077" s="7">
        <v>0</v>
      </c>
      <c r="V6077" s="7">
        <f t="shared" si="769"/>
        <v>3640.2000000000098</v>
      </c>
      <c r="W6077" s="8">
        <f t="shared" si="763"/>
        <v>0</v>
      </c>
      <c r="X6077" s="8"/>
      <c r="Y6077" s="7">
        <f t="shared" si="762"/>
        <v>0</v>
      </c>
      <c r="Z6077" s="7"/>
      <c r="AA6077" s="8">
        <f t="shared" si="767"/>
        <v>0</v>
      </c>
      <c r="AB6077" s="7">
        <f t="shared" si="766"/>
        <v>0</v>
      </c>
      <c r="AC6077" s="7">
        <f t="shared" si="768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hidden="1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2672</v>
      </c>
      <c r="F6078" s="58" t="s">
        <v>2672</v>
      </c>
      <c r="G6078" s="58" t="s">
        <v>2672</v>
      </c>
      <c r="H6078" s="58" t="s">
        <v>1993</v>
      </c>
      <c r="I6078" s="58" t="s">
        <v>1994</v>
      </c>
      <c r="J6078" s="58" t="s">
        <v>1995</v>
      </c>
      <c r="K6078" s="58" t="s">
        <v>32</v>
      </c>
      <c r="L6078" s="58" t="s">
        <v>2673</v>
      </c>
      <c r="M6078" s="58"/>
      <c r="N6078" s="58" t="s">
        <v>40</v>
      </c>
      <c r="O6078" s="58" t="s">
        <v>41</v>
      </c>
      <c r="P6078" s="4">
        <v>0.04</v>
      </c>
      <c r="Q6078" s="117" t="s">
        <v>2674</v>
      </c>
      <c r="R6078" s="58"/>
      <c r="S6078" s="95">
        <v>318.45999999999998</v>
      </c>
      <c r="T6078" s="7"/>
      <c r="U6078" s="7">
        <v>0</v>
      </c>
      <c r="V6078" s="7">
        <f t="shared" si="769"/>
        <v>318.45999999999998</v>
      </c>
      <c r="W6078" s="8">
        <f t="shared" si="763"/>
        <v>0</v>
      </c>
      <c r="X6078" s="8"/>
      <c r="Y6078" s="7">
        <f t="shared" si="762"/>
        <v>0</v>
      </c>
      <c r="Z6078" s="7"/>
      <c r="AA6078" s="8">
        <f t="shared" si="767"/>
        <v>0</v>
      </c>
      <c r="AB6078" s="7">
        <f t="shared" si="766"/>
        <v>0</v>
      </c>
      <c r="AC6078" s="7">
        <f t="shared" si="768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hidden="1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2675</v>
      </c>
      <c r="F6079" s="58" t="s">
        <v>2675</v>
      </c>
      <c r="G6079" s="58" t="s">
        <v>2675</v>
      </c>
      <c r="H6079" s="58" t="s">
        <v>1993</v>
      </c>
      <c r="I6079" s="58" t="s">
        <v>1994</v>
      </c>
      <c r="J6079" s="58" t="s">
        <v>1995</v>
      </c>
      <c r="K6079" s="58" t="s">
        <v>32</v>
      </c>
      <c r="L6079" s="58" t="s">
        <v>2673</v>
      </c>
      <c r="M6079" s="58"/>
      <c r="N6079" s="58" t="s">
        <v>57</v>
      </c>
      <c r="O6079" s="58" t="s">
        <v>41</v>
      </c>
      <c r="P6079" s="4">
        <v>0.06</v>
      </c>
      <c r="Q6079" s="117" t="s">
        <v>2676</v>
      </c>
      <c r="R6079" s="58"/>
      <c r="S6079" s="95">
        <v>7206.97</v>
      </c>
      <c r="T6079" s="7"/>
      <c r="U6079" s="7">
        <v>0</v>
      </c>
      <c r="V6079" s="7">
        <f t="shared" si="769"/>
        <v>7206.97</v>
      </c>
      <c r="W6079" s="8">
        <f t="shared" si="763"/>
        <v>0</v>
      </c>
      <c r="X6079" s="8"/>
      <c r="Y6079" s="7">
        <f t="shared" si="762"/>
        <v>0</v>
      </c>
      <c r="Z6079" s="7"/>
      <c r="AA6079" s="8">
        <f t="shared" si="767"/>
        <v>0</v>
      </c>
      <c r="AB6079" s="7">
        <f t="shared" si="766"/>
        <v>0</v>
      </c>
      <c r="AC6079" s="7">
        <f t="shared" si="768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hidden="1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2675</v>
      </c>
      <c r="F6080" s="58" t="s">
        <v>2675</v>
      </c>
      <c r="G6080" s="58" t="s">
        <v>2675</v>
      </c>
      <c r="H6080" s="58" t="s">
        <v>1993</v>
      </c>
      <c r="I6080" s="58" t="s">
        <v>1994</v>
      </c>
      <c r="J6080" s="58" t="s">
        <v>1995</v>
      </c>
      <c r="K6080" s="58" t="s">
        <v>32</v>
      </c>
      <c r="L6080" s="58" t="s">
        <v>2673</v>
      </c>
      <c r="M6080" s="58"/>
      <c r="N6080" s="58" t="s">
        <v>40</v>
      </c>
      <c r="O6080" s="58" t="s">
        <v>41</v>
      </c>
      <c r="P6080" s="4">
        <v>0.02</v>
      </c>
      <c r="Q6080" s="117" t="s">
        <v>2676</v>
      </c>
      <c r="R6080" s="58"/>
      <c r="S6080" s="95">
        <v>-6242</v>
      </c>
      <c r="T6080" s="7"/>
      <c r="U6080" s="7">
        <v>0</v>
      </c>
      <c r="V6080" s="7">
        <f t="shared" si="769"/>
        <v>-6242</v>
      </c>
      <c r="W6080" s="8">
        <f t="shared" si="763"/>
        <v>0</v>
      </c>
      <c r="X6080" s="8"/>
      <c r="Y6080" s="7">
        <f t="shared" si="762"/>
        <v>0</v>
      </c>
      <c r="Z6080" s="7"/>
      <c r="AA6080" s="8">
        <f t="shared" si="767"/>
        <v>0</v>
      </c>
      <c r="AB6080" s="7">
        <f t="shared" si="766"/>
        <v>0</v>
      </c>
      <c r="AC6080" s="7">
        <f t="shared" si="768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hidden="1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2675</v>
      </c>
      <c r="F6081" s="58" t="s">
        <v>2675</v>
      </c>
      <c r="G6081" s="58" t="s">
        <v>2675</v>
      </c>
      <c r="H6081" s="58" t="s">
        <v>1993</v>
      </c>
      <c r="I6081" s="58" t="s">
        <v>1994</v>
      </c>
      <c r="J6081" s="58" t="s">
        <v>1995</v>
      </c>
      <c r="K6081" s="58" t="s">
        <v>32</v>
      </c>
      <c r="L6081" s="58" t="s">
        <v>2673</v>
      </c>
      <c r="M6081" s="58"/>
      <c r="N6081" s="58" t="s">
        <v>331</v>
      </c>
      <c r="O6081" s="58" t="s">
        <v>41</v>
      </c>
      <c r="P6081" s="4">
        <v>0.06</v>
      </c>
      <c r="Q6081" s="117" t="s">
        <v>2676</v>
      </c>
      <c r="R6081" s="58"/>
      <c r="S6081" s="95">
        <v>-513.77</v>
      </c>
      <c r="T6081" s="7"/>
      <c r="U6081" s="7">
        <v>0</v>
      </c>
      <c r="V6081" s="7">
        <f t="shared" si="769"/>
        <v>-513.77</v>
      </c>
      <c r="W6081" s="8">
        <f t="shared" si="763"/>
        <v>0</v>
      </c>
      <c r="X6081" s="8"/>
      <c r="Y6081" s="7">
        <f t="shared" si="762"/>
        <v>0</v>
      </c>
      <c r="Z6081" s="7"/>
      <c r="AA6081" s="8">
        <f t="shared" si="767"/>
        <v>0</v>
      </c>
      <c r="AB6081" s="7">
        <f t="shared" si="766"/>
        <v>0</v>
      </c>
      <c r="AC6081" s="7">
        <f t="shared" si="768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hidden="1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1993</v>
      </c>
      <c r="I6082" s="58" t="s">
        <v>1994</v>
      </c>
      <c r="J6082" s="58" t="s">
        <v>1995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2677</v>
      </c>
      <c r="R6082" s="58"/>
      <c r="S6082" s="95">
        <v>-4.5</v>
      </c>
      <c r="T6082" s="7"/>
      <c r="U6082" s="7">
        <v>0</v>
      </c>
      <c r="V6082" s="7">
        <f t="shared" si="769"/>
        <v>-4.5</v>
      </c>
      <c r="W6082" s="8">
        <f t="shared" si="763"/>
        <v>0</v>
      </c>
      <c r="X6082" s="8"/>
      <c r="Y6082" s="7">
        <f t="shared" si="762"/>
        <v>0</v>
      </c>
      <c r="Z6082" s="7"/>
      <c r="AA6082" s="8">
        <f t="shared" si="767"/>
        <v>0</v>
      </c>
      <c r="AB6082" s="7">
        <f t="shared" si="766"/>
        <v>0</v>
      </c>
      <c r="AC6082" s="7">
        <f t="shared" si="768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hidden="1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1861</v>
      </c>
      <c r="F6083" s="58" t="s">
        <v>1861</v>
      </c>
      <c r="G6083" s="58" t="s">
        <v>1861</v>
      </c>
      <c r="H6083" s="58" t="s">
        <v>1993</v>
      </c>
      <c r="I6083" s="58" t="s">
        <v>1994</v>
      </c>
      <c r="J6083" s="58" t="s">
        <v>1995</v>
      </c>
      <c r="K6083" s="58" t="s">
        <v>32</v>
      </c>
      <c r="L6083" s="58" t="s">
        <v>1861</v>
      </c>
      <c r="M6083" s="58"/>
      <c r="N6083" s="58" t="s">
        <v>57</v>
      </c>
      <c r="O6083" s="58" t="s">
        <v>80</v>
      </c>
      <c r="P6083" s="4">
        <v>0</v>
      </c>
      <c r="Q6083" s="117" t="s">
        <v>2682</v>
      </c>
      <c r="R6083" s="58"/>
      <c r="S6083" s="95">
        <v>0.229999999999563</v>
      </c>
      <c r="T6083" s="7"/>
      <c r="U6083" s="7">
        <v>0</v>
      </c>
      <c r="V6083" s="7">
        <f t="shared" si="769"/>
        <v>0.229999999999563</v>
      </c>
      <c r="W6083" s="8">
        <f t="shared" si="763"/>
        <v>0</v>
      </c>
      <c r="X6083" s="8"/>
      <c r="Y6083" s="7">
        <f t="shared" ref="Y6083:Y6146" si="770">IF(W6083-AC6083&lt;=0,0,IF(O6083="返现",MAX(W6083-AB6083-AC6083,0),MAX(W6083-AC6083,0)))</f>
        <v>0</v>
      </c>
      <c r="Z6083" s="7"/>
      <c r="AA6083" s="8">
        <f t="shared" si="767"/>
        <v>0</v>
      </c>
      <c r="AB6083" s="7">
        <f t="shared" si="766"/>
        <v>0</v>
      </c>
      <c r="AC6083" s="7">
        <f t="shared" si="768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hidden="1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2684</v>
      </c>
      <c r="F6084" s="58" t="s">
        <v>2685</v>
      </c>
      <c r="G6084" s="58" t="s">
        <v>2684</v>
      </c>
      <c r="H6084" s="58" t="s">
        <v>1993</v>
      </c>
      <c r="I6084" s="58" t="s">
        <v>1994</v>
      </c>
      <c r="J6084" s="58" t="s">
        <v>1995</v>
      </c>
      <c r="K6084" s="58" t="s">
        <v>32</v>
      </c>
      <c r="L6084" s="58" t="s">
        <v>2684</v>
      </c>
      <c r="M6084" s="58"/>
      <c r="N6084" s="58" t="s">
        <v>40</v>
      </c>
      <c r="O6084" s="58" t="s">
        <v>41</v>
      </c>
      <c r="P6084" s="4">
        <v>0.02</v>
      </c>
      <c r="Q6084" s="117" t="s">
        <v>2686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1">IF(O6084="返货",U6084/(1+P6084),IF(O6084="返现",U6084,IF(O6084="折扣",U6084*P6084,IF(O6084="无",U6084))))</f>
        <v>0</v>
      </c>
      <c r="X6084" s="8"/>
      <c r="Y6084" s="7">
        <f t="shared" si="770"/>
        <v>0</v>
      </c>
      <c r="Z6084" s="7"/>
      <c r="AA6084" s="8">
        <f t="shared" si="767"/>
        <v>0</v>
      </c>
      <c r="AB6084" s="7">
        <f t="shared" si="766"/>
        <v>0</v>
      </c>
      <c r="AC6084" s="7">
        <f t="shared" si="768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hidden="1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2687</v>
      </c>
      <c r="F6085" s="58" t="s">
        <v>2687</v>
      </c>
      <c r="G6085" s="58" t="s">
        <v>2687</v>
      </c>
      <c r="H6085" s="58" t="s">
        <v>1993</v>
      </c>
      <c r="I6085" s="58" t="s">
        <v>1994</v>
      </c>
      <c r="J6085" s="58" t="s">
        <v>1995</v>
      </c>
      <c r="K6085" s="58" t="s">
        <v>32</v>
      </c>
      <c r="L6085" s="58" t="s">
        <v>2687</v>
      </c>
      <c r="M6085" s="58"/>
      <c r="N6085" s="58" t="s">
        <v>40</v>
      </c>
      <c r="O6085" s="58" t="s">
        <v>41</v>
      </c>
      <c r="P6085" s="4">
        <v>0.03</v>
      </c>
      <c r="Q6085" s="117" t="s">
        <v>2688</v>
      </c>
      <c r="R6085" s="58"/>
      <c r="S6085" s="95">
        <v>3632.3</v>
      </c>
      <c r="T6085" s="7"/>
      <c r="U6085" s="7">
        <v>0</v>
      </c>
      <c r="V6085" s="7">
        <f t="shared" si="769"/>
        <v>3632.3</v>
      </c>
      <c r="W6085" s="8">
        <f t="shared" si="771"/>
        <v>0</v>
      </c>
      <c r="X6085" s="8"/>
      <c r="Y6085" s="7">
        <f t="shared" si="770"/>
        <v>0</v>
      </c>
      <c r="Z6085" s="7"/>
      <c r="AA6085" s="8">
        <f t="shared" si="767"/>
        <v>0</v>
      </c>
      <c r="AB6085" s="7">
        <f t="shared" si="766"/>
        <v>0</v>
      </c>
      <c r="AC6085" s="7">
        <f t="shared" si="768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hidden="1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2694</v>
      </c>
      <c r="F6086" s="58" t="s">
        <v>2694</v>
      </c>
      <c r="G6086" s="58" t="s">
        <v>2694</v>
      </c>
      <c r="H6086" s="58" t="s">
        <v>1993</v>
      </c>
      <c r="I6086" s="58" t="s">
        <v>1994</v>
      </c>
      <c r="J6086" s="58" t="s">
        <v>1995</v>
      </c>
      <c r="K6086" s="58" t="s">
        <v>32</v>
      </c>
      <c r="L6086" s="58" t="s">
        <v>2694</v>
      </c>
      <c r="M6086" s="58"/>
      <c r="N6086" s="58" t="s">
        <v>40</v>
      </c>
      <c r="O6086" s="58" t="s">
        <v>80</v>
      </c>
      <c r="P6086" s="4">
        <v>0</v>
      </c>
      <c r="Q6086" s="117" t="s">
        <v>2695</v>
      </c>
      <c r="R6086" s="58"/>
      <c r="S6086" s="95">
        <v>10000</v>
      </c>
      <c r="T6086" s="7"/>
      <c r="U6086" s="7">
        <v>0</v>
      </c>
      <c r="V6086" s="7">
        <f t="shared" si="769"/>
        <v>10000</v>
      </c>
      <c r="W6086" s="8">
        <f t="shared" si="771"/>
        <v>0</v>
      </c>
      <c r="X6086" s="8"/>
      <c r="Y6086" s="7">
        <f t="shared" si="770"/>
        <v>0</v>
      </c>
      <c r="Z6086" s="7"/>
      <c r="AA6086" s="8">
        <f t="shared" si="767"/>
        <v>0</v>
      </c>
      <c r="AB6086" s="7">
        <f t="shared" si="766"/>
        <v>0</v>
      </c>
      <c r="AC6086" s="7">
        <f t="shared" si="768"/>
        <v>0</v>
      </c>
      <c r="AD6086" s="4">
        <v>7.0000000000000007E-2</v>
      </c>
      <c r="AE6086" s="7"/>
      <c r="AF6086" s="58"/>
      <c r="AG6086" s="58"/>
      <c r="AH6086" s="218" t="s">
        <v>2696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hidden="1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1993</v>
      </c>
      <c r="I6087" s="58" t="s">
        <v>1994</v>
      </c>
      <c r="J6087" s="58" t="s">
        <v>1995</v>
      </c>
      <c r="K6087" s="58" t="s">
        <v>32</v>
      </c>
      <c r="L6087" s="58" t="s">
        <v>2697</v>
      </c>
      <c r="M6087" s="58"/>
      <c r="N6087" s="58" t="s">
        <v>57</v>
      </c>
      <c r="O6087" s="58" t="s">
        <v>41</v>
      </c>
      <c r="P6087" s="4">
        <v>0.06</v>
      </c>
      <c r="Q6087" s="117" t="s">
        <v>2698</v>
      </c>
      <c r="R6087" s="58"/>
      <c r="S6087" s="95">
        <v>-6228.89</v>
      </c>
      <c r="T6087" s="7"/>
      <c r="U6087" s="7">
        <v>0</v>
      </c>
      <c r="V6087" s="7">
        <f t="shared" si="769"/>
        <v>-6228.89</v>
      </c>
      <c r="W6087" s="8">
        <f t="shared" si="771"/>
        <v>0</v>
      </c>
      <c r="X6087" s="8"/>
      <c r="Y6087" s="7">
        <f t="shared" si="770"/>
        <v>0</v>
      </c>
      <c r="Z6087" s="7"/>
      <c r="AA6087" s="8">
        <f t="shared" si="767"/>
        <v>0</v>
      </c>
      <c r="AB6087" s="7">
        <f t="shared" si="766"/>
        <v>0</v>
      </c>
      <c r="AC6087" s="7">
        <f t="shared" si="768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hidden="1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1993</v>
      </c>
      <c r="I6088" s="58" t="s">
        <v>1994</v>
      </c>
      <c r="J6088" s="58" t="s">
        <v>1995</v>
      </c>
      <c r="K6088" s="58" t="s">
        <v>32</v>
      </c>
      <c r="L6088" s="58" t="s">
        <v>1988</v>
      </c>
      <c r="M6088" s="58"/>
      <c r="N6088" s="58" t="s">
        <v>57</v>
      </c>
      <c r="O6088" s="58" t="s">
        <v>41</v>
      </c>
      <c r="P6088" s="4">
        <v>0.1</v>
      </c>
      <c r="Q6088" s="117" t="s">
        <v>2699</v>
      </c>
      <c r="R6088" s="58"/>
      <c r="S6088" s="95">
        <v>9924.5900000000092</v>
      </c>
      <c r="T6088" s="7"/>
      <c r="U6088" s="7">
        <v>0</v>
      </c>
      <c r="V6088" s="7">
        <f t="shared" si="769"/>
        <v>9924.5900000000092</v>
      </c>
      <c r="W6088" s="8">
        <f t="shared" si="771"/>
        <v>0</v>
      </c>
      <c r="X6088" s="8"/>
      <c r="Y6088" s="7">
        <f t="shared" si="770"/>
        <v>0</v>
      </c>
      <c r="Z6088" s="7"/>
      <c r="AA6088" s="7"/>
      <c r="AB6088" s="7">
        <f t="shared" si="766"/>
        <v>0</v>
      </c>
      <c r="AC6088" s="7">
        <f t="shared" si="768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hidden="1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1993</v>
      </c>
      <c r="I6089" s="58" t="s">
        <v>1994</v>
      </c>
      <c r="J6089" s="58" t="s">
        <v>1995</v>
      </c>
      <c r="K6089" s="58" t="s">
        <v>32</v>
      </c>
      <c r="L6089" s="58" t="s">
        <v>2703</v>
      </c>
      <c r="M6089" s="58"/>
      <c r="N6089" s="58" t="s">
        <v>57</v>
      </c>
      <c r="O6089" s="58" t="s">
        <v>41</v>
      </c>
      <c r="P6089" s="4">
        <v>0.15</v>
      </c>
      <c r="Q6089" s="117" t="s">
        <v>2704</v>
      </c>
      <c r="R6089" s="58"/>
      <c r="S6089" s="95">
        <v>8.7400000000006894</v>
      </c>
      <c r="T6089" s="7"/>
      <c r="U6089" s="7">
        <v>0</v>
      </c>
      <c r="V6089" s="7">
        <f t="shared" si="769"/>
        <v>8.7400000000006894</v>
      </c>
      <c r="W6089" s="8">
        <f t="shared" si="771"/>
        <v>0</v>
      </c>
      <c r="X6089" s="8"/>
      <c r="Y6089" s="7">
        <f t="shared" si="770"/>
        <v>0</v>
      </c>
      <c r="Z6089" s="7"/>
      <c r="AA6089" s="8">
        <f t="shared" ref="AA6089:AA6101" si="772">W6089+X6089</f>
        <v>0</v>
      </c>
      <c r="AB6089" s="7">
        <f t="shared" si="766"/>
        <v>0</v>
      </c>
      <c r="AC6089" s="7">
        <f t="shared" si="768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hidden="1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2708</v>
      </c>
      <c r="F6090" s="58" t="s">
        <v>2708</v>
      </c>
      <c r="G6090" s="58" t="s">
        <v>2708</v>
      </c>
      <c r="H6090" s="58" t="s">
        <v>1993</v>
      </c>
      <c r="I6090" s="58" t="s">
        <v>1994</v>
      </c>
      <c r="J6090" s="58" t="s">
        <v>1995</v>
      </c>
      <c r="K6090" s="58" t="s">
        <v>32</v>
      </c>
      <c r="L6090" s="58" t="s">
        <v>2708</v>
      </c>
      <c r="M6090" s="58"/>
      <c r="N6090" s="58" t="s">
        <v>40</v>
      </c>
      <c r="O6090" s="58" t="s">
        <v>41</v>
      </c>
      <c r="P6090" s="4">
        <v>0.02</v>
      </c>
      <c r="Q6090" s="117" t="s">
        <v>2709</v>
      </c>
      <c r="R6090" s="58"/>
      <c r="S6090" s="95">
        <v>0.5</v>
      </c>
      <c r="T6090" s="7"/>
      <c r="U6090" s="7">
        <v>0</v>
      </c>
      <c r="V6090" s="7">
        <f t="shared" si="769"/>
        <v>0.5</v>
      </c>
      <c r="W6090" s="8">
        <f t="shared" si="771"/>
        <v>0</v>
      </c>
      <c r="X6090" s="8"/>
      <c r="Y6090" s="7">
        <f t="shared" si="770"/>
        <v>0</v>
      </c>
      <c r="Z6090" s="7"/>
      <c r="AA6090" s="8">
        <f t="shared" si="772"/>
        <v>0</v>
      </c>
      <c r="AB6090" s="7">
        <f t="shared" si="766"/>
        <v>0</v>
      </c>
      <c r="AC6090" s="7">
        <f t="shared" si="768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hidden="1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2710</v>
      </c>
      <c r="F6091" s="58" t="s">
        <v>2710</v>
      </c>
      <c r="G6091" s="58" t="s">
        <v>2710</v>
      </c>
      <c r="H6091" s="58" t="s">
        <v>1993</v>
      </c>
      <c r="I6091" s="58" t="s">
        <v>1994</v>
      </c>
      <c r="J6091" s="58" t="s">
        <v>1995</v>
      </c>
      <c r="K6091" s="58" t="s">
        <v>32</v>
      </c>
      <c r="L6091" s="58" t="s">
        <v>2710</v>
      </c>
      <c r="M6091" s="58"/>
      <c r="N6091" s="58" t="s">
        <v>57</v>
      </c>
      <c r="O6091" s="58" t="s">
        <v>41</v>
      </c>
      <c r="P6091" s="4">
        <v>0.06</v>
      </c>
      <c r="Q6091" s="117" t="s">
        <v>2711</v>
      </c>
      <c r="R6091" s="58"/>
      <c r="S6091" s="95">
        <v>84.229999999999606</v>
      </c>
      <c r="T6091" s="7"/>
      <c r="U6091" s="7">
        <v>0</v>
      </c>
      <c r="V6091" s="7">
        <f t="shared" si="769"/>
        <v>84.229999999999606</v>
      </c>
      <c r="W6091" s="8">
        <f t="shared" si="771"/>
        <v>0</v>
      </c>
      <c r="X6091" s="8"/>
      <c r="Y6091" s="7">
        <f t="shared" si="770"/>
        <v>0</v>
      </c>
      <c r="Z6091" s="7"/>
      <c r="AA6091" s="8">
        <f t="shared" si="772"/>
        <v>0</v>
      </c>
      <c r="AB6091" s="7">
        <f t="shared" si="766"/>
        <v>0</v>
      </c>
      <c r="AC6091" s="7">
        <f t="shared" si="768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hidden="1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1993</v>
      </c>
      <c r="I6092" s="58" t="s">
        <v>1994</v>
      </c>
      <c r="J6092" s="58" t="s">
        <v>1995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2712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69"/>
        <v>-353724.61979999999</v>
      </c>
      <c r="W6092" s="8">
        <f t="shared" si="771"/>
        <v>26435.979800000001</v>
      </c>
      <c r="X6092" s="8">
        <f t="shared" ref="X6092:X6099" si="773">W6092*R6092/(1-R6092)</f>
        <v>539.50979183673473</v>
      </c>
      <c r="Y6092" s="7">
        <f t="shared" si="770"/>
        <v>0</v>
      </c>
      <c r="Z6092" s="7"/>
      <c r="AA6092" s="8">
        <f t="shared" si="772"/>
        <v>26975.489591836737</v>
      </c>
      <c r="AB6092" s="7">
        <f t="shared" si="766"/>
        <v>0</v>
      </c>
      <c r="AC6092" s="7">
        <f t="shared" si="768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hidden="1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1993</v>
      </c>
      <c r="I6093" s="58" t="s">
        <v>1994</v>
      </c>
      <c r="J6093" s="58" t="s">
        <v>1995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2714</v>
      </c>
      <c r="R6093" s="68">
        <v>0.02</v>
      </c>
      <c r="S6093" s="95">
        <v>-685889.37</v>
      </c>
      <c r="T6093" s="7"/>
      <c r="U6093" s="7">
        <v>0</v>
      </c>
      <c r="V6093" s="7">
        <f t="shared" si="769"/>
        <v>-685889.37</v>
      </c>
      <c r="W6093" s="8">
        <f t="shared" si="771"/>
        <v>0</v>
      </c>
      <c r="X6093" s="8">
        <f t="shared" si="773"/>
        <v>0</v>
      </c>
      <c r="Y6093" s="7">
        <f t="shared" si="770"/>
        <v>0</v>
      </c>
      <c r="Z6093" s="7"/>
      <c r="AA6093" s="8">
        <f t="shared" si="772"/>
        <v>0</v>
      </c>
      <c r="AB6093" s="7">
        <f t="shared" si="766"/>
        <v>0</v>
      </c>
      <c r="AC6093" s="7">
        <f t="shared" si="768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hidden="1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1993</v>
      </c>
      <c r="I6094" s="58" t="s">
        <v>1994</v>
      </c>
      <c r="J6094" s="58" t="s">
        <v>1995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2715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69"/>
        <v>383308.79999999999</v>
      </c>
      <c r="W6094" s="8">
        <f t="shared" si="771"/>
        <v>0</v>
      </c>
      <c r="X6094" s="8">
        <f t="shared" si="773"/>
        <v>0</v>
      </c>
      <c r="Y6094" s="7">
        <f t="shared" si="770"/>
        <v>0</v>
      </c>
      <c r="Z6094" s="7"/>
      <c r="AA6094" s="8">
        <f t="shared" si="772"/>
        <v>0</v>
      </c>
      <c r="AB6094" s="7">
        <f t="shared" si="766"/>
        <v>0</v>
      </c>
      <c r="AC6094" s="7">
        <f t="shared" si="768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hidden="1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1993</v>
      </c>
      <c r="I6095" s="58" t="s">
        <v>1994</v>
      </c>
      <c r="J6095" s="58" t="s">
        <v>1995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2716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69"/>
        <v>-829257.56986000005</v>
      </c>
      <c r="W6095" s="8">
        <f t="shared" si="771"/>
        <v>91012.049860000014</v>
      </c>
      <c r="X6095" s="8">
        <f t="shared" si="773"/>
        <v>1857.3887726530616</v>
      </c>
      <c r="Y6095" s="7">
        <f t="shared" si="770"/>
        <v>0</v>
      </c>
      <c r="Z6095" s="7"/>
      <c r="AA6095" s="8">
        <f t="shared" si="772"/>
        <v>92869.43863265308</v>
      </c>
      <c r="AB6095" s="7">
        <f t="shared" si="766"/>
        <v>0</v>
      </c>
      <c r="AC6095" s="7">
        <f t="shared" si="768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hidden="1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1993</v>
      </c>
      <c r="I6096" s="58" t="s">
        <v>1994</v>
      </c>
      <c r="J6096" s="58" t="s">
        <v>1995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2714</v>
      </c>
      <c r="R6096" s="68">
        <v>0.02</v>
      </c>
      <c r="S6096" s="95">
        <v>-60204.99</v>
      </c>
      <c r="T6096" s="7"/>
      <c r="U6096" s="7">
        <v>0</v>
      </c>
      <c r="V6096" s="7">
        <f t="shared" si="769"/>
        <v>-60204.99</v>
      </c>
      <c r="W6096" s="8">
        <f t="shared" si="771"/>
        <v>0</v>
      </c>
      <c r="X6096" s="8">
        <f t="shared" si="773"/>
        <v>0</v>
      </c>
      <c r="Y6096" s="7">
        <f t="shared" si="770"/>
        <v>0</v>
      </c>
      <c r="Z6096" s="7"/>
      <c r="AA6096" s="8">
        <f t="shared" si="772"/>
        <v>0</v>
      </c>
      <c r="AB6096" s="7">
        <f t="shared" si="766"/>
        <v>0</v>
      </c>
      <c r="AC6096" s="7">
        <f t="shared" si="768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hidden="1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1993</v>
      </c>
      <c r="I6097" s="58" t="s">
        <v>1994</v>
      </c>
      <c r="J6097" s="58" t="s">
        <v>1995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2715</v>
      </c>
      <c r="R6097" s="68">
        <v>0.02</v>
      </c>
      <c r="S6097" s="95">
        <v>-112616.54</v>
      </c>
      <c r="T6097" s="7"/>
      <c r="U6097" s="7">
        <v>0</v>
      </c>
      <c r="V6097" s="7">
        <f t="shared" si="769"/>
        <v>-112616.54</v>
      </c>
      <c r="W6097" s="8">
        <f t="shared" si="771"/>
        <v>0</v>
      </c>
      <c r="X6097" s="8">
        <f t="shared" si="773"/>
        <v>0</v>
      </c>
      <c r="Y6097" s="7">
        <f t="shared" si="770"/>
        <v>0</v>
      </c>
      <c r="Z6097" s="7"/>
      <c r="AA6097" s="8">
        <f t="shared" si="772"/>
        <v>0</v>
      </c>
      <c r="AB6097" s="7">
        <f t="shared" si="766"/>
        <v>0</v>
      </c>
      <c r="AC6097" s="7">
        <f t="shared" si="768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hidden="1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1993</v>
      </c>
      <c r="I6098" s="58" t="s">
        <v>1994</v>
      </c>
      <c r="J6098" s="58" t="s">
        <v>1995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2718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1"/>
        <v>2890.9165499999999</v>
      </c>
      <c r="X6098" s="8">
        <f t="shared" si="773"/>
        <v>58.998296938775511</v>
      </c>
      <c r="Y6098" s="7">
        <f t="shared" si="770"/>
        <v>0</v>
      </c>
      <c r="Z6098" s="7"/>
      <c r="AA6098" s="8">
        <f t="shared" si="772"/>
        <v>2949.9148469387756</v>
      </c>
      <c r="AB6098" s="7">
        <f t="shared" si="766"/>
        <v>0</v>
      </c>
      <c r="AC6098" s="7">
        <f t="shared" si="768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hidden="1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1993</v>
      </c>
      <c r="I6099" s="58" t="s">
        <v>1994</v>
      </c>
      <c r="J6099" s="58" t="s">
        <v>1995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2719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69"/>
        <v>9.9999999993087806E-3</v>
      </c>
      <c r="W6099" s="8">
        <f t="shared" si="771"/>
        <v>0</v>
      </c>
      <c r="X6099" s="8">
        <f t="shared" si="773"/>
        <v>0</v>
      </c>
      <c r="Y6099" s="7">
        <f t="shared" si="770"/>
        <v>0</v>
      </c>
      <c r="Z6099" s="7"/>
      <c r="AA6099" s="8">
        <f t="shared" si="772"/>
        <v>0</v>
      </c>
      <c r="AB6099" s="7">
        <f t="shared" si="766"/>
        <v>0</v>
      </c>
      <c r="AC6099" s="7">
        <f t="shared" si="768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hidden="1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1993</v>
      </c>
      <c r="I6100" s="58" t="s">
        <v>1994</v>
      </c>
      <c r="J6100" s="58" t="s">
        <v>1995</v>
      </c>
      <c r="K6100" s="58" t="s">
        <v>32</v>
      </c>
      <c r="L6100" s="58" t="s">
        <v>2721</v>
      </c>
      <c r="M6100" s="58"/>
      <c r="N6100" s="58" t="s">
        <v>57</v>
      </c>
      <c r="O6100" s="58" t="s">
        <v>80</v>
      </c>
      <c r="P6100" s="4">
        <v>0</v>
      </c>
      <c r="Q6100" s="117" t="s">
        <v>2722</v>
      </c>
      <c r="R6100" s="58"/>
      <c r="S6100" s="95">
        <v>-2.0000000004074502E-2</v>
      </c>
      <c r="T6100" s="7"/>
      <c r="U6100" s="7">
        <v>0</v>
      </c>
      <c r="V6100" s="7">
        <f t="shared" si="769"/>
        <v>-2.0000000004074502E-2</v>
      </c>
      <c r="W6100" s="8">
        <f t="shared" si="771"/>
        <v>0</v>
      </c>
      <c r="X6100" s="8"/>
      <c r="Y6100" s="7">
        <f t="shared" si="770"/>
        <v>0</v>
      </c>
      <c r="Z6100" s="7"/>
      <c r="AA6100" s="8">
        <f t="shared" si="772"/>
        <v>0</v>
      </c>
      <c r="AB6100" s="7">
        <f t="shared" si="766"/>
        <v>0</v>
      </c>
      <c r="AC6100" s="7">
        <f t="shared" si="768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hidden="1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1993</v>
      </c>
      <c r="I6101" s="58" t="s">
        <v>1994</v>
      </c>
      <c r="J6101" s="58" t="s">
        <v>1995</v>
      </c>
      <c r="K6101" s="58" t="s">
        <v>32</v>
      </c>
      <c r="L6101" s="58" t="s">
        <v>2723</v>
      </c>
      <c r="M6101" s="58"/>
      <c r="N6101" s="58" t="s">
        <v>57</v>
      </c>
      <c r="O6101" s="58" t="s">
        <v>80</v>
      </c>
      <c r="P6101" s="4">
        <v>0</v>
      </c>
      <c r="Q6101" s="117" t="s">
        <v>2724</v>
      </c>
      <c r="R6101" s="58"/>
      <c r="S6101" s="95">
        <v>15465.78</v>
      </c>
      <c r="T6101" s="7"/>
      <c r="U6101" s="7">
        <v>0</v>
      </c>
      <c r="V6101" s="7">
        <f t="shared" si="769"/>
        <v>15465.78</v>
      </c>
      <c r="W6101" s="8">
        <f t="shared" si="771"/>
        <v>0</v>
      </c>
      <c r="X6101" s="8"/>
      <c r="Y6101" s="7">
        <f t="shared" si="770"/>
        <v>0</v>
      </c>
      <c r="Z6101" s="7"/>
      <c r="AA6101" s="8">
        <f t="shared" si="772"/>
        <v>0</v>
      </c>
      <c r="AB6101" s="7">
        <f t="shared" si="766"/>
        <v>0</v>
      </c>
      <c r="AC6101" s="7">
        <f t="shared" si="768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hidden="1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1993</v>
      </c>
      <c r="I6102" s="58" t="s">
        <v>1994</v>
      </c>
      <c r="J6102" s="58" t="s">
        <v>1995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2733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1"/>
        <v>0</v>
      </c>
      <c r="X6102" s="8"/>
      <c r="Y6102" s="7">
        <f t="shared" si="770"/>
        <v>0</v>
      </c>
      <c r="Z6102" s="7"/>
      <c r="AA6102" s="7"/>
      <c r="AB6102" s="7">
        <f t="shared" si="766"/>
        <v>0</v>
      </c>
      <c r="AC6102" s="7">
        <f t="shared" si="768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hidden="1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2734</v>
      </c>
      <c r="F6103" s="58" t="s">
        <v>2734</v>
      </c>
      <c r="G6103" s="58" t="s">
        <v>2734</v>
      </c>
      <c r="H6103" s="58" t="s">
        <v>1993</v>
      </c>
      <c r="I6103" s="58" t="s">
        <v>1994</v>
      </c>
      <c r="J6103" s="58" t="s">
        <v>1995</v>
      </c>
      <c r="K6103" s="58" t="s">
        <v>32</v>
      </c>
      <c r="L6103" s="58" t="s">
        <v>2734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69"/>
        <v>5801</v>
      </c>
      <c r="W6103" s="8">
        <f t="shared" si="771"/>
        <v>0</v>
      </c>
      <c r="X6103" s="8"/>
      <c r="Y6103" s="7">
        <f t="shared" si="770"/>
        <v>0</v>
      </c>
      <c r="Z6103" s="7"/>
      <c r="AA6103" s="8">
        <f t="shared" ref="AA6103:AA6120" si="774">W6103+X6103</f>
        <v>0</v>
      </c>
      <c r="AB6103" s="7">
        <f t="shared" si="766"/>
        <v>0</v>
      </c>
      <c r="AC6103" s="7">
        <f t="shared" si="768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hidden="1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1845</v>
      </c>
      <c r="F6104" s="58" t="s">
        <v>2735</v>
      </c>
      <c r="G6104" s="58" t="s">
        <v>1845</v>
      </c>
      <c r="H6104" s="58" t="s">
        <v>1993</v>
      </c>
      <c r="I6104" s="58" t="s">
        <v>1994</v>
      </c>
      <c r="J6104" s="58" t="s">
        <v>1995</v>
      </c>
      <c r="K6104" s="58" t="s">
        <v>32</v>
      </c>
      <c r="L6104" s="58" t="s">
        <v>1845</v>
      </c>
      <c r="M6104" s="58"/>
      <c r="N6104" s="58" t="s">
        <v>40</v>
      </c>
      <c r="O6104" s="58" t="s">
        <v>41</v>
      </c>
      <c r="P6104" s="4">
        <v>0.02</v>
      </c>
      <c r="Q6104" s="117" t="s">
        <v>2736</v>
      </c>
      <c r="R6104" s="58"/>
      <c r="S6104" s="95">
        <v>489.46</v>
      </c>
      <c r="T6104" s="7"/>
      <c r="U6104" s="7">
        <v>0</v>
      </c>
      <c r="V6104" s="7">
        <f t="shared" si="769"/>
        <v>489.46</v>
      </c>
      <c r="W6104" s="8">
        <f t="shared" si="771"/>
        <v>0</v>
      </c>
      <c r="X6104" s="8"/>
      <c r="Y6104" s="7">
        <f t="shared" si="770"/>
        <v>0</v>
      </c>
      <c r="Z6104" s="7"/>
      <c r="AA6104" s="8">
        <f t="shared" si="774"/>
        <v>0</v>
      </c>
      <c r="AB6104" s="7">
        <f t="shared" si="766"/>
        <v>0</v>
      </c>
      <c r="AC6104" s="7">
        <f t="shared" si="768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hidden="1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2737</v>
      </c>
      <c r="G6105" s="58" t="s">
        <v>1362</v>
      </c>
      <c r="H6105" s="58" t="s">
        <v>1993</v>
      </c>
      <c r="I6105" s="58" t="s">
        <v>1994</v>
      </c>
      <c r="J6105" s="58" t="s">
        <v>1995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2738</v>
      </c>
      <c r="R6105" s="58"/>
      <c r="S6105" s="95">
        <v>-24.400000000001</v>
      </c>
      <c r="T6105" s="7"/>
      <c r="U6105" s="7">
        <v>0</v>
      </c>
      <c r="V6105" s="7">
        <f t="shared" si="769"/>
        <v>-24.400000000001</v>
      </c>
      <c r="W6105" s="8">
        <f t="shared" si="771"/>
        <v>0</v>
      </c>
      <c r="X6105" s="8"/>
      <c r="Y6105" s="7">
        <f t="shared" si="770"/>
        <v>0</v>
      </c>
      <c r="Z6105" s="7"/>
      <c r="AA6105" s="8">
        <f t="shared" si="774"/>
        <v>0</v>
      </c>
      <c r="AB6105" s="7">
        <f t="shared" si="766"/>
        <v>0</v>
      </c>
      <c r="AC6105" s="7">
        <f t="shared" si="768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hidden="1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2739</v>
      </c>
      <c r="F6106" s="58" t="s">
        <v>2739</v>
      </c>
      <c r="G6106" s="58" t="s">
        <v>2739</v>
      </c>
      <c r="H6106" s="58" t="s">
        <v>1993</v>
      </c>
      <c r="I6106" s="58" t="s">
        <v>1994</v>
      </c>
      <c r="J6106" s="58" t="s">
        <v>1995</v>
      </c>
      <c r="K6106" s="58" t="s">
        <v>32</v>
      </c>
      <c r="L6106" s="58" t="s">
        <v>2739</v>
      </c>
      <c r="M6106" s="58"/>
      <c r="N6106" s="58" t="s">
        <v>40</v>
      </c>
      <c r="O6106" s="58" t="s">
        <v>41</v>
      </c>
      <c r="P6106" s="4">
        <v>0.03</v>
      </c>
      <c r="Q6106" s="117" t="s">
        <v>2740</v>
      </c>
      <c r="R6106" s="58"/>
      <c r="S6106" s="95">
        <v>457</v>
      </c>
      <c r="T6106" s="7"/>
      <c r="U6106" s="7">
        <v>0</v>
      </c>
      <c r="V6106" s="7">
        <f t="shared" si="769"/>
        <v>457</v>
      </c>
      <c r="W6106" s="8">
        <f t="shared" si="771"/>
        <v>0</v>
      </c>
      <c r="X6106" s="8"/>
      <c r="Y6106" s="7">
        <f t="shared" si="770"/>
        <v>0</v>
      </c>
      <c r="Z6106" s="7"/>
      <c r="AA6106" s="8">
        <f t="shared" si="774"/>
        <v>0</v>
      </c>
      <c r="AB6106" s="7">
        <f t="shared" si="766"/>
        <v>0</v>
      </c>
      <c r="AC6106" s="7">
        <f t="shared" si="768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hidden="1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1993</v>
      </c>
      <c r="I6107" s="58" t="s">
        <v>1994</v>
      </c>
      <c r="J6107" s="58" t="s">
        <v>1995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2743</v>
      </c>
      <c r="R6107" s="58"/>
      <c r="S6107" s="95">
        <v>31601.200000000001</v>
      </c>
      <c r="T6107" s="7"/>
      <c r="U6107" s="7">
        <v>0</v>
      </c>
      <c r="V6107" s="7">
        <f t="shared" si="769"/>
        <v>31601.200000000001</v>
      </c>
      <c r="W6107" s="8">
        <f t="shared" si="771"/>
        <v>0</v>
      </c>
      <c r="X6107" s="8"/>
      <c r="Y6107" s="7">
        <f t="shared" si="770"/>
        <v>0</v>
      </c>
      <c r="Z6107" s="7"/>
      <c r="AA6107" s="8">
        <f t="shared" si="774"/>
        <v>0</v>
      </c>
      <c r="AB6107" s="7">
        <f t="shared" si="766"/>
        <v>0</v>
      </c>
      <c r="AC6107" s="7">
        <f t="shared" si="768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hidden="1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1993</v>
      </c>
      <c r="I6108" s="58" t="s">
        <v>1994</v>
      </c>
      <c r="J6108" s="58" t="s">
        <v>1995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2744</v>
      </c>
      <c r="R6108" s="58"/>
      <c r="S6108" s="95">
        <v>302.09999999999098</v>
      </c>
      <c r="T6108" s="7"/>
      <c r="U6108" s="7">
        <v>0</v>
      </c>
      <c r="V6108" s="7">
        <f t="shared" si="769"/>
        <v>302.09999999999098</v>
      </c>
      <c r="W6108" s="8">
        <f t="shared" si="771"/>
        <v>0</v>
      </c>
      <c r="X6108" s="8"/>
      <c r="Y6108" s="7">
        <f t="shared" si="770"/>
        <v>0</v>
      </c>
      <c r="Z6108" s="7"/>
      <c r="AA6108" s="8">
        <f t="shared" si="774"/>
        <v>0</v>
      </c>
      <c r="AB6108" s="7">
        <f t="shared" si="766"/>
        <v>0</v>
      </c>
      <c r="AC6108" s="7">
        <f t="shared" si="768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hidden="1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1993</v>
      </c>
      <c r="I6109" s="58" t="s">
        <v>1994</v>
      </c>
      <c r="J6109" s="58" t="s">
        <v>1995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2745</v>
      </c>
      <c r="R6109" s="58"/>
      <c r="S6109" s="95">
        <v>13176</v>
      </c>
      <c r="T6109" s="7"/>
      <c r="U6109" s="7">
        <v>0</v>
      </c>
      <c r="V6109" s="7">
        <f t="shared" si="769"/>
        <v>13176</v>
      </c>
      <c r="W6109" s="8">
        <f t="shared" si="771"/>
        <v>0</v>
      </c>
      <c r="X6109" s="8"/>
      <c r="Y6109" s="7">
        <f t="shared" si="770"/>
        <v>0</v>
      </c>
      <c r="Z6109" s="7"/>
      <c r="AA6109" s="8">
        <f t="shared" si="774"/>
        <v>0</v>
      </c>
      <c r="AB6109" s="7">
        <f t="shared" si="766"/>
        <v>0</v>
      </c>
      <c r="AC6109" s="7">
        <f t="shared" si="768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hidden="1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1993</v>
      </c>
      <c r="I6110" s="58" t="s">
        <v>1994</v>
      </c>
      <c r="J6110" s="58" t="s">
        <v>1995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2745</v>
      </c>
      <c r="R6110" s="58"/>
      <c r="S6110" s="95">
        <v>10708.31</v>
      </c>
      <c r="T6110" s="7"/>
      <c r="U6110" s="7">
        <v>0</v>
      </c>
      <c r="V6110" s="7">
        <f t="shared" si="769"/>
        <v>10708.31</v>
      </c>
      <c r="W6110" s="8">
        <f t="shared" si="771"/>
        <v>0</v>
      </c>
      <c r="X6110" s="8"/>
      <c r="Y6110" s="7">
        <f t="shared" si="770"/>
        <v>0</v>
      </c>
      <c r="Z6110" s="7"/>
      <c r="AA6110" s="8">
        <f t="shared" si="774"/>
        <v>0</v>
      </c>
      <c r="AB6110" s="7">
        <f t="shared" si="766"/>
        <v>0</v>
      </c>
      <c r="AC6110" s="7">
        <f t="shared" si="768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hidden="1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2749</v>
      </c>
      <c r="F6111" s="58" t="s">
        <v>2749</v>
      </c>
      <c r="G6111" s="58" t="s">
        <v>2749</v>
      </c>
      <c r="H6111" s="58" t="s">
        <v>1993</v>
      </c>
      <c r="I6111" s="58" t="s">
        <v>1994</v>
      </c>
      <c r="J6111" s="58" t="s">
        <v>1995</v>
      </c>
      <c r="K6111" s="58" t="s">
        <v>32</v>
      </c>
      <c r="L6111" s="58" t="s">
        <v>2750</v>
      </c>
      <c r="M6111" s="58"/>
      <c r="N6111" s="58" t="s">
        <v>40</v>
      </c>
      <c r="O6111" s="58" t="s">
        <v>80</v>
      </c>
      <c r="P6111" s="4">
        <v>0</v>
      </c>
      <c r="Q6111" s="117" t="s">
        <v>2751</v>
      </c>
      <c r="R6111" s="58"/>
      <c r="S6111" s="95">
        <v>7428.92</v>
      </c>
      <c r="T6111" s="7"/>
      <c r="U6111" s="7">
        <v>0</v>
      </c>
      <c r="V6111" s="7">
        <f t="shared" si="769"/>
        <v>7428.92</v>
      </c>
      <c r="W6111" s="8">
        <f t="shared" si="771"/>
        <v>0</v>
      </c>
      <c r="X6111" s="8"/>
      <c r="Y6111" s="7">
        <f t="shared" si="770"/>
        <v>0</v>
      </c>
      <c r="Z6111" s="7"/>
      <c r="AA6111" s="8">
        <f t="shared" si="774"/>
        <v>0</v>
      </c>
      <c r="AB6111" s="7">
        <f t="shared" ref="AB6111:AB6141" si="775">U6111-W6111</f>
        <v>0</v>
      </c>
      <c r="AC6111" s="7">
        <f t="shared" si="768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hidden="1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1993</v>
      </c>
      <c r="I6112" s="58" t="s">
        <v>1994</v>
      </c>
      <c r="J6112" s="58" t="s">
        <v>1995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2752</v>
      </c>
      <c r="R6112" s="58"/>
      <c r="S6112" s="95">
        <v>9.9999999997635296E-3</v>
      </c>
      <c r="T6112" s="7"/>
      <c r="U6112" s="7">
        <v>0</v>
      </c>
      <c r="V6112" s="7">
        <f t="shared" si="769"/>
        <v>9.9999999997635296E-3</v>
      </c>
      <c r="W6112" s="8">
        <f t="shared" si="771"/>
        <v>0</v>
      </c>
      <c r="X6112" s="8"/>
      <c r="Y6112" s="7">
        <f t="shared" si="770"/>
        <v>0</v>
      </c>
      <c r="Z6112" s="7"/>
      <c r="AA6112" s="8">
        <f t="shared" si="774"/>
        <v>0</v>
      </c>
      <c r="AB6112" s="7">
        <f t="shared" si="775"/>
        <v>0</v>
      </c>
      <c r="AC6112" s="7">
        <f t="shared" si="768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hidden="1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2753</v>
      </c>
      <c r="F6113" s="58" t="s">
        <v>2754</v>
      </c>
      <c r="G6113" s="58" t="s">
        <v>2753</v>
      </c>
      <c r="H6113" s="58" t="s">
        <v>1993</v>
      </c>
      <c r="I6113" s="58" t="s">
        <v>1994</v>
      </c>
      <c r="J6113" s="58" t="s">
        <v>1995</v>
      </c>
      <c r="K6113" s="58" t="s">
        <v>32</v>
      </c>
      <c r="L6113" s="58" t="s">
        <v>2755</v>
      </c>
      <c r="M6113" s="58"/>
      <c r="N6113" s="58" t="s">
        <v>40</v>
      </c>
      <c r="O6113" s="58" t="s">
        <v>41</v>
      </c>
      <c r="P6113" s="4">
        <v>0.02</v>
      </c>
      <c r="Q6113" s="117" t="s">
        <v>2756</v>
      </c>
      <c r="R6113" s="58"/>
      <c r="S6113" s="95">
        <v>487.4</v>
      </c>
      <c r="T6113" s="7"/>
      <c r="U6113" s="7">
        <v>0</v>
      </c>
      <c r="V6113" s="7">
        <f t="shared" si="769"/>
        <v>487.4</v>
      </c>
      <c r="W6113" s="8">
        <f t="shared" si="771"/>
        <v>0</v>
      </c>
      <c r="X6113" s="8"/>
      <c r="Y6113" s="7">
        <f t="shared" si="770"/>
        <v>0</v>
      </c>
      <c r="Z6113" s="7"/>
      <c r="AA6113" s="8">
        <f t="shared" si="774"/>
        <v>0</v>
      </c>
      <c r="AB6113" s="7">
        <f t="shared" si="775"/>
        <v>0</v>
      </c>
      <c r="AC6113" s="7">
        <f t="shared" si="768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hidden="1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2757</v>
      </c>
      <c r="F6114" s="58" t="s">
        <v>2757</v>
      </c>
      <c r="G6114" s="58" t="s">
        <v>2757</v>
      </c>
      <c r="H6114" s="58" t="s">
        <v>1993</v>
      </c>
      <c r="I6114" s="58" t="s">
        <v>1994</v>
      </c>
      <c r="J6114" s="58" t="s">
        <v>1995</v>
      </c>
      <c r="K6114" s="58" t="s">
        <v>32</v>
      </c>
      <c r="L6114" s="58" t="s">
        <v>2757</v>
      </c>
      <c r="M6114" s="58"/>
      <c r="N6114" s="58" t="s">
        <v>57</v>
      </c>
      <c r="O6114" s="58" t="s">
        <v>41</v>
      </c>
      <c r="P6114" s="4">
        <v>0.03</v>
      </c>
      <c r="Q6114" s="117" t="s">
        <v>2758</v>
      </c>
      <c r="R6114" s="58"/>
      <c r="S6114" s="95">
        <v>5.9999999999490697E-2</v>
      </c>
      <c r="T6114" s="7"/>
      <c r="U6114" s="7">
        <v>0</v>
      </c>
      <c r="V6114" s="7">
        <f t="shared" si="769"/>
        <v>5.9999999999490697E-2</v>
      </c>
      <c r="W6114" s="8">
        <f t="shared" si="771"/>
        <v>0</v>
      </c>
      <c r="X6114" s="8"/>
      <c r="Y6114" s="7">
        <f t="shared" si="770"/>
        <v>0</v>
      </c>
      <c r="Z6114" s="7"/>
      <c r="AA6114" s="8">
        <f t="shared" si="774"/>
        <v>0</v>
      </c>
      <c r="AB6114" s="7">
        <f t="shared" si="775"/>
        <v>0</v>
      </c>
      <c r="AC6114" s="7">
        <f t="shared" si="768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hidden="1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2762</v>
      </c>
      <c r="F6115" s="58" t="s">
        <v>2762</v>
      </c>
      <c r="G6115" s="58" t="s">
        <v>2762</v>
      </c>
      <c r="H6115" s="58" t="s">
        <v>1993</v>
      </c>
      <c r="I6115" s="58" t="s">
        <v>1994</v>
      </c>
      <c r="J6115" s="58" t="s">
        <v>1995</v>
      </c>
      <c r="K6115" s="58" t="s">
        <v>32</v>
      </c>
      <c r="L6115" s="58" t="s">
        <v>2762</v>
      </c>
      <c r="M6115" s="58"/>
      <c r="N6115" s="58" t="s">
        <v>40</v>
      </c>
      <c r="O6115" s="58" t="s">
        <v>41</v>
      </c>
      <c r="P6115" s="4">
        <v>0.02</v>
      </c>
      <c r="Q6115" s="117" t="s">
        <v>2763</v>
      </c>
      <c r="R6115" s="58"/>
      <c r="S6115" s="95">
        <v>6189.5</v>
      </c>
      <c r="T6115" s="7"/>
      <c r="U6115" s="7">
        <v>0</v>
      </c>
      <c r="V6115" s="7">
        <f t="shared" si="769"/>
        <v>6189.5</v>
      </c>
      <c r="W6115" s="8">
        <f t="shared" si="771"/>
        <v>0</v>
      </c>
      <c r="X6115" s="8"/>
      <c r="Y6115" s="7">
        <f t="shared" si="770"/>
        <v>0</v>
      </c>
      <c r="Z6115" s="7"/>
      <c r="AA6115" s="8">
        <f t="shared" si="774"/>
        <v>0</v>
      </c>
      <c r="AB6115" s="7">
        <f t="shared" si="775"/>
        <v>0</v>
      </c>
      <c r="AC6115" s="7">
        <f t="shared" si="768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hidden="1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2764</v>
      </c>
      <c r="F6116" s="58" t="s">
        <v>2764</v>
      </c>
      <c r="G6116" s="58" t="s">
        <v>2764</v>
      </c>
      <c r="H6116" s="58" t="s">
        <v>1993</v>
      </c>
      <c r="I6116" s="58" t="s">
        <v>1994</v>
      </c>
      <c r="J6116" s="58" t="s">
        <v>1995</v>
      </c>
      <c r="K6116" s="58" t="s">
        <v>32</v>
      </c>
      <c r="L6116" s="58" t="s">
        <v>2765</v>
      </c>
      <c r="M6116" s="58"/>
      <c r="N6116" s="58" t="s">
        <v>40</v>
      </c>
      <c r="O6116" s="58" t="s">
        <v>41</v>
      </c>
      <c r="P6116" s="4">
        <v>0.02</v>
      </c>
      <c r="Q6116" s="117" t="s">
        <v>2766</v>
      </c>
      <c r="R6116" s="58"/>
      <c r="S6116" s="95">
        <v>1.8599999999900101</v>
      </c>
      <c r="T6116" s="7"/>
      <c r="U6116" s="7">
        <v>0</v>
      </c>
      <c r="V6116" s="7">
        <f t="shared" si="769"/>
        <v>1.8599999999900101</v>
      </c>
      <c r="W6116" s="8">
        <f t="shared" si="771"/>
        <v>0</v>
      </c>
      <c r="X6116" s="8"/>
      <c r="Y6116" s="7">
        <f t="shared" si="770"/>
        <v>0</v>
      </c>
      <c r="Z6116" s="7"/>
      <c r="AA6116" s="8">
        <f t="shared" si="774"/>
        <v>0</v>
      </c>
      <c r="AB6116" s="7">
        <f t="shared" si="775"/>
        <v>0</v>
      </c>
      <c r="AC6116" s="7">
        <f t="shared" si="768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hidden="1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2776</v>
      </c>
      <c r="F6117" s="58" t="s">
        <v>2776</v>
      </c>
      <c r="G6117" s="58" t="s">
        <v>2776</v>
      </c>
      <c r="H6117" s="58" t="s">
        <v>1993</v>
      </c>
      <c r="I6117" s="58" t="s">
        <v>1994</v>
      </c>
      <c r="J6117" s="58" t="s">
        <v>1995</v>
      </c>
      <c r="K6117" s="58" t="s">
        <v>32</v>
      </c>
      <c r="L6117" s="58" t="s">
        <v>2776</v>
      </c>
      <c r="M6117" s="58"/>
      <c r="N6117" s="58" t="s">
        <v>40</v>
      </c>
      <c r="O6117" s="58" t="s">
        <v>41</v>
      </c>
      <c r="P6117" s="4">
        <v>0.02</v>
      </c>
      <c r="Q6117" s="117" t="s">
        <v>2777</v>
      </c>
      <c r="R6117" s="58"/>
      <c r="S6117" s="95">
        <v>484</v>
      </c>
      <c r="T6117" s="7"/>
      <c r="U6117" s="7">
        <v>0</v>
      </c>
      <c r="V6117" s="7">
        <f t="shared" si="769"/>
        <v>484</v>
      </c>
      <c r="W6117" s="8">
        <f t="shared" si="771"/>
        <v>0</v>
      </c>
      <c r="X6117" s="8"/>
      <c r="Y6117" s="7">
        <f t="shared" si="770"/>
        <v>0</v>
      </c>
      <c r="Z6117" s="7"/>
      <c r="AA6117" s="8">
        <f t="shared" si="774"/>
        <v>0</v>
      </c>
      <c r="AB6117" s="7">
        <f t="shared" si="775"/>
        <v>0</v>
      </c>
      <c r="AC6117" s="7">
        <f t="shared" si="768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hidden="1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2778</v>
      </c>
      <c r="F6118" s="58" t="s">
        <v>2778</v>
      </c>
      <c r="G6118" s="58" t="s">
        <v>2778</v>
      </c>
      <c r="H6118" s="58" t="s">
        <v>1993</v>
      </c>
      <c r="I6118" s="58" t="s">
        <v>1994</v>
      </c>
      <c r="J6118" s="58" t="s">
        <v>1995</v>
      </c>
      <c r="K6118" s="58" t="s">
        <v>32</v>
      </c>
      <c r="L6118" s="58" t="s">
        <v>2779</v>
      </c>
      <c r="M6118" s="58"/>
      <c r="N6118" s="58" t="s">
        <v>40</v>
      </c>
      <c r="O6118" s="58" t="s">
        <v>41</v>
      </c>
      <c r="P6118" s="4">
        <v>0.02</v>
      </c>
      <c r="Q6118" s="117" t="s">
        <v>2780</v>
      </c>
      <c r="R6118" s="58"/>
      <c r="S6118" s="95">
        <v>1902.1</v>
      </c>
      <c r="T6118" s="7"/>
      <c r="U6118" s="7">
        <v>0</v>
      </c>
      <c r="V6118" s="7">
        <f t="shared" si="769"/>
        <v>1902.1</v>
      </c>
      <c r="W6118" s="8">
        <f t="shared" si="771"/>
        <v>0</v>
      </c>
      <c r="X6118" s="8"/>
      <c r="Y6118" s="7">
        <f t="shared" si="770"/>
        <v>0</v>
      </c>
      <c r="Z6118" s="7"/>
      <c r="AA6118" s="8">
        <f t="shared" si="774"/>
        <v>0</v>
      </c>
      <c r="AB6118" s="7">
        <f t="shared" si="775"/>
        <v>0</v>
      </c>
      <c r="AC6118" s="7">
        <f t="shared" si="768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hidden="1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2781</v>
      </c>
      <c r="F6119" s="58" t="s">
        <v>2782</v>
      </c>
      <c r="G6119" s="58" t="s">
        <v>2781</v>
      </c>
      <c r="H6119" s="58" t="s">
        <v>1993</v>
      </c>
      <c r="I6119" s="58" t="s">
        <v>1994</v>
      </c>
      <c r="J6119" s="58" t="s">
        <v>1995</v>
      </c>
      <c r="K6119" s="58" t="s">
        <v>32</v>
      </c>
      <c r="L6119" s="58" t="s">
        <v>2783</v>
      </c>
      <c r="M6119" s="58"/>
      <c r="N6119" s="58" t="s">
        <v>57</v>
      </c>
      <c r="O6119" s="58" t="s">
        <v>80</v>
      </c>
      <c r="P6119" s="4">
        <v>0</v>
      </c>
      <c r="Q6119" s="117" t="s">
        <v>2784</v>
      </c>
      <c r="R6119" s="58"/>
      <c r="S6119" s="95">
        <v>142.44999999999999</v>
      </c>
      <c r="T6119" s="7"/>
      <c r="U6119" s="7">
        <v>0</v>
      </c>
      <c r="V6119" s="7">
        <f t="shared" si="769"/>
        <v>142.44999999999999</v>
      </c>
      <c r="W6119" s="8">
        <f t="shared" si="771"/>
        <v>0</v>
      </c>
      <c r="X6119" s="8"/>
      <c r="Y6119" s="7">
        <f t="shared" si="770"/>
        <v>0</v>
      </c>
      <c r="Z6119" s="7"/>
      <c r="AA6119" s="8">
        <f t="shared" si="774"/>
        <v>0</v>
      </c>
      <c r="AB6119" s="7">
        <f t="shared" si="775"/>
        <v>0</v>
      </c>
      <c r="AC6119" s="7">
        <f t="shared" si="768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hidden="1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2785</v>
      </c>
      <c r="F6120" s="58" t="s">
        <v>2785</v>
      </c>
      <c r="G6120" s="58" t="s">
        <v>2785</v>
      </c>
      <c r="H6120" s="58" t="s">
        <v>1993</v>
      </c>
      <c r="I6120" s="58" t="s">
        <v>1994</v>
      </c>
      <c r="J6120" s="58" t="s">
        <v>1995</v>
      </c>
      <c r="K6120" s="58" t="s">
        <v>32</v>
      </c>
      <c r="L6120" s="58" t="s">
        <v>2785</v>
      </c>
      <c r="M6120" s="58"/>
      <c r="N6120" s="58" t="s">
        <v>40</v>
      </c>
      <c r="O6120" s="58" t="s">
        <v>41</v>
      </c>
      <c r="P6120" s="4">
        <v>0.02</v>
      </c>
      <c r="Q6120" s="117" t="s">
        <v>2786</v>
      </c>
      <c r="R6120" s="58"/>
      <c r="S6120" s="95">
        <v>3.1000000000003598</v>
      </c>
      <c r="T6120" s="7"/>
      <c r="U6120" s="7">
        <v>0</v>
      </c>
      <c r="V6120" s="7">
        <f t="shared" si="769"/>
        <v>3.1000000000003598</v>
      </c>
      <c r="W6120" s="8">
        <f t="shared" si="771"/>
        <v>0</v>
      </c>
      <c r="X6120" s="8"/>
      <c r="Y6120" s="7">
        <f t="shared" si="770"/>
        <v>0</v>
      </c>
      <c r="Z6120" s="7"/>
      <c r="AA6120" s="8">
        <f t="shared" si="774"/>
        <v>0</v>
      </c>
      <c r="AB6120" s="7">
        <f t="shared" si="775"/>
        <v>0</v>
      </c>
      <c r="AC6120" s="7">
        <f t="shared" si="768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hidden="1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2787</v>
      </c>
      <c r="F6121" s="58" t="s">
        <v>2788</v>
      </c>
      <c r="G6121" s="58" t="s">
        <v>2787</v>
      </c>
      <c r="H6121" s="58" t="s">
        <v>1993</v>
      </c>
      <c r="I6121" s="58" t="s">
        <v>1994</v>
      </c>
      <c r="J6121" s="58" t="s">
        <v>1995</v>
      </c>
      <c r="K6121" s="58" t="s">
        <v>32</v>
      </c>
      <c r="L6121" s="58" t="s">
        <v>2783</v>
      </c>
      <c r="M6121" s="58"/>
      <c r="N6121" s="58" t="s">
        <v>57</v>
      </c>
      <c r="O6121" s="58" t="s">
        <v>41</v>
      </c>
      <c r="P6121" s="4">
        <v>0.1</v>
      </c>
      <c r="Q6121" s="117" t="s">
        <v>2789</v>
      </c>
      <c r="R6121" s="58"/>
      <c r="S6121" s="95">
        <v>464.88000000000102</v>
      </c>
      <c r="T6121" s="7"/>
      <c r="U6121" s="7">
        <v>0</v>
      </c>
      <c r="V6121" s="7">
        <f t="shared" si="769"/>
        <v>464.88000000000102</v>
      </c>
      <c r="W6121" s="8">
        <f t="shared" si="771"/>
        <v>0</v>
      </c>
      <c r="X6121" s="8"/>
      <c r="Y6121" s="7">
        <f t="shared" si="770"/>
        <v>0</v>
      </c>
      <c r="Z6121" s="7"/>
      <c r="AA6121" s="7"/>
      <c r="AB6121" s="7">
        <f t="shared" si="775"/>
        <v>0</v>
      </c>
      <c r="AC6121" s="7">
        <f t="shared" si="768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hidden="1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2787</v>
      </c>
      <c r="F6122" s="58" t="s">
        <v>2788</v>
      </c>
      <c r="G6122" s="58" t="s">
        <v>2787</v>
      </c>
      <c r="H6122" s="58" t="s">
        <v>1993</v>
      </c>
      <c r="I6122" s="58" t="s">
        <v>1994</v>
      </c>
      <c r="J6122" s="58" t="s">
        <v>1995</v>
      </c>
      <c r="K6122" s="58" t="s">
        <v>32</v>
      </c>
      <c r="L6122" s="58" t="s">
        <v>2783</v>
      </c>
      <c r="M6122" s="58"/>
      <c r="N6122" s="58" t="s">
        <v>57</v>
      </c>
      <c r="O6122" s="58" t="s">
        <v>41</v>
      </c>
      <c r="P6122" s="4">
        <v>0.1</v>
      </c>
      <c r="Q6122" s="117" t="s">
        <v>2790</v>
      </c>
      <c r="R6122" s="58"/>
      <c r="S6122" s="95">
        <v>347.59000000002601</v>
      </c>
      <c r="T6122" s="7"/>
      <c r="U6122" s="7">
        <v>0</v>
      </c>
      <c r="V6122" s="7">
        <f t="shared" si="769"/>
        <v>347.59000000002601</v>
      </c>
      <c r="W6122" s="8">
        <f t="shared" si="771"/>
        <v>0</v>
      </c>
      <c r="X6122" s="8"/>
      <c r="Y6122" s="7">
        <f t="shared" si="770"/>
        <v>0</v>
      </c>
      <c r="Z6122" s="7"/>
      <c r="AA6122" s="7"/>
      <c r="AB6122" s="7">
        <f t="shared" si="775"/>
        <v>0</v>
      </c>
      <c r="AC6122" s="7">
        <f t="shared" si="768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hidden="1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2791</v>
      </c>
      <c r="F6123" s="58" t="s">
        <v>2791</v>
      </c>
      <c r="G6123" s="58" t="s">
        <v>2791</v>
      </c>
      <c r="H6123" s="58" t="s">
        <v>1993</v>
      </c>
      <c r="I6123" s="58" t="s">
        <v>1994</v>
      </c>
      <c r="J6123" s="58" t="s">
        <v>1995</v>
      </c>
      <c r="K6123" s="58" t="s">
        <v>32</v>
      </c>
      <c r="L6123" s="58" t="s">
        <v>2787</v>
      </c>
      <c r="M6123" s="58"/>
      <c r="N6123" s="58" t="s">
        <v>57</v>
      </c>
      <c r="O6123" s="58" t="s">
        <v>41</v>
      </c>
      <c r="P6123" s="4">
        <v>0.02</v>
      </c>
      <c r="Q6123" s="117" t="s">
        <v>2792</v>
      </c>
      <c r="R6123" s="58"/>
      <c r="S6123" s="95">
        <v>9103.4</v>
      </c>
      <c r="T6123" s="7"/>
      <c r="U6123" s="7">
        <v>0</v>
      </c>
      <c r="V6123" s="7">
        <f t="shared" si="769"/>
        <v>9103.4</v>
      </c>
      <c r="W6123" s="8">
        <f t="shared" si="771"/>
        <v>0</v>
      </c>
      <c r="X6123" s="8"/>
      <c r="Y6123" s="7">
        <f t="shared" si="770"/>
        <v>0</v>
      </c>
      <c r="Z6123" s="7"/>
      <c r="AA6123" s="8">
        <f t="shared" ref="AA6123:AA6186" si="776">W6123+X6123</f>
        <v>0</v>
      </c>
      <c r="AB6123" s="7">
        <f t="shared" si="775"/>
        <v>0</v>
      </c>
      <c r="AC6123" s="7">
        <f t="shared" si="768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hidden="1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2793</v>
      </c>
      <c r="F6124" s="58" t="s">
        <v>2793</v>
      </c>
      <c r="G6124" s="58" t="s">
        <v>2793</v>
      </c>
      <c r="H6124" s="58" t="s">
        <v>1993</v>
      </c>
      <c r="I6124" s="58" t="s">
        <v>1994</v>
      </c>
      <c r="J6124" s="58" t="s">
        <v>1995</v>
      </c>
      <c r="K6124" s="58" t="s">
        <v>32</v>
      </c>
      <c r="L6124" s="58" t="s">
        <v>2793</v>
      </c>
      <c r="M6124" s="58"/>
      <c r="N6124" s="58" t="s">
        <v>57</v>
      </c>
      <c r="O6124" s="58" t="s">
        <v>41</v>
      </c>
      <c r="P6124" s="4">
        <v>0.06</v>
      </c>
      <c r="Q6124" s="117" t="s">
        <v>2794</v>
      </c>
      <c r="R6124" s="58"/>
      <c r="S6124" s="95">
        <v>2374.2600000000002</v>
      </c>
      <c r="T6124" s="7"/>
      <c r="U6124" s="7">
        <v>0</v>
      </c>
      <c r="V6124" s="7">
        <f t="shared" si="769"/>
        <v>2374.2600000000002</v>
      </c>
      <c r="W6124" s="8">
        <f t="shared" si="771"/>
        <v>0</v>
      </c>
      <c r="X6124" s="8"/>
      <c r="Y6124" s="7">
        <f t="shared" si="770"/>
        <v>0</v>
      </c>
      <c r="Z6124" s="7"/>
      <c r="AA6124" s="8">
        <f t="shared" si="776"/>
        <v>0</v>
      </c>
      <c r="AB6124" s="7">
        <f t="shared" si="775"/>
        <v>0</v>
      </c>
      <c r="AC6124" s="7">
        <f t="shared" si="768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hidden="1" customHeight="1">
      <c r="A6125" s="1">
        <v>43891</v>
      </c>
      <c r="B6125" s="58" t="s">
        <v>32</v>
      </c>
      <c r="C6125" s="58" t="s">
        <v>1328</v>
      </c>
      <c r="D6125" s="58" t="s">
        <v>1880</v>
      </c>
      <c r="E6125" s="58" t="s">
        <v>2795</v>
      </c>
      <c r="F6125" s="58" t="s">
        <v>2795</v>
      </c>
      <c r="G6125" s="58" t="s">
        <v>2795</v>
      </c>
      <c r="H6125" s="58" t="s">
        <v>1993</v>
      </c>
      <c r="I6125" s="58" t="s">
        <v>1994</v>
      </c>
      <c r="J6125" s="58" t="s">
        <v>1995</v>
      </c>
      <c r="K6125" s="58" t="s">
        <v>32</v>
      </c>
      <c r="L6125" s="58" t="s">
        <v>2795</v>
      </c>
      <c r="M6125" s="58"/>
      <c r="N6125" s="58" t="s">
        <v>40</v>
      </c>
      <c r="O6125" s="58" t="s">
        <v>80</v>
      </c>
      <c r="P6125" s="4">
        <v>0</v>
      </c>
      <c r="Q6125" s="117" t="s">
        <v>2796</v>
      </c>
      <c r="R6125" s="58"/>
      <c r="S6125" s="95">
        <v>1959.5</v>
      </c>
      <c r="T6125" s="7"/>
      <c r="U6125" s="7">
        <v>0</v>
      </c>
      <c r="V6125" s="7">
        <f t="shared" si="769"/>
        <v>1959.5</v>
      </c>
      <c r="W6125" s="8">
        <f t="shared" si="771"/>
        <v>0</v>
      </c>
      <c r="X6125" s="8"/>
      <c r="Y6125" s="7">
        <f t="shared" si="770"/>
        <v>0</v>
      </c>
      <c r="Z6125" s="7"/>
      <c r="AA6125" s="8">
        <f t="shared" si="776"/>
        <v>0</v>
      </c>
      <c r="AB6125" s="7">
        <f t="shared" si="775"/>
        <v>0</v>
      </c>
      <c r="AC6125" s="7">
        <f t="shared" si="768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hidden="1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2797</v>
      </c>
      <c r="F6126" s="58" t="s">
        <v>2797</v>
      </c>
      <c r="G6126" s="58" t="s">
        <v>2797</v>
      </c>
      <c r="H6126" s="58" t="s">
        <v>1993</v>
      </c>
      <c r="I6126" s="58" t="s">
        <v>1994</v>
      </c>
      <c r="J6126" s="58" t="s">
        <v>1995</v>
      </c>
      <c r="K6126" s="58" t="s">
        <v>32</v>
      </c>
      <c r="L6126" s="58" t="s">
        <v>2798</v>
      </c>
      <c r="M6126" s="58"/>
      <c r="N6126" s="58" t="s">
        <v>331</v>
      </c>
      <c r="O6126" s="58" t="s">
        <v>41</v>
      </c>
      <c r="P6126" s="4">
        <v>0.04</v>
      </c>
      <c r="Q6126" s="117" t="s">
        <v>2799</v>
      </c>
      <c r="R6126" s="58"/>
      <c r="S6126" s="95">
        <v>-31310.400000000001</v>
      </c>
      <c r="T6126" s="7"/>
      <c r="U6126" s="7">
        <v>0</v>
      </c>
      <c r="V6126" s="7">
        <f t="shared" si="769"/>
        <v>-31310.400000000001</v>
      </c>
      <c r="W6126" s="8">
        <f t="shared" si="771"/>
        <v>0</v>
      </c>
      <c r="X6126" s="8"/>
      <c r="Y6126" s="7">
        <f t="shared" si="770"/>
        <v>0</v>
      </c>
      <c r="Z6126" s="7"/>
      <c r="AA6126" s="8">
        <f t="shared" si="776"/>
        <v>0</v>
      </c>
      <c r="AB6126" s="7">
        <f t="shared" si="775"/>
        <v>0</v>
      </c>
      <c r="AC6126" s="7">
        <f t="shared" si="768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hidden="1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2802</v>
      </c>
      <c r="F6127" s="58" t="s">
        <v>2802</v>
      </c>
      <c r="G6127" s="58" t="s">
        <v>2802</v>
      </c>
      <c r="H6127" s="58" t="s">
        <v>1993</v>
      </c>
      <c r="I6127" s="58" t="s">
        <v>1994</v>
      </c>
      <c r="J6127" s="58" t="s">
        <v>1995</v>
      </c>
      <c r="K6127" s="58" t="s">
        <v>32</v>
      </c>
      <c r="L6127" s="58" t="s">
        <v>2802</v>
      </c>
      <c r="M6127" s="58"/>
      <c r="N6127" s="58" t="s">
        <v>40</v>
      </c>
      <c r="O6127" s="58" t="s">
        <v>80</v>
      </c>
      <c r="P6127" s="4">
        <v>0</v>
      </c>
      <c r="Q6127" s="117" t="s">
        <v>2803</v>
      </c>
      <c r="R6127" s="58"/>
      <c r="S6127" s="95">
        <v>338.3</v>
      </c>
      <c r="T6127" s="7"/>
      <c r="U6127" s="7">
        <v>0</v>
      </c>
      <c r="V6127" s="7">
        <f t="shared" si="769"/>
        <v>338.3</v>
      </c>
      <c r="W6127" s="8">
        <f t="shared" si="771"/>
        <v>0</v>
      </c>
      <c r="X6127" s="8"/>
      <c r="Y6127" s="7">
        <f t="shared" si="770"/>
        <v>0</v>
      </c>
      <c r="Z6127" s="7"/>
      <c r="AA6127" s="8">
        <f t="shared" si="776"/>
        <v>0</v>
      </c>
      <c r="AB6127" s="7">
        <f t="shared" si="775"/>
        <v>0</v>
      </c>
      <c r="AC6127" s="7">
        <f t="shared" si="768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hidden="1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2810</v>
      </c>
      <c r="F6128" s="58" t="s">
        <v>2810</v>
      </c>
      <c r="G6128" s="58" t="s">
        <v>2810</v>
      </c>
      <c r="H6128" s="58" t="s">
        <v>1993</v>
      </c>
      <c r="I6128" s="58" t="s">
        <v>1994</v>
      </c>
      <c r="J6128" s="58" t="s">
        <v>1995</v>
      </c>
      <c r="K6128" s="58" t="s">
        <v>32</v>
      </c>
      <c r="L6128" s="58" t="s">
        <v>2811</v>
      </c>
      <c r="M6128" s="58"/>
      <c r="N6128" s="58" t="s">
        <v>40</v>
      </c>
      <c r="O6128" s="58" t="s">
        <v>41</v>
      </c>
      <c r="P6128" s="4">
        <v>0.02</v>
      </c>
      <c r="Q6128" s="117" t="s">
        <v>2812</v>
      </c>
      <c r="R6128" s="58"/>
      <c r="S6128" s="95">
        <v>9993</v>
      </c>
      <c r="T6128" s="7"/>
      <c r="U6128" s="7">
        <v>0</v>
      </c>
      <c r="V6128" s="7">
        <f t="shared" si="769"/>
        <v>9993</v>
      </c>
      <c r="W6128" s="8">
        <f t="shared" si="771"/>
        <v>0</v>
      </c>
      <c r="X6128" s="8"/>
      <c r="Y6128" s="7">
        <f t="shared" si="770"/>
        <v>0</v>
      </c>
      <c r="Z6128" s="7"/>
      <c r="AA6128" s="8">
        <f t="shared" si="776"/>
        <v>0</v>
      </c>
      <c r="AB6128" s="7">
        <f t="shared" si="775"/>
        <v>0</v>
      </c>
      <c r="AC6128" s="7">
        <f t="shared" si="768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hidden="1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2813</v>
      </c>
      <c r="F6129" s="58" t="s">
        <v>2813</v>
      </c>
      <c r="G6129" s="58" t="s">
        <v>2813</v>
      </c>
      <c r="H6129" s="58" t="s">
        <v>1993</v>
      </c>
      <c r="I6129" s="58" t="s">
        <v>1994</v>
      </c>
      <c r="J6129" s="58" t="s">
        <v>1995</v>
      </c>
      <c r="K6129" s="58" t="s">
        <v>32</v>
      </c>
      <c r="L6129" s="58" t="s">
        <v>2814</v>
      </c>
      <c r="M6129" s="58"/>
      <c r="N6129" s="58" t="s">
        <v>57</v>
      </c>
      <c r="O6129" s="58" t="s">
        <v>41</v>
      </c>
      <c r="P6129" s="4">
        <v>0.1</v>
      </c>
      <c r="Q6129" s="117" t="s">
        <v>2815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1"/>
        <v>0</v>
      </c>
      <c r="X6129" s="8"/>
      <c r="Y6129" s="7">
        <f t="shared" si="770"/>
        <v>0</v>
      </c>
      <c r="Z6129" s="7"/>
      <c r="AA6129" s="8">
        <f t="shared" si="776"/>
        <v>0</v>
      </c>
      <c r="AB6129" s="7">
        <f t="shared" si="775"/>
        <v>0</v>
      </c>
      <c r="AC6129" s="7">
        <f t="shared" ref="AC6129:AC6150" si="777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hidden="1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1993</v>
      </c>
      <c r="I6130" s="58" t="s">
        <v>1994</v>
      </c>
      <c r="J6130" s="58" t="s">
        <v>1995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2818</v>
      </c>
      <c r="R6130" s="58"/>
      <c r="S6130" s="95">
        <v>495.7</v>
      </c>
      <c r="T6130" s="7"/>
      <c r="U6130" s="7">
        <v>0</v>
      </c>
      <c r="V6130" s="7">
        <f t="shared" si="769"/>
        <v>495.7</v>
      </c>
      <c r="W6130" s="8">
        <f t="shared" si="771"/>
        <v>0</v>
      </c>
      <c r="X6130" s="8"/>
      <c r="Y6130" s="7">
        <f t="shared" si="770"/>
        <v>0</v>
      </c>
      <c r="Z6130" s="7"/>
      <c r="AA6130" s="8">
        <f t="shared" si="776"/>
        <v>0</v>
      </c>
      <c r="AB6130" s="7">
        <f t="shared" si="775"/>
        <v>0</v>
      </c>
      <c r="AC6130" s="7">
        <f t="shared" si="777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hidden="1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1898</v>
      </c>
      <c r="F6131" s="58" t="s">
        <v>1898</v>
      </c>
      <c r="G6131" s="58" t="s">
        <v>1898</v>
      </c>
      <c r="H6131" s="58" t="s">
        <v>1993</v>
      </c>
      <c r="I6131" s="58" t="s">
        <v>1994</v>
      </c>
      <c r="J6131" s="58" t="s">
        <v>1995</v>
      </c>
      <c r="K6131" s="58" t="s">
        <v>32</v>
      </c>
      <c r="L6131" s="58" t="s">
        <v>2820</v>
      </c>
      <c r="M6131" s="58"/>
      <c r="N6131" s="58" t="s">
        <v>40</v>
      </c>
      <c r="O6131" s="58" t="s">
        <v>41</v>
      </c>
      <c r="P6131" s="4">
        <v>0.04</v>
      </c>
      <c r="Q6131" s="117" t="s">
        <v>2821</v>
      </c>
      <c r="R6131" s="58" t="s">
        <v>4075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0"/>
        <v>0</v>
      </c>
      <c r="Z6131" s="7"/>
      <c r="AA6131" s="8">
        <f t="shared" si="776"/>
        <v>3081.0576923076924</v>
      </c>
      <c r="AB6131" s="7">
        <f t="shared" si="775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hidden="1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2824</v>
      </c>
      <c r="F6132" s="58" t="s">
        <v>2824</v>
      </c>
      <c r="G6132" s="58" t="s">
        <v>2824</v>
      </c>
      <c r="H6132" s="58" t="s">
        <v>1993</v>
      </c>
      <c r="I6132" s="58" t="s">
        <v>1994</v>
      </c>
      <c r="J6132" s="58" t="s">
        <v>1995</v>
      </c>
      <c r="K6132" s="58" t="s">
        <v>32</v>
      </c>
      <c r="L6132" s="58" t="s">
        <v>2824</v>
      </c>
      <c r="M6132" s="58"/>
      <c r="N6132" s="58" t="s">
        <v>57</v>
      </c>
      <c r="O6132" s="58" t="s">
        <v>41</v>
      </c>
      <c r="P6132" s="4">
        <v>0.1</v>
      </c>
      <c r="Q6132" s="117" t="s">
        <v>2825</v>
      </c>
      <c r="R6132" s="58"/>
      <c r="S6132" s="95">
        <v>3.0000000000654801E-2</v>
      </c>
      <c r="T6132" s="7"/>
      <c r="U6132" s="7">
        <v>0</v>
      </c>
      <c r="V6132" s="7">
        <f t="shared" ref="V6132:V6194" si="778">S6132+T6132-U6132</f>
        <v>3.0000000000654801E-2</v>
      </c>
      <c r="W6132" s="8">
        <f t="shared" si="771"/>
        <v>0</v>
      </c>
      <c r="X6132" s="8"/>
      <c r="Y6132" s="7">
        <f t="shared" si="770"/>
        <v>0</v>
      </c>
      <c r="Z6132" s="7"/>
      <c r="AA6132" s="8">
        <f t="shared" si="776"/>
        <v>0</v>
      </c>
      <c r="AB6132" s="7">
        <f t="shared" si="775"/>
        <v>0</v>
      </c>
      <c r="AC6132" s="7">
        <f t="shared" si="777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hidden="1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2826</v>
      </c>
      <c r="F6133" s="58" t="s">
        <v>2826</v>
      </c>
      <c r="G6133" s="58" t="s">
        <v>2826</v>
      </c>
      <c r="H6133" s="58" t="s">
        <v>1993</v>
      </c>
      <c r="I6133" s="58" t="s">
        <v>1994</v>
      </c>
      <c r="J6133" s="58" t="s">
        <v>1995</v>
      </c>
      <c r="K6133" s="58" t="s">
        <v>32</v>
      </c>
      <c r="L6133" s="58" t="s">
        <v>2826</v>
      </c>
      <c r="M6133" s="58"/>
      <c r="N6133" s="58" t="s">
        <v>40</v>
      </c>
      <c r="O6133" s="58" t="s">
        <v>80</v>
      </c>
      <c r="P6133" s="4">
        <v>0</v>
      </c>
      <c r="Q6133" s="117" t="s">
        <v>2827</v>
      </c>
      <c r="R6133" s="58"/>
      <c r="S6133" s="95">
        <v>169.4</v>
      </c>
      <c r="T6133" s="7"/>
      <c r="U6133" s="7">
        <v>0</v>
      </c>
      <c r="V6133" s="7">
        <f t="shared" si="778"/>
        <v>169.4</v>
      </c>
      <c r="W6133" s="8">
        <f t="shared" si="771"/>
        <v>0</v>
      </c>
      <c r="X6133" s="8"/>
      <c r="Y6133" s="7">
        <f t="shared" si="770"/>
        <v>0</v>
      </c>
      <c r="Z6133" s="7"/>
      <c r="AA6133" s="8">
        <f t="shared" si="776"/>
        <v>0</v>
      </c>
      <c r="AB6133" s="7">
        <f t="shared" si="775"/>
        <v>0</v>
      </c>
      <c r="AC6133" s="7">
        <f t="shared" si="777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hidden="1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2828</v>
      </c>
      <c r="F6134" s="58" t="s">
        <v>2828</v>
      </c>
      <c r="G6134" s="58" t="s">
        <v>2828</v>
      </c>
      <c r="H6134" s="58" t="s">
        <v>1993</v>
      </c>
      <c r="I6134" s="58" t="s">
        <v>1994</v>
      </c>
      <c r="J6134" s="58" t="s">
        <v>1995</v>
      </c>
      <c r="K6134" s="58" t="s">
        <v>32</v>
      </c>
      <c r="L6134" s="58" t="s">
        <v>2829</v>
      </c>
      <c r="M6134" s="58"/>
      <c r="N6134" s="58" t="s">
        <v>57</v>
      </c>
      <c r="O6134" s="58" t="s">
        <v>41</v>
      </c>
      <c r="P6134" s="4">
        <v>0.02</v>
      </c>
      <c r="Q6134" s="117" t="s">
        <v>2830</v>
      </c>
      <c r="R6134" s="58"/>
      <c r="S6134" s="95">
        <v>1.0000000002037299E-2</v>
      </c>
      <c r="T6134" s="7"/>
      <c r="U6134" s="7">
        <v>0</v>
      </c>
      <c r="V6134" s="7">
        <f t="shared" si="778"/>
        <v>1.0000000002037299E-2</v>
      </c>
      <c r="W6134" s="8">
        <f t="shared" si="771"/>
        <v>0</v>
      </c>
      <c r="X6134" s="8"/>
      <c r="Y6134" s="7">
        <f t="shared" si="770"/>
        <v>0</v>
      </c>
      <c r="Z6134" s="7"/>
      <c r="AA6134" s="8">
        <f t="shared" si="776"/>
        <v>0</v>
      </c>
      <c r="AB6134" s="7">
        <f t="shared" si="775"/>
        <v>0</v>
      </c>
      <c r="AC6134" s="7">
        <f t="shared" si="777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hidden="1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1993</v>
      </c>
      <c r="I6135" s="58" t="s">
        <v>1994</v>
      </c>
      <c r="J6135" s="58" t="s">
        <v>1995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2835</v>
      </c>
      <c r="R6135" s="58"/>
      <c r="S6135" s="95">
        <v>1.00000000093132E-2</v>
      </c>
      <c r="T6135" s="7"/>
      <c r="U6135" s="7">
        <v>0</v>
      </c>
      <c r="V6135" s="7">
        <f t="shared" si="778"/>
        <v>1.00000000093132E-2</v>
      </c>
      <c r="W6135" s="8">
        <f t="shared" si="771"/>
        <v>0</v>
      </c>
      <c r="X6135" s="8"/>
      <c r="Y6135" s="7">
        <f t="shared" si="770"/>
        <v>0</v>
      </c>
      <c r="Z6135" s="7"/>
      <c r="AA6135" s="8">
        <f t="shared" si="776"/>
        <v>0</v>
      </c>
      <c r="AB6135" s="7">
        <f t="shared" si="775"/>
        <v>0</v>
      </c>
      <c r="AC6135" s="7">
        <f t="shared" si="777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hidden="1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2797</v>
      </c>
      <c r="F6136" s="58" t="s">
        <v>2797</v>
      </c>
      <c r="G6136" s="58" t="s">
        <v>2797</v>
      </c>
      <c r="H6136" s="58" t="s">
        <v>1993</v>
      </c>
      <c r="I6136" s="58" t="s">
        <v>1994</v>
      </c>
      <c r="J6136" s="58" t="s">
        <v>1995</v>
      </c>
      <c r="K6136" s="58" t="s">
        <v>32</v>
      </c>
      <c r="L6136" s="58" t="s">
        <v>2797</v>
      </c>
      <c r="M6136" s="58"/>
      <c r="N6136" s="58" t="s">
        <v>57</v>
      </c>
      <c r="O6136" s="58" t="s">
        <v>41</v>
      </c>
      <c r="P6136" s="4">
        <v>0.04</v>
      </c>
      <c r="Q6136" s="117" t="s">
        <v>2799</v>
      </c>
      <c r="R6136" s="58"/>
      <c r="S6136" s="95">
        <v>-11218.59</v>
      </c>
      <c r="T6136" s="7"/>
      <c r="U6136" s="7">
        <v>0</v>
      </c>
      <c r="V6136" s="7">
        <f t="shared" si="778"/>
        <v>-11218.59</v>
      </c>
      <c r="W6136" s="8">
        <f t="shared" si="771"/>
        <v>0</v>
      </c>
      <c r="X6136" s="8"/>
      <c r="Y6136" s="7">
        <f t="shared" si="770"/>
        <v>0</v>
      </c>
      <c r="Z6136" s="7"/>
      <c r="AA6136" s="8">
        <f t="shared" si="776"/>
        <v>0</v>
      </c>
      <c r="AB6136" s="7">
        <f t="shared" si="775"/>
        <v>0</v>
      </c>
      <c r="AC6136" s="7">
        <f t="shared" si="777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hidden="1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2797</v>
      </c>
      <c r="F6137" s="58" t="s">
        <v>2797</v>
      </c>
      <c r="G6137" s="58" t="s">
        <v>2797</v>
      </c>
      <c r="H6137" s="58" t="s">
        <v>1993</v>
      </c>
      <c r="I6137" s="58" t="s">
        <v>1994</v>
      </c>
      <c r="J6137" s="58" t="s">
        <v>1995</v>
      </c>
      <c r="K6137" s="58" t="s">
        <v>32</v>
      </c>
      <c r="L6137" s="58" t="s">
        <v>2797</v>
      </c>
      <c r="M6137" s="58"/>
      <c r="N6137" s="58" t="s">
        <v>40</v>
      </c>
      <c r="O6137" s="58" t="s">
        <v>41</v>
      </c>
      <c r="P6137" s="4">
        <v>0.02</v>
      </c>
      <c r="Q6137" s="117" t="s">
        <v>2799</v>
      </c>
      <c r="R6137" s="58"/>
      <c r="S6137" s="95">
        <v>42529.49</v>
      </c>
      <c r="T6137" s="7"/>
      <c r="U6137" s="7">
        <v>0</v>
      </c>
      <c r="V6137" s="7">
        <f t="shared" si="778"/>
        <v>42529.49</v>
      </c>
      <c r="W6137" s="8">
        <f t="shared" si="771"/>
        <v>0</v>
      </c>
      <c r="X6137" s="8"/>
      <c r="Y6137" s="7">
        <f t="shared" si="770"/>
        <v>0</v>
      </c>
      <c r="Z6137" s="7"/>
      <c r="AA6137" s="8">
        <f t="shared" si="776"/>
        <v>0</v>
      </c>
      <c r="AB6137" s="7">
        <f t="shared" si="775"/>
        <v>0</v>
      </c>
      <c r="AC6137" s="7">
        <f t="shared" si="777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hidden="1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1993</v>
      </c>
      <c r="I6138" s="58" t="s">
        <v>1994</v>
      </c>
      <c r="J6138" s="58" t="s">
        <v>1995</v>
      </c>
      <c r="K6138" s="58" t="s">
        <v>32</v>
      </c>
      <c r="L6138" s="58" t="s">
        <v>2403</v>
      </c>
      <c r="M6138" s="58"/>
      <c r="N6138" s="58" t="s">
        <v>57</v>
      </c>
      <c r="O6138" s="58" t="s">
        <v>80</v>
      </c>
      <c r="P6138" s="4">
        <v>0</v>
      </c>
      <c r="Q6138" s="117" t="s">
        <v>2404</v>
      </c>
      <c r="R6138" s="58"/>
      <c r="S6138" s="95">
        <v>-17383.98</v>
      </c>
      <c r="T6138" s="7"/>
      <c r="U6138" s="7">
        <v>14441.749039999999</v>
      </c>
      <c r="V6138" s="7">
        <f t="shared" si="778"/>
        <v>-31825.729039999998</v>
      </c>
      <c r="W6138" s="8">
        <f t="shared" si="771"/>
        <v>14441.749039999999</v>
      </c>
      <c r="X6138" s="8"/>
      <c r="Y6138" s="7">
        <f t="shared" si="770"/>
        <v>0</v>
      </c>
      <c r="Z6138" s="7"/>
      <c r="AA6138" s="8">
        <f t="shared" si="776"/>
        <v>14441.749039999999</v>
      </c>
      <c r="AB6138" s="7">
        <f t="shared" si="775"/>
        <v>0</v>
      </c>
      <c r="AC6138" s="7">
        <f t="shared" si="777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hidden="1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1993</v>
      </c>
      <c r="I6139" s="58" t="s">
        <v>1994</v>
      </c>
      <c r="J6139" s="58" t="s">
        <v>1995</v>
      </c>
      <c r="K6139" s="58" t="s">
        <v>32</v>
      </c>
      <c r="L6139" s="58" t="s">
        <v>1924</v>
      </c>
      <c r="M6139" s="58"/>
      <c r="N6139" s="58" t="s">
        <v>57</v>
      </c>
      <c r="O6139" s="58" t="s">
        <v>41</v>
      </c>
      <c r="P6139" s="4">
        <v>0.08</v>
      </c>
      <c r="Q6139" s="117" t="s">
        <v>2431</v>
      </c>
      <c r="R6139" s="58" t="s">
        <v>3723</v>
      </c>
      <c r="S6139" s="95">
        <v>-195.3</v>
      </c>
      <c r="T6139" s="7"/>
      <c r="U6139" s="7">
        <v>0</v>
      </c>
      <c r="V6139" s="7">
        <v>0</v>
      </c>
      <c r="W6139" s="8">
        <f t="shared" si="771"/>
        <v>0</v>
      </c>
      <c r="X6139" s="8"/>
      <c r="Y6139" s="7">
        <f t="shared" si="770"/>
        <v>0</v>
      </c>
      <c r="Z6139" s="7"/>
      <c r="AA6139" s="8">
        <f t="shared" si="776"/>
        <v>0</v>
      </c>
      <c r="AB6139" s="7">
        <f t="shared" si="775"/>
        <v>0</v>
      </c>
      <c r="AC6139" s="7">
        <f t="shared" si="777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hidden="1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2629</v>
      </c>
      <c r="F6140" s="58" t="s">
        <v>2629</v>
      </c>
      <c r="G6140" s="58" t="s">
        <v>2629</v>
      </c>
      <c r="H6140" s="58" t="s">
        <v>1993</v>
      </c>
      <c r="I6140" s="58" t="s">
        <v>1994</v>
      </c>
      <c r="J6140" s="58" t="s">
        <v>1995</v>
      </c>
      <c r="K6140" s="58" t="s">
        <v>32</v>
      </c>
      <c r="L6140" s="58" t="s">
        <v>2629</v>
      </c>
      <c r="M6140" s="58"/>
      <c r="N6140" s="58" t="s">
        <v>331</v>
      </c>
      <c r="O6140" s="58" t="s">
        <v>41</v>
      </c>
      <c r="P6140" s="4">
        <v>0.01</v>
      </c>
      <c r="Q6140" s="117" t="s">
        <v>2631</v>
      </c>
      <c r="R6140" s="58"/>
      <c r="S6140" s="95">
        <v>-205256.66</v>
      </c>
      <c r="T6140" s="7"/>
      <c r="U6140" s="7">
        <v>172230.32</v>
      </c>
      <c r="V6140" s="7">
        <f t="shared" si="778"/>
        <v>-377486.98</v>
      </c>
      <c r="W6140" s="8">
        <f t="shared" si="771"/>
        <v>170525.0693069307</v>
      </c>
      <c r="X6140" s="8"/>
      <c r="Y6140" s="7">
        <f t="shared" si="770"/>
        <v>0</v>
      </c>
      <c r="Z6140" s="7"/>
      <c r="AA6140" s="8">
        <f t="shared" si="776"/>
        <v>170525.0693069307</v>
      </c>
      <c r="AB6140" s="7">
        <f t="shared" si="775"/>
        <v>1705.2506930693053</v>
      </c>
      <c r="AC6140" s="7">
        <f t="shared" si="777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hidden="1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1993</v>
      </c>
      <c r="I6141" s="58" t="s">
        <v>1994</v>
      </c>
      <c r="J6141" s="58" t="s">
        <v>1995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2712</v>
      </c>
      <c r="R6141" s="68">
        <v>0.02</v>
      </c>
      <c r="S6141" s="95">
        <v>-31320.9</v>
      </c>
      <c r="T6141" s="7"/>
      <c r="U6141" s="7">
        <v>13920.1</v>
      </c>
      <c r="V6141" s="7">
        <f t="shared" si="778"/>
        <v>-45241</v>
      </c>
      <c r="W6141" s="8">
        <f t="shared" si="771"/>
        <v>13920.1</v>
      </c>
      <c r="X6141" s="8">
        <f>W6141*R6141/(1-R6141)</f>
        <v>284.08367346938775</v>
      </c>
      <c r="Y6141" s="7">
        <f t="shared" si="770"/>
        <v>0</v>
      </c>
      <c r="Z6141" s="7"/>
      <c r="AA6141" s="8">
        <f t="shared" si="776"/>
        <v>14204.183673469388</v>
      </c>
      <c r="AB6141" s="7">
        <f t="shared" si="775"/>
        <v>0</v>
      </c>
      <c r="AC6141" s="7">
        <f t="shared" si="777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hidden="1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1704</v>
      </c>
      <c r="F6142" s="58" t="s">
        <v>1704</v>
      </c>
      <c r="G6142" s="58" t="s">
        <v>1704</v>
      </c>
      <c r="H6142" s="58" t="s">
        <v>1993</v>
      </c>
      <c r="I6142" s="58" t="s">
        <v>1994</v>
      </c>
      <c r="J6142" s="58" t="s">
        <v>1995</v>
      </c>
      <c r="K6142" s="58" t="s">
        <v>32</v>
      </c>
      <c r="L6142" s="58" t="s">
        <v>1705</v>
      </c>
      <c r="M6142" s="58"/>
      <c r="N6142" s="58" t="s">
        <v>57</v>
      </c>
      <c r="O6142" s="58" t="s">
        <v>41</v>
      </c>
      <c r="P6142" s="4">
        <v>0</v>
      </c>
      <c r="Q6142" s="117" t="s">
        <v>2164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1"/>
        <v>0</v>
      </c>
      <c r="X6142" s="8"/>
      <c r="Y6142" s="7">
        <f t="shared" si="770"/>
        <v>0</v>
      </c>
      <c r="Z6142" s="7"/>
      <c r="AA6142" s="8">
        <f t="shared" si="776"/>
        <v>0</v>
      </c>
      <c r="AB6142" s="7">
        <f>U6142-W6142</f>
        <v>0</v>
      </c>
      <c r="AC6142" s="7">
        <f t="shared" si="777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hidden="1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1785</v>
      </c>
      <c r="F6143" s="58" t="s">
        <v>1785</v>
      </c>
      <c r="G6143" s="58" t="s">
        <v>1785</v>
      </c>
      <c r="H6143" s="58" t="s">
        <v>1993</v>
      </c>
      <c r="I6143" s="58" t="s">
        <v>1994</v>
      </c>
      <c r="J6143" s="58" t="s">
        <v>1995</v>
      </c>
      <c r="K6143" s="58" t="s">
        <v>32</v>
      </c>
      <c r="L6143" s="58" t="s">
        <v>3635</v>
      </c>
      <c r="M6143" s="58"/>
      <c r="N6143" s="58" t="s">
        <v>40</v>
      </c>
      <c r="O6143" s="58" t="s">
        <v>80</v>
      </c>
      <c r="P6143" s="4">
        <v>0</v>
      </c>
      <c r="Q6143" s="117" t="s">
        <v>3636</v>
      </c>
      <c r="R6143" s="58"/>
      <c r="S6143" s="95">
        <v>1.1000000000000001</v>
      </c>
      <c r="T6143" s="7"/>
      <c r="U6143" s="7">
        <v>0</v>
      </c>
      <c r="V6143" s="7">
        <f t="shared" si="778"/>
        <v>1.1000000000000001</v>
      </c>
      <c r="W6143" s="8">
        <f t="shared" si="771"/>
        <v>0</v>
      </c>
      <c r="X6143" s="8"/>
      <c r="Y6143" s="7">
        <f t="shared" si="770"/>
        <v>0</v>
      </c>
      <c r="Z6143" s="7"/>
      <c r="AA6143" s="8">
        <f t="shared" si="776"/>
        <v>0</v>
      </c>
      <c r="AB6143" s="7">
        <f>U6143-W6143</f>
        <v>0</v>
      </c>
      <c r="AC6143" s="7">
        <f t="shared" si="777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hidden="1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1993</v>
      </c>
      <c r="I6144" s="58" t="s">
        <v>1994</v>
      </c>
      <c r="J6144" s="58" t="s">
        <v>1995</v>
      </c>
      <c r="K6144" s="58" t="s">
        <v>32</v>
      </c>
      <c r="L6144" s="58" t="s">
        <v>2582</v>
      </c>
      <c r="M6144" s="58"/>
      <c r="N6144" s="58" t="s">
        <v>4024</v>
      </c>
      <c r="O6144" s="58" t="s">
        <v>41</v>
      </c>
      <c r="P6144" s="4">
        <v>0.04</v>
      </c>
      <c r="Q6144" s="117" t="s">
        <v>4047</v>
      </c>
      <c r="R6144" s="58" t="s">
        <v>4031</v>
      </c>
      <c r="S6144" s="7">
        <v>0</v>
      </c>
      <c r="T6144" s="7"/>
      <c r="U6144" s="7">
        <v>42975.7</v>
      </c>
      <c r="V6144" s="7">
        <v>0</v>
      </c>
      <c r="W6144" s="8">
        <f t="shared" si="771"/>
        <v>41322.788461538454</v>
      </c>
      <c r="X6144" s="8"/>
      <c r="Y6144" s="7">
        <f t="shared" si="770"/>
        <v>0</v>
      </c>
      <c r="Z6144" s="7"/>
      <c r="AA6144" s="8">
        <f t="shared" si="776"/>
        <v>41322.788461538454</v>
      </c>
      <c r="AB6144" s="7">
        <f t="shared" ref="AB6144:AB6147" si="779">U6144-W6144</f>
        <v>1652.9115384615434</v>
      </c>
      <c r="AC6144" s="7">
        <f t="shared" si="777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3262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hidden="1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1993</v>
      </c>
      <c r="I6145" s="58" t="s">
        <v>1994</v>
      </c>
      <c r="J6145" s="58" t="s">
        <v>1995</v>
      </c>
      <c r="K6145" s="58" t="s">
        <v>32</v>
      </c>
      <c r="L6145" s="58" t="s">
        <v>1453</v>
      </c>
      <c r="M6145" s="58"/>
      <c r="N6145" s="58" t="s">
        <v>4029</v>
      </c>
      <c r="O6145" s="58" t="s">
        <v>4076</v>
      </c>
      <c r="P6145" s="4">
        <v>0</v>
      </c>
      <c r="Q6145" s="117" t="s">
        <v>2805</v>
      </c>
      <c r="R6145" s="58"/>
      <c r="S6145" s="7"/>
      <c r="T6145" s="7"/>
      <c r="U6145" s="7">
        <v>4118.41</v>
      </c>
      <c r="V6145" s="7">
        <f t="shared" si="778"/>
        <v>-4118.41</v>
      </c>
      <c r="W6145" s="8">
        <f t="shared" si="771"/>
        <v>4118.41</v>
      </c>
      <c r="X6145" s="8"/>
      <c r="Y6145" s="7">
        <f t="shared" si="770"/>
        <v>0</v>
      </c>
      <c r="Z6145" s="7"/>
      <c r="AA6145" s="8">
        <f t="shared" si="776"/>
        <v>4118.41</v>
      </c>
      <c r="AB6145" s="7">
        <f t="shared" si="779"/>
        <v>0</v>
      </c>
      <c r="AC6145" s="7">
        <f t="shared" si="777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3262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hidden="1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1993</v>
      </c>
      <c r="I6146" s="58" t="s">
        <v>1994</v>
      </c>
      <c r="J6146" s="58" t="s">
        <v>1995</v>
      </c>
      <c r="K6146" s="58" t="s">
        <v>32</v>
      </c>
      <c r="L6146" s="58" t="s">
        <v>973</v>
      </c>
      <c r="M6146" s="58"/>
      <c r="N6146" s="58" t="s">
        <v>4029</v>
      </c>
      <c r="O6146" s="58" t="s">
        <v>4077</v>
      </c>
      <c r="P6146" s="4">
        <v>0</v>
      </c>
      <c r="Q6146" s="117" t="s">
        <v>2406</v>
      </c>
      <c r="R6146" s="58"/>
      <c r="S6146" s="95"/>
      <c r="T6146" s="7"/>
      <c r="U6146" s="7">
        <v>1275.45</v>
      </c>
      <c r="V6146" s="7">
        <f t="shared" si="778"/>
        <v>-1275.45</v>
      </c>
      <c r="W6146" s="8">
        <f t="shared" si="771"/>
        <v>1275.45</v>
      </c>
      <c r="X6146" s="8"/>
      <c r="Y6146" s="7">
        <f t="shared" si="770"/>
        <v>0</v>
      </c>
      <c r="Z6146" s="7"/>
      <c r="AA6146" s="8">
        <f t="shared" si="776"/>
        <v>1275.45</v>
      </c>
      <c r="AB6146" s="7">
        <f t="shared" si="779"/>
        <v>0</v>
      </c>
      <c r="AC6146" s="7">
        <f t="shared" si="777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hidden="1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2420</v>
      </c>
      <c r="G6147" s="58" t="s">
        <v>994</v>
      </c>
      <c r="H6147" s="58" t="s">
        <v>1993</v>
      </c>
      <c r="I6147" s="58" t="s">
        <v>1994</v>
      </c>
      <c r="J6147" s="58" t="s">
        <v>1995</v>
      </c>
      <c r="K6147" s="58" t="s">
        <v>32</v>
      </c>
      <c r="L6147" s="58" t="s">
        <v>994</v>
      </c>
      <c r="M6147" s="58"/>
      <c r="N6147" s="58" t="s">
        <v>4026</v>
      </c>
      <c r="O6147" s="2" t="s">
        <v>41</v>
      </c>
      <c r="P6147" s="18">
        <v>0.02</v>
      </c>
      <c r="Q6147" s="117" t="s">
        <v>2421</v>
      </c>
      <c r="R6147" s="58"/>
      <c r="S6147" s="7"/>
      <c r="T6147" s="7"/>
      <c r="U6147" s="7">
        <v>313.8</v>
      </c>
      <c r="V6147" s="7">
        <f t="shared" si="778"/>
        <v>-313.8</v>
      </c>
      <c r="W6147" s="8">
        <f t="shared" si="771"/>
        <v>307.64705882352939</v>
      </c>
      <c r="X6147" s="8"/>
      <c r="Y6147" s="7">
        <f t="shared" ref="Y6147:Y6210" si="780">IF(W6147-AC6147&lt;=0,0,IF(O6147="返现",MAX(W6147-AB6147-AC6147,0),MAX(W6147-AC6147,0)))</f>
        <v>0</v>
      </c>
      <c r="Z6147" s="7"/>
      <c r="AA6147" s="8">
        <f t="shared" si="776"/>
        <v>307.64705882352939</v>
      </c>
      <c r="AB6147" s="7">
        <f t="shared" si="779"/>
        <v>6.1529411764706197</v>
      </c>
      <c r="AC6147" s="7">
        <f t="shared" si="777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3262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hidden="1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1993</v>
      </c>
      <c r="I6148" s="58" t="s">
        <v>1994</v>
      </c>
      <c r="J6148" s="58" t="s">
        <v>1995</v>
      </c>
      <c r="K6148" s="58" t="s">
        <v>32</v>
      </c>
      <c r="L6148" s="58" t="s">
        <v>112</v>
      </c>
      <c r="M6148" s="58"/>
      <c r="N6148" s="58" t="s">
        <v>4078</v>
      </c>
      <c r="O6148" s="58" t="s">
        <v>4079</v>
      </c>
      <c r="P6148" s="4">
        <v>0.04</v>
      </c>
      <c r="Q6148" s="117" t="s">
        <v>2010</v>
      </c>
      <c r="R6148" s="58"/>
      <c r="S6148" s="7"/>
      <c r="T6148" s="7"/>
      <c r="U6148" s="7">
        <v>6104.8</v>
      </c>
      <c r="V6148" s="7">
        <f t="shared" si="778"/>
        <v>-6104.8</v>
      </c>
      <c r="W6148" s="8">
        <f t="shared" si="771"/>
        <v>6104.8</v>
      </c>
      <c r="X6148" s="8"/>
      <c r="Y6148" s="7">
        <f t="shared" si="780"/>
        <v>0</v>
      </c>
      <c r="Z6148" s="7"/>
      <c r="AA6148" s="8">
        <f t="shared" si="776"/>
        <v>6104.8</v>
      </c>
      <c r="AB6148" s="95">
        <f>W6148*P6148</f>
        <v>244.19200000000001</v>
      </c>
      <c r="AC6148" s="7">
        <f t="shared" si="777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3262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hidden="1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1993</v>
      </c>
      <c r="I6149" s="58" t="s">
        <v>1994</v>
      </c>
      <c r="J6149" s="58" t="s">
        <v>1995</v>
      </c>
      <c r="K6149" s="58" t="s">
        <v>32</v>
      </c>
      <c r="L6149" s="58" t="s">
        <v>1452</v>
      </c>
      <c r="M6149" s="58"/>
      <c r="N6149" s="58" t="s">
        <v>4078</v>
      </c>
      <c r="O6149" s="58" t="s">
        <v>4076</v>
      </c>
      <c r="P6149" s="4">
        <v>0</v>
      </c>
      <c r="Q6149" s="117" t="s">
        <v>2804</v>
      </c>
      <c r="R6149" s="58"/>
      <c r="S6149" s="7"/>
      <c r="T6149" s="7"/>
      <c r="U6149" s="7">
        <v>37662.28</v>
      </c>
      <c r="V6149" s="7">
        <f t="shared" si="778"/>
        <v>-37662.28</v>
      </c>
      <c r="W6149" s="8">
        <f t="shared" si="771"/>
        <v>37662.28</v>
      </c>
      <c r="X6149" s="8"/>
      <c r="Y6149" s="7">
        <f t="shared" si="780"/>
        <v>0</v>
      </c>
      <c r="Z6149" s="7"/>
      <c r="AA6149" s="8">
        <f t="shared" si="776"/>
        <v>37662.28</v>
      </c>
      <c r="AB6149" s="7">
        <f t="shared" ref="AB6149:AB6151" si="781">U6149-W6149</f>
        <v>0</v>
      </c>
      <c r="AC6149" s="7">
        <f t="shared" si="777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3262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hidden="1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1993</v>
      </c>
      <c r="I6150" s="58" t="s">
        <v>1994</v>
      </c>
      <c r="J6150" s="58" t="s">
        <v>1995</v>
      </c>
      <c r="K6150" s="58" t="s">
        <v>32</v>
      </c>
      <c r="L6150" s="58" t="s">
        <v>1453</v>
      </c>
      <c r="M6150" s="58"/>
      <c r="N6150" s="58" t="s">
        <v>4078</v>
      </c>
      <c r="O6150" s="58" t="s">
        <v>4076</v>
      </c>
      <c r="P6150" s="4">
        <v>0</v>
      </c>
      <c r="Q6150" s="117" t="s">
        <v>2805</v>
      </c>
      <c r="R6150" s="58"/>
      <c r="S6150" s="7"/>
      <c r="T6150" s="7"/>
      <c r="U6150" s="7">
        <v>129063.84</v>
      </c>
      <c r="V6150" s="7">
        <f t="shared" si="778"/>
        <v>-129063.84</v>
      </c>
      <c r="W6150" s="8">
        <f t="shared" si="771"/>
        <v>129063.84</v>
      </c>
      <c r="X6150" s="8"/>
      <c r="Y6150" s="7">
        <f t="shared" si="780"/>
        <v>0</v>
      </c>
      <c r="Z6150" s="7"/>
      <c r="AA6150" s="8">
        <f t="shared" si="776"/>
        <v>129063.84</v>
      </c>
      <c r="AB6150" s="7">
        <f t="shared" si="781"/>
        <v>0</v>
      </c>
      <c r="AC6150" s="7">
        <f t="shared" si="777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3262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hidden="1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2700</v>
      </c>
      <c r="F6151" s="58" t="s">
        <v>2700</v>
      </c>
      <c r="G6151" s="58" t="s">
        <v>2700</v>
      </c>
      <c r="H6151" s="58" t="s">
        <v>1993</v>
      </c>
      <c r="I6151" s="58" t="s">
        <v>1994</v>
      </c>
      <c r="J6151" s="58" t="s">
        <v>1995</v>
      </c>
      <c r="K6151" s="58" t="s">
        <v>32</v>
      </c>
      <c r="L6151" s="58" t="s">
        <v>2700</v>
      </c>
      <c r="M6151" s="58"/>
      <c r="N6151" s="58" t="s">
        <v>40</v>
      </c>
      <c r="O6151" s="58" t="s">
        <v>80</v>
      </c>
      <c r="P6151" s="4">
        <v>0</v>
      </c>
      <c r="Q6151" s="117" t="s">
        <v>2701</v>
      </c>
      <c r="R6151" s="58"/>
      <c r="S6151" s="7">
        <v>1</v>
      </c>
      <c r="T6151" s="7">
        <v>0</v>
      </c>
      <c r="U6151" s="7">
        <v>1</v>
      </c>
      <c r="V6151" s="7">
        <f t="shared" si="778"/>
        <v>0</v>
      </c>
      <c r="W6151" s="8">
        <v>0</v>
      </c>
      <c r="X6151" s="8"/>
      <c r="Y6151" s="7">
        <f t="shared" si="780"/>
        <v>0</v>
      </c>
      <c r="Z6151" s="7"/>
      <c r="AA6151" s="8">
        <f t="shared" si="776"/>
        <v>0</v>
      </c>
      <c r="AB6151" s="7">
        <f t="shared" si="781"/>
        <v>1</v>
      </c>
      <c r="AC6151" s="7">
        <v>0</v>
      </c>
      <c r="AD6151" s="4">
        <v>7.0000000000000007E-2</v>
      </c>
      <c r="AE6151" s="7"/>
      <c r="AF6151" s="58" t="s">
        <v>4068</v>
      </c>
      <c r="AG6151" s="58"/>
      <c r="AH6151" s="5" t="s">
        <v>42</v>
      </c>
      <c r="AI6151" s="4" t="s">
        <v>3262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hidden="1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1993</v>
      </c>
      <c r="I6152" s="58" t="s">
        <v>1994</v>
      </c>
      <c r="J6152" s="58" t="s">
        <v>1995</v>
      </c>
      <c r="K6152" s="58" t="s">
        <v>32</v>
      </c>
      <c r="L6152" s="58" t="s">
        <v>1017</v>
      </c>
      <c r="M6152" s="58"/>
      <c r="N6152" s="58" t="s">
        <v>40</v>
      </c>
      <c r="O6152" s="58" t="s">
        <v>4076</v>
      </c>
      <c r="P6152" s="4">
        <v>0</v>
      </c>
      <c r="Q6152" s="117" t="s">
        <v>4039</v>
      </c>
      <c r="R6152" s="58" t="s">
        <v>4037</v>
      </c>
      <c r="S6152" s="7">
        <v>422.35</v>
      </c>
      <c r="T6152" s="7">
        <v>0</v>
      </c>
      <c r="U6152" s="7">
        <v>422.35</v>
      </c>
      <c r="V6152" s="7">
        <f t="shared" si="778"/>
        <v>0</v>
      </c>
      <c r="W6152" s="8">
        <v>0</v>
      </c>
      <c r="X6152" s="8"/>
      <c r="Y6152" s="7">
        <f t="shared" si="780"/>
        <v>0</v>
      </c>
      <c r="Z6152" s="7"/>
      <c r="AA6152" s="8">
        <f t="shared" si="776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4080</v>
      </c>
      <c r="AG6152" s="58"/>
      <c r="AH6152" s="5" t="s">
        <v>51</v>
      </c>
      <c r="AI6152" s="4" t="s">
        <v>3262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hidden="1" customHeight="1">
      <c r="A6153" s="1">
        <v>43891</v>
      </c>
      <c r="B6153" s="58" t="s">
        <v>32</v>
      </c>
      <c r="C6153" s="58" t="s">
        <v>4081</v>
      </c>
      <c r="D6153" s="58" t="s">
        <v>1180</v>
      </c>
      <c r="E6153" s="58" t="s">
        <v>1266</v>
      </c>
      <c r="F6153" s="58" t="s">
        <v>4082</v>
      </c>
      <c r="G6153" s="58" t="s">
        <v>1266</v>
      </c>
      <c r="H6153" s="58" t="s">
        <v>1993</v>
      </c>
      <c r="I6153" s="58" t="s">
        <v>1994</v>
      </c>
      <c r="J6153" s="58" t="s">
        <v>1995</v>
      </c>
      <c r="K6153" s="58" t="s">
        <v>32</v>
      </c>
      <c r="L6153" s="58" t="s">
        <v>4083</v>
      </c>
      <c r="M6153" s="58"/>
      <c r="N6153" s="58" t="s">
        <v>40</v>
      </c>
      <c r="O6153" s="58" t="s">
        <v>4077</v>
      </c>
      <c r="P6153" s="4">
        <v>0</v>
      </c>
      <c r="Q6153" s="117" t="s">
        <v>4084</v>
      </c>
      <c r="R6153" s="58"/>
      <c r="S6153" s="7">
        <v>463.2</v>
      </c>
      <c r="T6153" s="7"/>
      <c r="U6153" s="7"/>
      <c r="V6153" s="7">
        <f t="shared" si="778"/>
        <v>463.2</v>
      </c>
      <c r="W6153" s="8">
        <v>0</v>
      </c>
      <c r="X6153" s="8"/>
      <c r="Y6153" s="7">
        <f t="shared" si="780"/>
        <v>0</v>
      </c>
      <c r="Z6153" s="7"/>
      <c r="AA6153" s="8">
        <f t="shared" si="776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4068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hidden="1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2950</v>
      </c>
      <c r="I6154" s="58" t="s">
        <v>2951</v>
      </c>
      <c r="J6154" s="58" t="s">
        <v>2952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4085</v>
      </c>
      <c r="S6154" s="7">
        <v>235581.87</v>
      </c>
      <c r="T6154" s="7">
        <v>340261.14</v>
      </c>
      <c r="U6154" s="7">
        <v>288628.24</v>
      </c>
      <c r="V6154" s="7">
        <f t="shared" si="778"/>
        <v>287214.77</v>
      </c>
      <c r="W6154" s="8">
        <f t="shared" ref="W6154:W6217" si="782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0"/>
        <v>62987.919999999984</v>
      </c>
      <c r="Z6154" s="7"/>
      <c r="AA6154" s="8">
        <f t="shared" si="776"/>
        <v>295817.11719999998</v>
      </c>
      <c r="AB6154" s="7">
        <f t="shared" ref="AB6154:AB6217" si="783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3262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hidden="1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1637</v>
      </c>
      <c r="G6155" s="58" t="s">
        <v>214</v>
      </c>
      <c r="H6155" s="58" t="s">
        <v>2950</v>
      </c>
      <c r="I6155" s="58" t="s">
        <v>2951</v>
      </c>
      <c r="J6155" s="58" t="s">
        <v>2952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8"/>
        <v>10791.63</v>
      </c>
      <c r="W6155" s="8">
        <f t="shared" si="782"/>
        <v>11777.17</v>
      </c>
      <c r="X6155" s="8"/>
      <c r="Y6155" s="7">
        <f t="shared" si="780"/>
        <v>0</v>
      </c>
      <c r="Z6155" s="7"/>
      <c r="AA6155" s="8">
        <f t="shared" si="776"/>
        <v>11777.17</v>
      </c>
      <c r="AB6155" s="7">
        <f t="shared" si="783"/>
        <v>0</v>
      </c>
      <c r="AC6155" s="7">
        <f t="shared" ref="AC6155:AC6218" si="784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3262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hidden="1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2079</v>
      </c>
      <c r="F6156" s="58" t="s">
        <v>2080</v>
      </c>
      <c r="G6156" s="58" t="s">
        <v>2079</v>
      </c>
      <c r="H6156" s="58" t="s">
        <v>2950</v>
      </c>
      <c r="I6156" s="58" t="s">
        <v>2951</v>
      </c>
      <c r="J6156" s="58" t="s">
        <v>2952</v>
      </c>
      <c r="K6156" s="58" t="s">
        <v>32</v>
      </c>
      <c r="L6156" s="58" t="s">
        <v>2079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8"/>
        <v>8289.4500000000007</v>
      </c>
      <c r="W6156" s="8">
        <f t="shared" si="782"/>
        <v>15027.96</v>
      </c>
      <c r="X6156" s="8"/>
      <c r="Y6156" s="7">
        <f t="shared" si="780"/>
        <v>13043.49</v>
      </c>
      <c r="Z6156" s="7"/>
      <c r="AA6156" s="8">
        <f t="shared" si="776"/>
        <v>15027.96</v>
      </c>
      <c r="AB6156" s="7">
        <f t="shared" si="783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3262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hidden="1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2950</v>
      </c>
      <c r="I6157" s="58" t="s">
        <v>2951</v>
      </c>
      <c r="J6157" s="58" t="s">
        <v>2952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8"/>
        <v>3471839.3799999994</v>
      </c>
      <c r="W6157" s="8">
        <f t="shared" si="782"/>
        <v>2312988.81</v>
      </c>
      <c r="X6157" s="8"/>
      <c r="Y6157" s="7">
        <f t="shared" si="780"/>
        <v>0</v>
      </c>
      <c r="Z6157" s="7"/>
      <c r="AA6157" s="8">
        <f t="shared" si="776"/>
        <v>2312988.81</v>
      </c>
      <c r="AB6157" s="7">
        <f t="shared" si="783"/>
        <v>0</v>
      </c>
      <c r="AC6157" s="7">
        <f t="shared" si="784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3262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hidden="1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8"/>
        <v>-1135040.31</v>
      </c>
      <c r="W6158" s="8">
        <f t="shared" si="782"/>
        <v>0</v>
      </c>
      <c r="X6158" s="8"/>
      <c r="Y6158" s="7">
        <f t="shared" si="780"/>
        <v>0</v>
      </c>
      <c r="Z6158" s="7"/>
      <c r="AA6158" s="8">
        <f t="shared" si="776"/>
        <v>0</v>
      </c>
      <c r="AB6158" s="7">
        <f t="shared" si="783"/>
        <v>0</v>
      </c>
      <c r="AC6158" s="7">
        <f t="shared" si="784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3262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hidden="1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58" t="s">
        <v>3503</v>
      </c>
      <c r="F6159" s="58" t="s">
        <v>2979</v>
      </c>
      <c r="G6159" s="58" t="s">
        <v>5101</v>
      </c>
      <c r="H6159" s="58" t="s">
        <v>2950</v>
      </c>
      <c r="I6159" s="58" t="s">
        <v>2951</v>
      </c>
      <c r="J6159" s="58" t="s">
        <v>2952</v>
      </c>
      <c r="K6159" s="58" t="s">
        <v>32</v>
      </c>
      <c r="L6159" s="58" t="s">
        <v>2840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8"/>
        <v>1085188.7000000002</v>
      </c>
      <c r="W6159" s="8">
        <f t="shared" si="782"/>
        <v>1521053.69</v>
      </c>
      <c r="X6159" s="8"/>
      <c r="Y6159" s="7">
        <f t="shared" si="780"/>
        <v>0</v>
      </c>
      <c r="Z6159" s="7"/>
      <c r="AA6159" s="8">
        <f t="shared" si="776"/>
        <v>1521053.69</v>
      </c>
      <c r="AB6159" s="7">
        <f t="shared" si="783"/>
        <v>0</v>
      </c>
      <c r="AC6159" s="7">
        <f t="shared" si="784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3262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hidden="1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2950</v>
      </c>
      <c r="I6160" s="58" t="s">
        <v>2951</v>
      </c>
      <c r="J6160" s="58" t="s">
        <v>2952</v>
      </c>
      <c r="K6160" s="58" t="s">
        <v>32</v>
      </c>
      <c r="L6160" s="58" t="s">
        <v>1753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4086</v>
      </c>
      <c r="S6160" s="7">
        <v>3575.28</v>
      </c>
      <c r="T6160" s="7">
        <v>-3575.28</v>
      </c>
      <c r="U6160" s="7">
        <v>0</v>
      </c>
      <c r="V6160" s="7">
        <f t="shared" si="778"/>
        <v>0</v>
      </c>
      <c r="W6160" s="8">
        <f t="shared" si="782"/>
        <v>0</v>
      </c>
      <c r="X6160" s="8">
        <v>94.67</v>
      </c>
      <c r="Y6160" s="7">
        <f t="shared" si="780"/>
        <v>0</v>
      </c>
      <c r="Z6160" s="7"/>
      <c r="AA6160" s="8">
        <f t="shared" si="776"/>
        <v>94.67</v>
      </c>
      <c r="AB6160" s="7">
        <f t="shared" si="783"/>
        <v>0</v>
      </c>
      <c r="AC6160" s="7">
        <f t="shared" si="784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3262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hidden="1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2177</v>
      </c>
      <c r="F6161" s="58" t="s">
        <v>2177</v>
      </c>
      <c r="G6161" s="58" t="s">
        <v>2177</v>
      </c>
      <c r="H6161" s="58" t="s">
        <v>2950</v>
      </c>
      <c r="I6161" s="58" t="s">
        <v>2951</v>
      </c>
      <c r="J6161" s="58" t="s">
        <v>2952</v>
      </c>
      <c r="K6161" s="58" t="s">
        <v>32</v>
      </c>
      <c r="L6161" s="58" t="s">
        <v>2983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8"/>
        <v>98374.98000000001</v>
      </c>
      <c r="W6161" s="8">
        <f t="shared" si="782"/>
        <v>84602.1</v>
      </c>
      <c r="X6161" s="8">
        <f>W6161*R6161</f>
        <v>2538.0630000000001</v>
      </c>
      <c r="Y6161" s="7">
        <f t="shared" si="780"/>
        <v>0</v>
      </c>
      <c r="Z6161" s="7"/>
      <c r="AA6161" s="8">
        <f t="shared" si="776"/>
        <v>87140.163</v>
      </c>
      <c r="AB6161" s="7">
        <f t="shared" si="783"/>
        <v>0</v>
      </c>
      <c r="AC6161" s="7">
        <f t="shared" si="784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3262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hidden="1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2950</v>
      </c>
      <c r="I6162" s="58" t="s">
        <v>2951</v>
      </c>
      <c r="J6162" s="58" t="s">
        <v>2952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8"/>
        <v>3900.380000000001</v>
      </c>
      <c r="W6162" s="8">
        <f t="shared" si="782"/>
        <v>13595</v>
      </c>
      <c r="X6162" s="8">
        <f>W6162*R6162</f>
        <v>407.84999999999997</v>
      </c>
      <c r="Y6162" s="7">
        <f t="shared" si="780"/>
        <v>0</v>
      </c>
      <c r="Z6162" s="7"/>
      <c r="AA6162" s="8">
        <f t="shared" si="776"/>
        <v>14002.85</v>
      </c>
      <c r="AB6162" s="7">
        <f t="shared" si="783"/>
        <v>0</v>
      </c>
      <c r="AC6162" s="7">
        <f t="shared" si="784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3262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hidden="1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2181</v>
      </c>
      <c r="F6163" s="58" t="s">
        <v>2181</v>
      </c>
      <c r="G6163" s="58" t="s">
        <v>2181</v>
      </c>
      <c r="H6163" s="58" t="s">
        <v>2950</v>
      </c>
      <c r="I6163" s="58" t="s">
        <v>2951</v>
      </c>
      <c r="J6163" s="58" t="s">
        <v>2952</v>
      </c>
      <c r="K6163" s="58" t="s">
        <v>32</v>
      </c>
      <c r="L6163" s="58" t="s">
        <v>2181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8"/>
        <v>21927.150000000009</v>
      </c>
      <c r="W6163" s="8">
        <f t="shared" si="782"/>
        <v>33233.199999999997</v>
      </c>
      <c r="X6163" s="8">
        <f>W6163*R6163</f>
        <v>996.99599999999987</v>
      </c>
      <c r="Y6163" s="7">
        <f t="shared" si="780"/>
        <v>0</v>
      </c>
      <c r="Z6163" s="7"/>
      <c r="AA6163" s="8">
        <f t="shared" si="776"/>
        <v>34230.195999999996</v>
      </c>
      <c r="AB6163" s="7">
        <f t="shared" si="783"/>
        <v>0</v>
      </c>
      <c r="AC6163" s="7">
        <f t="shared" si="784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3262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hidden="1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2950</v>
      </c>
      <c r="I6164" s="58" t="s">
        <v>2951</v>
      </c>
      <c r="J6164" s="58" t="s">
        <v>2952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8"/>
        <v>0</v>
      </c>
      <c r="W6164" s="8">
        <f t="shared" si="782"/>
        <v>30126.2</v>
      </c>
      <c r="X6164" s="8">
        <f>W6164*R6164</f>
        <v>903.78599999999994</v>
      </c>
      <c r="Y6164" s="7">
        <f t="shared" si="780"/>
        <v>0</v>
      </c>
      <c r="Z6164" s="7"/>
      <c r="AA6164" s="8">
        <f t="shared" si="776"/>
        <v>31029.986000000001</v>
      </c>
      <c r="AB6164" s="7">
        <f t="shared" si="783"/>
        <v>0</v>
      </c>
      <c r="AC6164" s="7">
        <f t="shared" si="784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3262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hidden="1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2950</v>
      </c>
      <c r="I6165" s="58" t="s">
        <v>2951</v>
      </c>
      <c r="J6165" s="58" t="s">
        <v>2952</v>
      </c>
      <c r="K6165" s="58" t="s">
        <v>32</v>
      </c>
      <c r="L6165" s="58" t="s">
        <v>2991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8"/>
        <v>136.32999999999447</v>
      </c>
      <c r="W6165" s="8">
        <f t="shared" si="782"/>
        <v>37915.9</v>
      </c>
      <c r="X6165" s="8">
        <f t="shared" ref="X6165:X6166" si="785">W6165*R6165</f>
        <v>1137.4770000000001</v>
      </c>
      <c r="Y6165" s="7">
        <f t="shared" si="780"/>
        <v>0</v>
      </c>
      <c r="Z6165" s="7"/>
      <c r="AA6165" s="8">
        <f t="shared" si="776"/>
        <v>39053.377</v>
      </c>
      <c r="AB6165" s="7">
        <f t="shared" si="783"/>
        <v>0</v>
      </c>
      <c r="AC6165" s="7">
        <f t="shared" si="784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3262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hidden="1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2950</v>
      </c>
      <c r="I6166" s="58" t="s">
        <v>2951</v>
      </c>
      <c r="J6166" s="58" t="s">
        <v>2952</v>
      </c>
      <c r="K6166" s="58" t="s">
        <v>32</v>
      </c>
      <c r="L6166" s="58" t="s">
        <v>2994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8"/>
        <v>0</v>
      </c>
      <c r="W6166" s="8">
        <f t="shared" si="782"/>
        <v>110</v>
      </c>
      <c r="X6166" s="8">
        <f t="shared" si="785"/>
        <v>3.3</v>
      </c>
      <c r="Y6166" s="7">
        <f t="shared" si="780"/>
        <v>0</v>
      </c>
      <c r="Z6166" s="7"/>
      <c r="AA6166" s="8">
        <f t="shared" si="776"/>
        <v>113.3</v>
      </c>
      <c r="AB6166" s="7">
        <f t="shared" si="783"/>
        <v>0</v>
      </c>
      <c r="AC6166" s="7">
        <f t="shared" si="784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3262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hidden="1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2234</v>
      </c>
      <c r="F6167" s="58" t="s">
        <v>2234</v>
      </c>
      <c r="G6167" s="58" t="s">
        <v>2234</v>
      </c>
      <c r="H6167" s="58" t="s">
        <v>2950</v>
      </c>
      <c r="I6167" s="58" t="s">
        <v>2951</v>
      </c>
      <c r="J6167" s="58" t="s">
        <v>2952</v>
      </c>
      <c r="K6167" s="58" t="s">
        <v>32</v>
      </c>
      <c r="L6167" s="58" t="s">
        <v>2234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8"/>
        <v>306102.08999999997</v>
      </c>
      <c r="W6167" s="8">
        <f t="shared" si="782"/>
        <v>83290.100000000006</v>
      </c>
      <c r="X6167" s="8">
        <f>W6167*R6167</f>
        <v>2498.703</v>
      </c>
      <c r="Y6167" s="7">
        <f t="shared" si="780"/>
        <v>0</v>
      </c>
      <c r="Z6167" s="7"/>
      <c r="AA6167" s="8">
        <f t="shared" si="776"/>
        <v>85788.803</v>
      </c>
      <c r="AB6167" s="7">
        <f t="shared" si="783"/>
        <v>0</v>
      </c>
      <c r="AC6167" s="7">
        <f t="shared" si="784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3262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hidden="1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2950</v>
      </c>
      <c r="I6168" s="58" t="s">
        <v>2951</v>
      </c>
      <c r="J6168" s="58" t="s">
        <v>2952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8"/>
        <v>11743.980000000003</v>
      </c>
      <c r="W6168" s="8">
        <f t="shared" si="782"/>
        <v>41805.839999999997</v>
      </c>
      <c r="X6168" s="8"/>
      <c r="Y6168" s="7">
        <f t="shared" si="780"/>
        <v>0</v>
      </c>
      <c r="Z6168" s="7"/>
      <c r="AA6168" s="8">
        <f t="shared" si="776"/>
        <v>41805.839999999997</v>
      </c>
      <c r="AB6168" s="7">
        <f t="shared" si="783"/>
        <v>0</v>
      </c>
      <c r="AC6168" s="7">
        <f t="shared" si="784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3262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hidden="1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1727</v>
      </c>
      <c r="F6169" s="58" t="s">
        <v>1727</v>
      </c>
      <c r="G6169" s="58" t="s">
        <v>1727</v>
      </c>
      <c r="H6169" s="58" t="s">
        <v>2950</v>
      </c>
      <c r="I6169" s="58" t="s">
        <v>2951</v>
      </c>
      <c r="J6169" s="58" t="s">
        <v>2952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8"/>
        <v>276850.1399999999</v>
      </c>
      <c r="W6169" s="8">
        <f t="shared" si="782"/>
        <v>1196668.47</v>
      </c>
      <c r="X6169" s="8"/>
      <c r="Y6169" s="7">
        <f t="shared" si="780"/>
        <v>0</v>
      </c>
      <c r="Z6169" s="7"/>
      <c r="AA6169" s="8">
        <f t="shared" si="776"/>
        <v>1196668.47</v>
      </c>
      <c r="AB6169" s="7">
        <f t="shared" si="783"/>
        <v>0</v>
      </c>
      <c r="AC6169" s="7">
        <f t="shared" si="784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3262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hidden="1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4087</v>
      </c>
      <c r="F6170" s="71" t="s">
        <v>4087</v>
      </c>
      <c r="G6170" s="71" t="s">
        <v>4087</v>
      </c>
      <c r="H6170" s="71" t="s">
        <v>2950</v>
      </c>
      <c r="I6170" s="58" t="s">
        <v>2951</v>
      </c>
      <c r="J6170" s="58" t="s">
        <v>2952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8"/>
        <v>548781.38</v>
      </c>
      <c r="W6170" s="74">
        <f t="shared" si="782"/>
        <v>0</v>
      </c>
      <c r="X6170" s="74"/>
      <c r="Y6170" s="7">
        <f t="shared" si="780"/>
        <v>0</v>
      </c>
      <c r="Z6170" s="7"/>
      <c r="AA6170" s="8">
        <f t="shared" si="776"/>
        <v>0</v>
      </c>
      <c r="AB6170" s="75">
        <f t="shared" si="783"/>
        <v>0</v>
      </c>
      <c r="AC6170" s="75">
        <f t="shared" si="784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3262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hidden="1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4087</v>
      </c>
      <c r="F6171" s="71" t="s">
        <v>4087</v>
      </c>
      <c r="G6171" s="71" t="s">
        <v>4087</v>
      </c>
      <c r="H6171" s="71" t="s">
        <v>2950</v>
      </c>
      <c r="I6171" s="58" t="s">
        <v>2951</v>
      </c>
      <c r="J6171" s="58" t="s">
        <v>2952</v>
      </c>
      <c r="K6171" s="58" t="s">
        <v>32</v>
      </c>
      <c r="L6171" s="71" t="s">
        <v>2318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8"/>
        <v>100000</v>
      </c>
      <c r="W6171" s="74">
        <f t="shared" si="782"/>
        <v>0</v>
      </c>
      <c r="X6171" s="74"/>
      <c r="Y6171" s="7">
        <f t="shared" si="780"/>
        <v>0</v>
      </c>
      <c r="Z6171" s="7"/>
      <c r="AA6171" s="8">
        <f t="shared" si="776"/>
        <v>0</v>
      </c>
      <c r="AB6171" s="75">
        <f t="shared" si="783"/>
        <v>0</v>
      </c>
      <c r="AC6171" s="75">
        <f t="shared" si="784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3262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hidden="1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2950</v>
      </c>
      <c r="I6172" s="58" t="s">
        <v>2951</v>
      </c>
      <c r="J6172" s="58" t="s">
        <v>2952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8"/>
        <v>265916.11</v>
      </c>
      <c r="W6172" s="8">
        <f t="shared" si="782"/>
        <v>535606.11</v>
      </c>
      <c r="X6172" s="8">
        <f>W6172*R6172</f>
        <v>16068.183299999999</v>
      </c>
      <c r="Y6172" s="7">
        <f t="shared" si="780"/>
        <v>0</v>
      </c>
      <c r="Z6172" s="7"/>
      <c r="AA6172" s="8">
        <f t="shared" si="776"/>
        <v>551674.29330000002</v>
      </c>
      <c r="AB6172" s="7">
        <f t="shared" si="783"/>
        <v>0</v>
      </c>
      <c r="AC6172" s="7">
        <f t="shared" si="784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3262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hidden="1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1750</v>
      </c>
      <c r="G6173" s="58" t="s">
        <v>808</v>
      </c>
      <c r="H6173" s="58" t="s">
        <v>2950</v>
      </c>
      <c r="I6173" s="58" t="s">
        <v>2951</v>
      </c>
      <c r="J6173" s="58" t="s">
        <v>2952</v>
      </c>
      <c r="K6173" s="58" t="s">
        <v>32</v>
      </c>
      <c r="L6173" s="58" t="s">
        <v>2318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8"/>
        <v>1396742.6199999999</v>
      </c>
      <c r="W6173" s="8">
        <f t="shared" si="782"/>
        <v>1271519.47</v>
      </c>
      <c r="X6173" s="8"/>
      <c r="Y6173" s="7">
        <f t="shared" si="780"/>
        <v>0</v>
      </c>
      <c r="Z6173" s="7"/>
      <c r="AA6173" s="8">
        <f t="shared" si="776"/>
        <v>1271519.47</v>
      </c>
      <c r="AB6173" s="7">
        <f t="shared" si="783"/>
        <v>0</v>
      </c>
      <c r="AC6173" s="7">
        <f t="shared" si="784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3262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hidden="1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2950</v>
      </c>
      <c r="I6174" s="58" t="s">
        <v>2951</v>
      </c>
      <c r="J6174" s="58" t="s">
        <v>2952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8"/>
        <v>562674.31000000006</v>
      </c>
      <c r="W6174" s="8">
        <f t="shared" si="782"/>
        <v>1087930.6000000001</v>
      </c>
      <c r="X6174" s="8"/>
      <c r="Y6174" s="7">
        <f t="shared" si="780"/>
        <v>0</v>
      </c>
      <c r="Z6174" s="7"/>
      <c r="AA6174" s="8">
        <f t="shared" si="776"/>
        <v>1087930.6000000001</v>
      </c>
      <c r="AB6174" s="7">
        <f t="shared" si="783"/>
        <v>0</v>
      </c>
      <c r="AC6174" s="7">
        <f t="shared" si="784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3262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hidden="1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2950</v>
      </c>
      <c r="I6175" s="58" t="s">
        <v>2951</v>
      </c>
      <c r="J6175" s="58" t="s">
        <v>2952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8"/>
        <v>46040.28</v>
      </c>
      <c r="W6175" s="8">
        <f t="shared" si="782"/>
        <v>3959.72</v>
      </c>
      <c r="X6175" s="8">
        <f>W6175*R6175</f>
        <v>118.79159999999999</v>
      </c>
      <c r="Y6175" s="7">
        <f t="shared" si="780"/>
        <v>0</v>
      </c>
      <c r="Z6175" s="7"/>
      <c r="AA6175" s="8">
        <f t="shared" si="776"/>
        <v>4078.5115999999998</v>
      </c>
      <c r="AB6175" s="7">
        <f t="shared" si="783"/>
        <v>0</v>
      </c>
      <c r="AC6175" s="7">
        <f t="shared" si="784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3262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hidden="1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2950</v>
      </c>
      <c r="I6176" s="58" t="s">
        <v>2951</v>
      </c>
      <c r="J6176" s="58" t="s">
        <v>2952</v>
      </c>
      <c r="K6176" s="58" t="s">
        <v>32</v>
      </c>
      <c r="L6176" s="58" t="s">
        <v>2635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8"/>
        <v>79758.81</v>
      </c>
      <c r="W6176" s="8">
        <f t="shared" si="782"/>
        <v>147895.37</v>
      </c>
      <c r="X6176" s="8"/>
      <c r="Y6176" s="7">
        <f t="shared" si="780"/>
        <v>0</v>
      </c>
      <c r="Z6176" s="7"/>
      <c r="AA6176" s="8">
        <f t="shared" si="776"/>
        <v>147895.37</v>
      </c>
      <c r="AB6176" s="7">
        <f t="shared" si="783"/>
        <v>0</v>
      </c>
      <c r="AC6176" s="7">
        <f t="shared" si="784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3262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hidden="1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2950</v>
      </c>
      <c r="I6177" s="58" t="s">
        <v>2951</v>
      </c>
      <c r="J6177" s="58" t="s">
        <v>2952</v>
      </c>
      <c r="K6177" s="58" t="s">
        <v>32</v>
      </c>
      <c r="L6177" s="58" t="s">
        <v>2637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8"/>
        <v>32725.040000000001</v>
      </c>
      <c r="W6177" s="8">
        <f t="shared" si="782"/>
        <v>17274.96</v>
      </c>
      <c r="X6177" s="8"/>
      <c r="Y6177" s="7">
        <f t="shared" si="780"/>
        <v>0</v>
      </c>
      <c r="Z6177" s="7"/>
      <c r="AA6177" s="8">
        <f t="shared" si="776"/>
        <v>17274.96</v>
      </c>
      <c r="AB6177" s="7">
        <f t="shared" si="783"/>
        <v>0</v>
      </c>
      <c r="AC6177" s="7">
        <f t="shared" si="784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3262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hidden="1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2950</v>
      </c>
      <c r="I6178" s="58" t="s">
        <v>2951</v>
      </c>
      <c r="J6178" s="58" t="s">
        <v>2952</v>
      </c>
      <c r="K6178" s="58" t="s">
        <v>32</v>
      </c>
      <c r="L6178" s="58" t="s">
        <v>3030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8"/>
        <v>48918.240000000005</v>
      </c>
      <c r="W6178" s="8">
        <f t="shared" si="782"/>
        <v>63286.039999999994</v>
      </c>
      <c r="X6178" s="8"/>
      <c r="Y6178" s="7">
        <f t="shared" si="780"/>
        <v>2326.6999999999971</v>
      </c>
      <c r="Z6178" s="7"/>
      <c r="AA6178" s="8">
        <f t="shared" si="776"/>
        <v>63286.039999999994</v>
      </c>
      <c r="AB6178" s="7">
        <f t="shared" si="783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3262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hidden="1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2691</v>
      </c>
      <c r="F6179" s="58" t="s">
        <v>2691</v>
      </c>
      <c r="G6179" s="58" t="s">
        <v>2691</v>
      </c>
      <c r="H6179" s="58" t="s">
        <v>2950</v>
      </c>
      <c r="I6179" s="58" t="s">
        <v>2951</v>
      </c>
      <c r="J6179" s="58" t="s">
        <v>2952</v>
      </c>
      <c r="K6179" s="58" t="s">
        <v>32</v>
      </c>
      <c r="L6179" s="58" t="s">
        <v>3032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8"/>
        <v>0</v>
      </c>
      <c r="W6179" s="8">
        <f t="shared" si="782"/>
        <v>12438.8</v>
      </c>
      <c r="X6179" s="8"/>
      <c r="Y6179" s="7">
        <f t="shared" si="780"/>
        <v>0</v>
      </c>
      <c r="Z6179" s="7"/>
      <c r="AA6179" s="8">
        <f t="shared" si="776"/>
        <v>12438.8</v>
      </c>
      <c r="AB6179" s="7">
        <f t="shared" si="783"/>
        <v>0</v>
      </c>
      <c r="AC6179" s="7">
        <f t="shared" si="784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3262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hidden="1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2950</v>
      </c>
      <c r="I6180" s="58" t="s">
        <v>2951</v>
      </c>
      <c r="J6180" s="58" t="s">
        <v>2952</v>
      </c>
      <c r="K6180" s="58" t="s">
        <v>32</v>
      </c>
      <c r="L6180" s="58" t="s">
        <v>3036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8"/>
        <v>0</v>
      </c>
      <c r="W6180" s="8">
        <f t="shared" si="782"/>
        <v>0</v>
      </c>
      <c r="X6180" s="8"/>
      <c r="Y6180" s="7">
        <f t="shared" si="780"/>
        <v>0</v>
      </c>
      <c r="Z6180" s="7"/>
      <c r="AA6180" s="8">
        <f t="shared" si="776"/>
        <v>0</v>
      </c>
      <c r="AB6180" s="7">
        <f t="shared" si="783"/>
        <v>0</v>
      </c>
      <c r="AC6180" s="7">
        <f t="shared" si="784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3262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hidden="1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2950</v>
      </c>
      <c r="I6181" s="58" t="s">
        <v>2951</v>
      </c>
      <c r="J6181" s="58" t="s">
        <v>2952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8"/>
        <v>207607.55000000028</v>
      </c>
      <c r="W6181" s="8">
        <f t="shared" si="782"/>
        <v>3153603.69</v>
      </c>
      <c r="X6181" s="8">
        <f>W6181*R6181</f>
        <v>157680.1845</v>
      </c>
      <c r="Y6181" s="7">
        <f t="shared" si="780"/>
        <v>0</v>
      </c>
      <c r="Z6181" s="7"/>
      <c r="AA6181" s="8">
        <f t="shared" si="776"/>
        <v>3311283.8744999999</v>
      </c>
      <c r="AB6181" s="7">
        <f t="shared" si="783"/>
        <v>0</v>
      </c>
      <c r="AC6181" s="7">
        <f t="shared" si="784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3262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hidden="1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2950</v>
      </c>
      <c r="I6182" s="58" t="s">
        <v>2951</v>
      </c>
      <c r="J6182" s="58" t="s">
        <v>2952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8"/>
        <v>601185.86999999918</v>
      </c>
      <c r="W6182" s="8">
        <f t="shared" si="782"/>
        <v>8189325.1699999999</v>
      </c>
      <c r="X6182" s="8">
        <f>W6182*R6182</f>
        <v>409466.2585</v>
      </c>
      <c r="Y6182" s="7">
        <f t="shared" si="780"/>
        <v>0</v>
      </c>
      <c r="Z6182" s="7"/>
      <c r="AA6182" s="8">
        <f t="shared" si="776"/>
        <v>8598791.4285000004</v>
      </c>
      <c r="AB6182" s="7">
        <f t="shared" si="783"/>
        <v>0</v>
      </c>
      <c r="AC6182" s="7">
        <f t="shared" si="784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3262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hidden="1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2950</v>
      </c>
      <c r="I6183" s="58" t="s">
        <v>2951</v>
      </c>
      <c r="J6183" s="58" t="s">
        <v>2952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8"/>
        <v>23371.599999999991</v>
      </c>
      <c r="W6183" s="8">
        <f t="shared" si="782"/>
        <v>48831.8</v>
      </c>
      <c r="X6183" s="8"/>
      <c r="Y6183" s="7">
        <f t="shared" si="780"/>
        <v>0</v>
      </c>
      <c r="Z6183" s="7"/>
      <c r="AA6183" s="8">
        <f t="shared" si="776"/>
        <v>48831.8</v>
      </c>
      <c r="AB6183" s="7">
        <f t="shared" si="783"/>
        <v>0</v>
      </c>
      <c r="AC6183" s="7">
        <f t="shared" si="784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3262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hidden="1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3438</v>
      </c>
      <c r="F6184" s="58" t="s">
        <v>3438</v>
      </c>
      <c r="G6184" s="58" t="s">
        <v>3438</v>
      </c>
      <c r="H6184" s="58" t="s">
        <v>2950</v>
      </c>
      <c r="I6184" s="58" t="s">
        <v>2951</v>
      </c>
      <c r="J6184" s="58" t="s">
        <v>2952</v>
      </c>
      <c r="K6184" s="58" t="s">
        <v>32</v>
      </c>
      <c r="L6184" s="58" t="s">
        <v>3043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8"/>
        <v>0</v>
      </c>
      <c r="W6184" s="8">
        <f t="shared" si="782"/>
        <v>33188.51</v>
      </c>
      <c r="X6184" s="8">
        <f>W6184*R6184/(1-R6184)</f>
        <v>1746.7636842105267</v>
      </c>
      <c r="Y6184" s="7">
        <f t="shared" si="780"/>
        <v>0</v>
      </c>
      <c r="Z6184" s="7"/>
      <c r="AA6184" s="8">
        <f t="shared" si="776"/>
        <v>34935.27368421053</v>
      </c>
      <c r="AB6184" s="7">
        <f t="shared" si="783"/>
        <v>0</v>
      </c>
      <c r="AC6184" s="7">
        <f t="shared" si="784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3262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hidden="1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2950</v>
      </c>
      <c r="I6185" s="58" t="s">
        <v>2951</v>
      </c>
      <c r="J6185" s="58" t="s">
        <v>2952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8"/>
        <v>16700.789999999997</v>
      </c>
      <c r="W6185" s="8">
        <f t="shared" si="782"/>
        <v>28768.880000000001</v>
      </c>
      <c r="X6185" s="8"/>
      <c r="Y6185" s="7">
        <f t="shared" si="780"/>
        <v>0</v>
      </c>
      <c r="Z6185" s="7"/>
      <c r="AA6185" s="8">
        <f t="shared" si="776"/>
        <v>28768.880000000001</v>
      </c>
      <c r="AB6185" s="7">
        <f t="shared" si="783"/>
        <v>0</v>
      </c>
      <c r="AC6185" s="7">
        <f t="shared" si="784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hidden="1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8"/>
        <v>78908.752730000007</v>
      </c>
      <c r="W6186" s="8">
        <f t="shared" si="782"/>
        <v>111903.63</v>
      </c>
      <c r="X6186" s="8"/>
      <c r="Y6186" s="7">
        <f t="shared" si="780"/>
        <v>0</v>
      </c>
      <c r="Z6186" s="7"/>
      <c r="AA6186" s="8">
        <f t="shared" si="776"/>
        <v>111903.63</v>
      </c>
      <c r="AB6186" s="7">
        <f t="shared" si="783"/>
        <v>0</v>
      </c>
      <c r="AC6186" s="7">
        <f t="shared" si="784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hidden="1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2950</v>
      </c>
      <c r="I6187" s="58" t="s">
        <v>2951</v>
      </c>
      <c r="J6187" s="58" t="s">
        <v>2952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8"/>
        <v>48214.390000000014</v>
      </c>
      <c r="W6187" s="8">
        <f t="shared" si="782"/>
        <v>150230.39999999999</v>
      </c>
      <c r="X6187" s="8"/>
      <c r="Y6187" s="7">
        <f t="shared" si="780"/>
        <v>0</v>
      </c>
      <c r="Z6187" s="7"/>
      <c r="AA6187" s="8">
        <f t="shared" ref="AA6187:AA6250" si="786">W6187+X6187</f>
        <v>150230.39999999999</v>
      </c>
      <c r="AB6187" s="7">
        <f t="shared" si="783"/>
        <v>0</v>
      </c>
      <c r="AC6187" s="7">
        <f t="shared" si="784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hidden="1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8"/>
        <v>145.4</v>
      </c>
      <c r="W6188" s="8">
        <f t="shared" si="782"/>
        <v>0</v>
      </c>
      <c r="X6188" s="8"/>
      <c r="Y6188" s="7">
        <f t="shared" si="780"/>
        <v>0</v>
      </c>
      <c r="Z6188" s="7"/>
      <c r="AA6188" s="8">
        <f t="shared" si="786"/>
        <v>0</v>
      </c>
      <c r="AB6188" s="7">
        <f t="shared" si="783"/>
        <v>0</v>
      </c>
      <c r="AC6188" s="7">
        <f t="shared" si="784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hidden="1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3504</v>
      </c>
      <c r="F6189" s="58" t="s">
        <v>3504</v>
      </c>
      <c r="G6189" s="58" t="s">
        <v>3504</v>
      </c>
      <c r="H6189" s="58" t="s">
        <v>2950</v>
      </c>
      <c r="I6189" s="58" t="s">
        <v>2951</v>
      </c>
      <c r="J6189" s="58" t="s">
        <v>2952</v>
      </c>
      <c r="K6189" s="58" t="s">
        <v>32</v>
      </c>
      <c r="L6189" s="58" t="s">
        <v>3505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8"/>
        <v>95141.77</v>
      </c>
      <c r="W6189" s="8">
        <f t="shared" si="782"/>
        <v>3858.23</v>
      </c>
      <c r="X6189" s="8">
        <f>W6189*R6189/(1-R6189)</f>
        <v>38.972020202020204</v>
      </c>
      <c r="Y6189" s="7">
        <f t="shared" si="780"/>
        <v>0</v>
      </c>
      <c r="Z6189" s="7"/>
      <c r="AA6189" s="8">
        <f t="shared" si="786"/>
        <v>3897.2020202020203</v>
      </c>
      <c r="AB6189" s="7">
        <f t="shared" si="783"/>
        <v>0</v>
      </c>
      <c r="AC6189" s="7">
        <f t="shared" si="784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hidden="1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2950</v>
      </c>
      <c r="I6190" s="58" t="s">
        <v>2951</v>
      </c>
      <c r="J6190" s="58" t="s">
        <v>2952</v>
      </c>
      <c r="K6190" s="58" t="s">
        <v>32</v>
      </c>
      <c r="L6190" s="58" t="s">
        <v>3026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8"/>
        <v>0</v>
      </c>
      <c r="W6190" s="8">
        <f t="shared" si="782"/>
        <v>37353.71</v>
      </c>
      <c r="X6190" s="8"/>
      <c r="Y6190" s="7">
        <f t="shared" si="780"/>
        <v>0</v>
      </c>
      <c r="Z6190" s="7"/>
      <c r="AA6190" s="8">
        <f t="shared" si="786"/>
        <v>37353.71</v>
      </c>
      <c r="AB6190" s="7">
        <f t="shared" si="783"/>
        <v>0</v>
      </c>
      <c r="AC6190" s="7">
        <f t="shared" si="784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hidden="1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2950</v>
      </c>
      <c r="I6191" s="58" t="s">
        <v>2951</v>
      </c>
      <c r="J6191" s="58" t="s">
        <v>2952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8"/>
        <v>-114.40000000000873</v>
      </c>
      <c r="W6191" s="8">
        <f t="shared" si="782"/>
        <v>116949.41</v>
      </c>
      <c r="X6191" s="8"/>
      <c r="Y6191" s="7">
        <f t="shared" si="780"/>
        <v>0</v>
      </c>
      <c r="Z6191" s="7"/>
      <c r="AA6191" s="8">
        <f t="shared" si="786"/>
        <v>116949.41</v>
      </c>
      <c r="AB6191" s="7">
        <f t="shared" si="783"/>
        <v>0</v>
      </c>
      <c r="AC6191" s="7">
        <f t="shared" si="784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hidden="1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8"/>
        <v>15000</v>
      </c>
      <c r="W6192" s="8">
        <f t="shared" si="782"/>
        <v>0</v>
      </c>
      <c r="X6192" s="8"/>
      <c r="Y6192" s="7">
        <f t="shared" si="780"/>
        <v>0</v>
      </c>
      <c r="Z6192" s="7"/>
      <c r="AA6192" s="8">
        <f t="shared" si="786"/>
        <v>0</v>
      </c>
      <c r="AB6192" s="7">
        <f t="shared" si="783"/>
        <v>0</v>
      </c>
      <c r="AC6192" s="7">
        <f t="shared" si="784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hidden="1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8"/>
        <v>17796.740000000002</v>
      </c>
      <c r="W6193" s="8">
        <f t="shared" si="782"/>
        <v>0</v>
      </c>
      <c r="X6193" s="8"/>
      <c r="Y6193" s="7">
        <f t="shared" si="780"/>
        <v>0</v>
      </c>
      <c r="Z6193" s="7"/>
      <c r="AA6193" s="8">
        <f t="shared" si="786"/>
        <v>0</v>
      </c>
      <c r="AB6193" s="7">
        <f t="shared" si="783"/>
        <v>0</v>
      </c>
      <c r="AC6193" s="7">
        <f t="shared" si="784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hidden="1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8"/>
        <v>25818.397659999999</v>
      </c>
      <c r="W6194" s="8">
        <f t="shared" si="782"/>
        <v>0</v>
      </c>
      <c r="X6194" s="8"/>
      <c r="Y6194" s="7">
        <f t="shared" si="780"/>
        <v>0</v>
      </c>
      <c r="Z6194" s="7"/>
      <c r="AA6194" s="8">
        <f t="shared" si="786"/>
        <v>0</v>
      </c>
      <c r="AB6194" s="7">
        <f t="shared" si="783"/>
        <v>0</v>
      </c>
      <c r="AC6194" s="7">
        <f t="shared" si="784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hidden="1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7">S6195+T6195-U6195</f>
        <v>1137087.5482300001</v>
      </c>
      <c r="W6195" s="8">
        <f t="shared" si="782"/>
        <v>0</v>
      </c>
      <c r="X6195" s="8"/>
      <c r="Y6195" s="7">
        <f t="shared" si="780"/>
        <v>0</v>
      </c>
      <c r="Z6195" s="7"/>
      <c r="AA6195" s="8">
        <f t="shared" si="786"/>
        <v>0</v>
      </c>
      <c r="AB6195" s="7">
        <f t="shared" si="783"/>
        <v>0</v>
      </c>
      <c r="AC6195" s="7">
        <f t="shared" si="784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hidden="1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7"/>
        <v>-3000.0434500000001</v>
      </c>
      <c r="W6196" s="8">
        <f t="shared" si="782"/>
        <v>0</v>
      </c>
      <c r="X6196" s="8"/>
      <c r="Y6196" s="7">
        <f t="shared" si="780"/>
        <v>0</v>
      </c>
      <c r="Z6196" s="7"/>
      <c r="AA6196" s="8">
        <f t="shared" si="786"/>
        <v>0</v>
      </c>
      <c r="AB6196" s="7">
        <f t="shared" si="783"/>
        <v>0</v>
      </c>
      <c r="AC6196" s="7">
        <f t="shared" si="784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hidden="1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7"/>
        <v>-1697896.06</v>
      </c>
      <c r="W6197" s="8">
        <f t="shared" si="782"/>
        <v>0</v>
      </c>
      <c r="X6197" s="8"/>
      <c r="Y6197" s="7">
        <f t="shared" si="780"/>
        <v>0</v>
      </c>
      <c r="Z6197" s="7"/>
      <c r="AA6197" s="8">
        <f t="shared" si="786"/>
        <v>0</v>
      </c>
      <c r="AB6197" s="7">
        <f t="shared" si="783"/>
        <v>0</v>
      </c>
      <c r="AC6197" s="7">
        <f t="shared" si="784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hidden="1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7"/>
        <v>1776030.75229</v>
      </c>
      <c r="W6198" s="8">
        <f t="shared" si="782"/>
        <v>0</v>
      </c>
      <c r="X6198" s="8"/>
      <c r="Y6198" s="7">
        <f t="shared" si="780"/>
        <v>0</v>
      </c>
      <c r="Z6198" s="7"/>
      <c r="AA6198" s="8">
        <f t="shared" si="786"/>
        <v>0</v>
      </c>
      <c r="AB6198" s="7">
        <f t="shared" si="783"/>
        <v>0</v>
      </c>
      <c r="AC6198" s="7">
        <f t="shared" si="784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hidden="1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7"/>
        <v>986.86000000000104</v>
      </c>
      <c r="W6199" s="8">
        <f t="shared" si="782"/>
        <v>0</v>
      </c>
      <c r="X6199" s="8"/>
      <c r="Y6199" s="7">
        <f t="shared" si="780"/>
        <v>0</v>
      </c>
      <c r="Z6199" s="7"/>
      <c r="AA6199" s="8">
        <f t="shared" si="786"/>
        <v>0</v>
      </c>
      <c r="AB6199" s="7">
        <f t="shared" si="783"/>
        <v>0</v>
      </c>
      <c r="AC6199" s="7">
        <f t="shared" si="784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hidden="1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7"/>
        <v>184139.5</v>
      </c>
      <c r="W6200" s="8">
        <f t="shared" si="782"/>
        <v>0</v>
      </c>
      <c r="X6200" s="8"/>
      <c r="Y6200" s="7">
        <f t="shared" si="780"/>
        <v>0</v>
      </c>
      <c r="Z6200" s="7"/>
      <c r="AA6200" s="8">
        <f t="shared" si="786"/>
        <v>0</v>
      </c>
      <c r="AB6200" s="7">
        <f t="shared" si="783"/>
        <v>0</v>
      </c>
      <c r="AC6200" s="7">
        <f t="shared" si="784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hidden="1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7"/>
        <v>15.5599999999995</v>
      </c>
      <c r="W6201" s="8">
        <f t="shared" si="782"/>
        <v>0</v>
      </c>
      <c r="X6201" s="8"/>
      <c r="Y6201" s="7">
        <f t="shared" si="780"/>
        <v>0</v>
      </c>
      <c r="Z6201" s="7"/>
      <c r="AA6201" s="8">
        <f t="shared" si="786"/>
        <v>0</v>
      </c>
      <c r="AB6201" s="7">
        <f t="shared" si="783"/>
        <v>0</v>
      </c>
      <c r="AC6201" s="7">
        <f t="shared" si="784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hidden="1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7"/>
        <v>2547.13</v>
      </c>
      <c r="W6202" s="8">
        <f t="shared" si="782"/>
        <v>0</v>
      </c>
      <c r="X6202" s="8"/>
      <c r="Y6202" s="7">
        <f t="shared" si="780"/>
        <v>0</v>
      </c>
      <c r="Z6202" s="7"/>
      <c r="AA6202" s="8">
        <f t="shared" si="786"/>
        <v>0</v>
      </c>
      <c r="AB6202" s="7">
        <f t="shared" si="783"/>
        <v>0</v>
      </c>
      <c r="AC6202" s="7">
        <f t="shared" si="784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hidden="1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7"/>
        <v>42175.8</v>
      </c>
      <c r="W6203" s="8">
        <f t="shared" si="782"/>
        <v>0</v>
      </c>
      <c r="X6203" s="8">
        <f t="shared" ref="X6203:X6205" si="788">W6203*R6203</f>
        <v>0</v>
      </c>
      <c r="Y6203" s="7">
        <f t="shared" si="780"/>
        <v>0</v>
      </c>
      <c r="Z6203" s="7"/>
      <c r="AA6203" s="8">
        <f t="shared" si="786"/>
        <v>0</v>
      </c>
      <c r="AB6203" s="7">
        <f t="shared" si="783"/>
        <v>0</v>
      </c>
      <c r="AC6203" s="7">
        <f t="shared" si="784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hidden="1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7"/>
        <v>-9357.2999999999993</v>
      </c>
      <c r="W6204" s="8">
        <f t="shared" si="782"/>
        <v>0</v>
      </c>
      <c r="X6204" s="8">
        <f t="shared" si="788"/>
        <v>0</v>
      </c>
      <c r="Y6204" s="7">
        <f t="shared" si="780"/>
        <v>0</v>
      </c>
      <c r="Z6204" s="7"/>
      <c r="AA6204" s="8">
        <f t="shared" si="786"/>
        <v>0</v>
      </c>
      <c r="AB6204" s="7">
        <f t="shared" si="783"/>
        <v>0</v>
      </c>
      <c r="AC6204" s="7">
        <f t="shared" si="784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hidden="1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7"/>
        <v>24538.199999999997</v>
      </c>
      <c r="W6205" s="8">
        <f t="shared" si="782"/>
        <v>75461.8</v>
      </c>
      <c r="X6205" s="8">
        <f t="shared" si="788"/>
        <v>3773.09</v>
      </c>
      <c r="Y6205" s="7">
        <f t="shared" si="780"/>
        <v>0</v>
      </c>
      <c r="Z6205" s="7"/>
      <c r="AA6205" s="8">
        <f t="shared" si="786"/>
        <v>79234.89</v>
      </c>
      <c r="AB6205" s="7">
        <f t="shared" si="783"/>
        <v>0</v>
      </c>
      <c r="AC6205" s="7">
        <f t="shared" si="784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hidden="1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2948</v>
      </c>
      <c r="F6206" s="58" t="s">
        <v>2949</v>
      </c>
      <c r="G6206" s="58" t="s">
        <v>2948</v>
      </c>
      <c r="H6206" s="58" t="s">
        <v>2950</v>
      </c>
      <c r="I6206" s="58" t="s">
        <v>2951</v>
      </c>
      <c r="J6206" s="58" t="s">
        <v>2952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7"/>
        <v>102329.60999999999</v>
      </c>
      <c r="W6206" s="8">
        <f t="shared" si="782"/>
        <v>21455.4</v>
      </c>
      <c r="X6206" s="8"/>
      <c r="Y6206" s="7">
        <f t="shared" si="780"/>
        <v>0</v>
      </c>
      <c r="Z6206" s="7"/>
      <c r="AA6206" s="8">
        <f t="shared" si="786"/>
        <v>21455.4</v>
      </c>
      <c r="AB6206" s="7">
        <f t="shared" si="783"/>
        <v>0</v>
      </c>
      <c r="AC6206" s="7">
        <f t="shared" si="784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hidden="1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2956</v>
      </c>
      <c r="F6207" s="58" t="s">
        <v>2956</v>
      </c>
      <c r="G6207" s="58" t="s">
        <v>2956</v>
      </c>
      <c r="H6207" s="58" t="s">
        <v>2950</v>
      </c>
      <c r="I6207" s="58" t="s">
        <v>2951</v>
      </c>
      <c r="J6207" s="58" t="s">
        <v>2952</v>
      </c>
      <c r="K6207" s="58" t="s">
        <v>32</v>
      </c>
      <c r="L6207" s="58" t="s">
        <v>2957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7"/>
        <v>12099.5</v>
      </c>
      <c r="W6207" s="8">
        <f t="shared" si="782"/>
        <v>0</v>
      </c>
      <c r="X6207" s="8"/>
      <c r="Y6207" s="7">
        <f t="shared" si="780"/>
        <v>0</v>
      </c>
      <c r="Z6207" s="7"/>
      <c r="AA6207" s="8">
        <f t="shared" si="786"/>
        <v>0</v>
      </c>
      <c r="AB6207" s="7">
        <f t="shared" si="783"/>
        <v>0</v>
      </c>
      <c r="AC6207" s="7">
        <f t="shared" si="784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hidden="1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2956</v>
      </c>
      <c r="F6208" s="58" t="s">
        <v>2956</v>
      </c>
      <c r="G6208" s="58" t="s">
        <v>2956</v>
      </c>
      <c r="H6208" s="58" t="s">
        <v>2950</v>
      </c>
      <c r="I6208" s="58" t="s">
        <v>2951</v>
      </c>
      <c r="J6208" s="58" t="s">
        <v>2952</v>
      </c>
      <c r="K6208" s="58" t="s">
        <v>32</v>
      </c>
      <c r="L6208" s="58" t="s">
        <v>2958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7"/>
        <v>451</v>
      </c>
      <c r="W6208" s="8">
        <f t="shared" si="782"/>
        <v>0</v>
      </c>
      <c r="X6208" s="8"/>
      <c r="Y6208" s="7">
        <f t="shared" si="780"/>
        <v>0</v>
      </c>
      <c r="Z6208" s="7"/>
      <c r="AA6208" s="8">
        <f t="shared" si="786"/>
        <v>0</v>
      </c>
      <c r="AB6208" s="7">
        <f t="shared" si="783"/>
        <v>0</v>
      </c>
      <c r="AC6208" s="7">
        <f t="shared" si="784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hidden="1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2956</v>
      </c>
      <c r="F6209" s="58" t="s">
        <v>2956</v>
      </c>
      <c r="G6209" s="58" t="s">
        <v>2956</v>
      </c>
      <c r="H6209" s="58" t="s">
        <v>2950</v>
      </c>
      <c r="I6209" s="58" t="s">
        <v>2951</v>
      </c>
      <c r="J6209" s="58" t="s">
        <v>2952</v>
      </c>
      <c r="K6209" s="58" t="s">
        <v>32</v>
      </c>
      <c r="L6209" s="58" t="s">
        <v>2959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7"/>
        <v>10988.1</v>
      </c>
      <c r="W6209" s="8">
        <f t="shared" si="782"/>
        <v>0</v>
      </c>
      <c r="X6209" s="8"/>
      <c r="Y6209" s="7">
        <f t="shared" si="780"/>
        <v>0</v>
      </c>
      <c r="Z6209" s="7"/>
      <c r="AA6209" s="8">
        <f t="shared" si="786"/>
        <v>0</v>
      </c>
      <c r="AB6209" s="7">
        <f t="shared" si="783"/>
        <v>0</v>
      </c>
      <c r="AC6209" s="7">
        <f t="shared" si="784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hidden="1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2950</v>
      </c>
      <c r="I6210" s="58" t="s">
        <v>2951</v>
      </c>
      <c r="J6210" s="58" t="s">
        <v>2952</v>
      </c>
      <c r="K6210" s="58" t="s">
        <v>32</v>
      </c>
      <c r="L6210" s="58" t="s">
        <v>2960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7"/>
        <v>144.20000000000201</v>
      </c>
      <c r="W6210" s="8">
        <f t="shared" si="782"/>
        <v>0</v>
      </c>
      <c r="X6210" s="8"/>
      <c r="Y6210" s="7">
        <f t="shared" si="780"/>
        <v>0</v>
      </c>
      <c r="Z6210" s="7"/>
      <c r="AA6210" s="8">
        <f t="shared" si="786"/>
        <v>0</v>
      </c>
      <c r="AB6210" s="7">
        <f t="shared" si="783"/>
        <v>0</v>
      </c>
      <c r="AC6210" s="7">
        <f t="shared" si="784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hidden="1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2961</v>
      </c>
      <c r="F6211" s="58" t="s">
        <v>2961</v>
      </c>
      <c r="G6211" s="58" t="s">
        <v>2961</v>
      </c>
      <c r="H6211" s="58" t="s">
        <v>2950</v>
      </c>
      <c r="I6211" s="58" t="s">
        <v>2951</v>
      </c>
      <c r="J6211" s="58" t="s">
        <v>2952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7"/>
        <v>32397.650000000009</v>
      </c>
      <c r="W6211" s="8">
        <f t="shared" si="782"/>
        <v>64366.67</v>
      </c>
      <c r="X6211" s="8"/>
      <c r="Y6211" s="7">
        <f t="shared" ref="Y6211:Y6274" si="789">IF(W6211-AC6211&lt;=0,0,IF(O6211="返现",MAX(W6211-AB6211-AC6211,0),MAX(W6211-AC6211,0)))</f>
        <v>0</v>
      </c>
      <c r="Z6211" s="7"/>
      <c r="AA6211" s="8">
        <f t="shared" si="786"/>
        <v>64366.67</v>
      </c>
      <c r="AB6211" s="7">
        <f t="shared" si="783"/>
        <v>0</v>
      </c>
      <c r="AC6211" s="7">
        <f t="shared" si="784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hidden="1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2054</v>
      </c>
      <c r="F6212" s="58" t="s">
        <v>2054</v>
      </c>
      <c r="G6212" s="58" t="s">
        <v>2054</v>
      </c>
      <c r="H6212" s="58" t="s">
        <v>2950</v>
      </c>
      <c r="I6212" s="58" t="s">
        <v>2951</v>
      </c>
      <c r="J6212" s="58" t="s">
        <v>2952</v>
      </c>
      <c r="K6212" s="58" t="s">
        <v>32</v>
      </c>
      <c r="L6212" s="58" t="s">
        <v>2055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7"/>
        <v>20003.5</v>
      </c>
      <c r="W6212" s="8">
        <f t="shared" si="782"/>
        <v>0</v>
      </c>
      <c r="X6212" s="8"/>
      <c r="Y6212" s="7">
        <f t="shared" si="789"/>
        <v>0</v>
      </c>
      <c r="Z6212" s="7"/>
      <c r="AA6212" s="8">
        <f t="shared" si="786"/>
        <v>0</v>
      </c>
      <c r="AB6212" s="7">
        <f t="shared" si="783"/>
        <v>0</v>
      </c>
      <c r="AC6212" s="7">
        <f t="shared" si="784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hidden="1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2950</v>
      </c>
      <c r="I6213" s="58" t="s">
        <v>2951</v>
      </c>
      <c r="J6213" s="58" t="s">
        <v>2952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7"/>
        <v>74654.09</v>
      </c>
      <c r="W6213" s="8">
        <f t="shared" si="782"/>
        <v>0</v>
      </c>
      <c r="X6213" s="8"/>
      <c r="Y6213" s="7">
        <f t="shared" si="789"/>
        <v>0</v>
      </c>
      <c r="Z6213" s="7"/>
      <c r="AA6213" s="8">
        <f t="shared" si="786"/>
        <v>0</v>
      </c>
      <c r="AB6213" s="7">
        <f t="shared" si="783"/>
        <v>0</v>
      </c>
      <c r="AC6213" s="7">
        <f t="shared" si="784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hidden="1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2950</v>
      </c>
      <c r="I6214" s="58" t="s">
        <v>2951</v>
      </c>
      <c r="J6214" s="58" t="s">
        <v>2952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7"/>
        <v>-62.87</v>
      </c>
      <c r="W6214" s="8">
        <f t="shared" si="782"/>
        <v>0</v>
      </c>
      <c r="X6214" s="8"/>
      <c r="Y6214" s="7">
        <f t="shared" si="789"/>
        <v>0</v>
      </c>
      <c r="Z6214" s="7"/>
      <c r="AA6214" s="8">
        <f t="shared" si="786"/>
        <v>0</v>
      </c>
      <c r="AB6214" s="7">
        <f t="shared" si="783"/>
        <v>0</v>
      </c>
      <c r="AC6214" s="7">
        <f t="shared" si="784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hidden="1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2070</v>
      </c>
      <c r="F6215" s="58" t="s">
        <v>2070</v>
      </c>
      <c r="G6215" s="58" t="s">
        <v>2070</v>
      </c>
      <c r="H6215" s="58" t="s">
        <v>2950</v>
      </c>
      <c r="I6215" s="58" t="s">
        <v>2951</v>
      </c>
      <c r="J6215" s="58" t="s">
        <v>2952</v>
      </c>
      <c r="K6215" s="58" t="s">
        <v>32</v>
      </c>
      <c r="L6215" s="58" t="s">
        <v>2070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7"/>
        <v>145.67999999999901</v>
      </c>
      <c r="W6215" s="8">
        <f t="shared" si="782"/>
        <v>0</v>
      </c>
      <c r="X6215" s="8"/>
      <c r="Y6215" s="7">
        <f t="shared" si="789"/>
        <v>0</v>
      </c>
      <c r="Z6215" s="7"/>
      <c r="AA6215" s="8">
        <f t="shared" si="786"/>
        <v>0</v>
      </c>
      <c r="AB6215" s="7">
        <f t="shared" si="783"/>
        <v>0</v>
      </c>
      <c r="AC6215" s="7">
        <f t="shared" si="784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hidden="1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2964</v>
      </c>
      <c r="F6216" s="58" t="s">
        <v>2964</v>
      </c>
      <c r="G6216" s="58" t="s">
        <v>2964</v>
      </c>
      <c r="H6216" s="58" t="s">
        <v>2950</v>
      </c>
      <c r="I6216" s="58" t="s">
        <v>2951</v>
      </c>
      <c r="J6216" s="58" t="s">
        <v>2952</v>
      </c>
      <c r="K6216" s="58" t="s">
        <v>32</v>
      </c>
      <c r="L6216" s="58" t="s">
        <v>2964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7"/>
        <v>-81.099999999976703</v>
      </c>
      <c r="W6216" s="8">
        <f t="shared" si="782"/>
        <v>0</v>
      </c>
      <c r="X6216" s="8"/>
      <c r="Y6216" s="7">
        <f t="shared" si="789"/>
        <v>0</v>
      </c>
      <c r="Z6216" s="7"/>
      <c r="AA6216" s="8">
        <f t="shared" si="786"/>
        <v>0</v>
      </c>
      <c r="AB6216" s="7">
        <f t="shared" si="783"/>
        <v>0</v>
      </c>
      <c r="AC6216" s="7">
        <f t="shared" si="784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hidden="1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2965</v>
      </c>
      <c r="G6217" s="58" t="s">
        <v>231</v>
      </c>
      <c r="H6217" s="58" t="s">
        <v>2950</v>
      </c>
      <c r="I6217" s="58" t="s">
        <v>2951</v>
      </c>
      <c r="J6217" s="58" t="s">
        <v>2952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7"/>
        <v>43216.85</v>
      </c>
      <c r="W6217" s="8">
        <f t="shared" si="782"/>
        <v>0</v>
      </c>
      <c r="X6217" s="8"/>
      <c r="Y6217" s="7">
        <f t="shared" si="789"/>
        <v>0</v>
      </c>
      <c r="Z6217" s="7"/>
      <c r="AA6217" s="8">
        <f t="shared" si="786"/>
        <v>0</v>
      </c>
      <c r="AB6217" s="7">
        <f t="shared" si="783"/>
        <v>0</v>
      </c>
      <c r="AC6217" s="7">
        <f t="shared" si="784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hidden="1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2965</v>
      </c>
      <c r="G6218" s="58" t="s">
        <v>231</v>
      </c>
      <c r="H6218" s="58" t="s">
        <v>2950</v>
      </c>
      <c r="I6218" s="58" t="s">
        <v>2951</v>
      </c>
      <c r="J6218" s="58" t="s">
        <v>2952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7"/>
        <v>47853.4</v>
      </c>
      <c r="W6218" s="8">
        <f t="shared" ref="W6218:W6281" si="790">IF(O6218="返货",U6218/(1+P6218),IF(O6218="返现",U6218,IF(O6218="折扣",U6218*P6218,IF(O6218="无",U6218))))</f>
        <v>0</v>
      </c>
      <c r="X6218" s="8"/>
      <c r="Y6218" s="7">
        <f t="shared" si="789"/>
        <v>0</v>
      </c>
      <c r="Z6218" s="7"/>
      <c r="AA6218" s="8">
        <f t="shared" si="786"/>
        <v>0</v>
      </c>
      <c r="AB6218" s="7">
        <f t="shared" ref="AB6218:AB6281" si="791">U6218-W6218</f>
        <v>0</v>
      </c>
      <c r="AC6218" s="7">
        <f t="shared" si="784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hidden="1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2970</v>
      </c>
      <c r="F6219" s="58" t="s">
        <v>2970</v>
      </c>
      <c r="G6219" s="58" t="s">
        <v>2970</v>
      </c>
      <c r="H6219" s="58" t="s">
        <v>2950</v>
      </c>
      <c r="I6219" s="58" t="s">
        <v>2951</v>
      </c>
      <c r="J6219" s="58" t="s">
        <v>2952</v>
      </c>
      <c r="K6219" s="58" t="s">
        <v>32</v>
      </c>
      <c r="L6219" s="58" t="s">
        <v>2970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7"/>
        <v>199.9</v>
      </c>
      <c r="W6219" s="8">
        <f t="shared" si="790"/>
        <v>0</v>
      </c>
      <c r="X6219" s="8"/>
      <c r="Y6219" s="7">
        <f t="shared" si="789"/>
        <v>0</v>
      </c>
      <c r="Z6219" s="7"/>
      <c r="AA6219" s="8">
        <f t="shared" si="786"/>
        <v>0</v>
      </c>
      <c r="AB6219" s="7">
        <f t="shared" si="791"/>
        <v>0</v>
      </c>
      <c r="AC6219" s="7">
        <f t="shared" ref="AC6219:AC6282" si="792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hidden="1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2971</v>
      </c>
      <c r="F6220" s="58" t="s">
        <v>2971</v>
      </c>
      <c r="G6220" s="58" t="s">
        <v>2971</v>
      </c>
      <c r="H6220" s="58" t="s">
        <v>2950</v>
      </c>
      <c r="I6220" s="58" t="s">
        <v>2951</v>
      </c>
      <c r="J6220" s="58" t="s">
        <v>2952</v>
      </c>
      <c r="K6220" s="58" t="s">
        <v>32</v>
      </c>
      <c r="L6220" s="58" t="s">
        <v>2972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7"/>
        <v>4.5</v>
      </c>
      <c r="W6220" s="8">
        <f t="shared" si="790"/>
        <v>0</v>
      </c>
      <c r="X6220" s="8"/>
      <c r="Y6220" s="7">
        <f t="shared" si="789"/>
        <v>0</v>
      </c>
      <c r="Z6220" s="7"/>
      <c r="AA6220" s="8">
        <f t="shared" si="786"/>
        <v>0</v>
      </c>
      <c r="AB6220" s="7">
        <f t="shared" si="791"/>
        <v>0</v>
      </c>
      <c r="AC6220" s="7">
        <f t="shared" si="792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hidden="1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2974</v>
      </c>
      <c r="F6221" s="58" t="s">
        <v>2974</v>
      </c>
      <c r="G6221" s="58" t="s">
        <v>2974</v>
      </c>
      <c r="H6221" s="58" t="s">
        <v>2950</v>
      </c>
      <c r="I6221" s="58" t="s">
        <v>2951</v>
      </c>
      <c r="J6221" s="58" t="s">
        <v>2952</v>
      </c>
      <c r="K6221" s="58" t="s">
        <v>32</v>
      </c>
      <c r="L6221" s="58" t="s">
        <v>2974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7"/>
        <v>10000</v>
      </c>
      <c r="W6221" s="8">
        <f t="shared" si="790"/>
        <v>0</v>
      </c>
      <c r="X6221" s="8"/>
      <c r="Y6221" s="7">
        <f t="shared" si="789"/>
        <v>0</v>
      </c>
      <c r="Z6221" s="7"/>
      <c r="AA6221" s="8">
        <f t="shared" si="786"/>
        <v>0</v>
      </c>
      <c r="AB6221" s="7">
        <f t="shared" si="791"/>
        <v>0</v>
      </c>
      <c r="AC6221" s="7">
        <f t="shared" si="792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hidden="1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2950</v>
      </c>
      <c r="I6222" s="58" t="s">
        <v>2951</v>
      </c>
      <c r="J6222" s="58" t="s">
        <v>2952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7"/>
        <v>150.11000000000101</v>
      </c>
      <c r="W6222" s="8">
        <f t="shared" si="790"/>
        <v>0</v>
      </c>
      <c r="X6222" s="8"/>
      <c r="Y6222" s="7">
        <f t="shared" si="789"/>
        <v>0</v>
      </c>
      <c r="Z6222" s="7"/>
      <c r="AA6222" s="8">
        <f t="shared" si="786"/>
        <v>0</v>
      </c>
      <c r="AB6222" s="7">
        <f t="shared" si="791"/>
        <v>0</v>
      </c>
      <c r="AC6222" s="7">
        <f t="shared" si="792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hidden="1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2976</v>
      </c>
      <c r="F6223" s="58" t="s">
        <v>2976</v>
      </c>
      <c r="G6223" s="58" t="s">
        <v>2976</v>
      </c>
      <c r="H6223" s="58" t="s">
        <v>2950</v>
      </c>
      <c r="I6223" s="58" t="s">
        <v>2951</v>
      </c>
      <c r="J6223" s="58" t="s">
        <v>2952</v>
      </c>
      <c r="K6223" s="58" t="s">
        <v>32</v>
      </c>
      <c r="L6223" s="58" t="s">
        <v>2976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7"/>
        <v>0.22999999999999701</v>
      </c>
      <c r="W6223" s="8">
        <f t="shared" si="790"/>
        <v>0</v>
      </c>
      <c r="X6223" s="8"/>
      <c r="Y6223" s="7">
        <f t="shared" si="789"/>
        <v>0</v>
      </c>
      <c r="Z6223" s="7"/>
      <c r="AA6223" s="8">
        <f t="shared" si="786"/>
        <v>0</v>
      </c>
      <c r="AB6223" s="7">
        <f t="shared" si="791"/>
        <v>0</v>
      </c>
      <c r="AC6223" s="7">
        <f t="shared" si="792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hidden="1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2977</v>
      </c>
      <c r="G6224" s="58" t="s">
        <v>340</v>
      </c>
      <c r="H6224" s="58" t="s">
        <v>2950</v>
      </c>
      <c r="I6224" s="58" t="s">
        <v>2951</v>
      </c>
      <c r="J6224" s="58" t="s">
        <v>2952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7"/>
        <v>-13.600000000002201</v>
      </c>
      <c r="W6224" s="8">
        <f t="shared" si="790"/>
        <v>0</v>
      </c>
      <c r="X6224" s="8"/>
      <c r="Y6224" s="7">
        <f t="shared" si="789"/>
        <v>0</v>
      </c>
      <c r="Z6224" s="7"/>
      <c r="AA6224" s="8">
        <f t="shared" si="786"/>
        <v>0</v>
      </c>
      <c r="AB6224" s="7">
        <f t="shared" si="791"/>
        <v>0</v>
      </c>
      <c r="AC6224" s="7">
        <f t="shared" si="792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hidden="1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2950</v>
      </c>
      <c r="I6225" s="58" t="s">
        <v>2951</v>
      </c>
      <c r="J6225" s="58" t="s">
        <v>2952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7"/>
        <v>-13.100000000000399</v>
      </c>
      <c r="W6225" s="8">
        <f t="shared" si="790"/>
        <v>0</v>
      </c>
      <c r="X6225" s="8"/>
      <c r="Y6225" s="7">
        <f t="shared" si="789"/>
        <v>0</v>
      </c>
      <c r="Z6225" s="7"/>
      <c r="AA6225" s="8">
        <f t="shared" si="786"/>
        <v>0</v>
      </c>
      <c r="AB6225" s="7">
        <f t="shared" si="791"/>
        <v>0</v>
      </c>
      <c r="AC6225" s="7">
        <f t="shared" si="792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hidden="1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58" t="s">
        <v>1682</v>
      </c>
      <c r="F6226" s="58" t="s">
        <v>1683</v>
      </c>
      <c r="G6226" s="58" t="s">
        <v>1682</v>
      </c>
      <c r="H6226" s="58" t="s">
        <v>2950</v>
      </c>
      <c r="I6226" s="58" t="s">
        <v>2951</v>
      </c>
      <c r="J6226" s="58" t="s">
        <v>2952</v>
      </c>
      <c r="K6226" s="58" t="s">
        <v>32</v>
      </c>
      <c r="L6226" s="58" t="s">
        <v>2978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7"/>
        <v>5.7</v>
      </c>
      <c r="W6226" s="8">
        <f t="shared" si="790"/>
        <v>0</v>
      </c>
      <c r="X6226" s="8"/>
      <c r="Y6226" s="7">
        <f t="shared" si="789"/>
        <v>0</v>
      </c>
      <c r="Z6226" s="7"/>
      <c r="AA6226" s="8">
        <f t="shared" si="786"/>
        <v>0</v>
      </c>
      <c r="AB6226" s="7">
        <f t="shared" si="791"/>
        <v>0</v>
      </c>
      <c r="AC6226" s="7">
        <f t="shared" si="792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hidden="1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58" t="s">
        <v>1682</v>
      </c>
      <c r="F6227" s="58" t="s">
        <v>1683</v>
      </c>
      <c r="G6227" s="58" t="s">
        <v>1682</v>
      </c>
      <c r="H6227" s="58" t="s">
        <v>2950</v>
      </c>
      <c r="I6227" s="58" t="s">
        <v>2951</v>
      </c>
      <c r="J6227" s="58" t="s">
        <v>2952</v>
      </c>
      <c r="K6227" s="58" t="s">
        <v>32</v>
      </c>
      <c r="L6227" s="58" t="s">
        <v>1682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7"/>
        <v>-72.400000000000006</v>
      </c>
      <c r="W6227" s="8">
        <f t="shared" si="790"/>
        <v>0</v>
      </c>
      <c r="X6227" s="8"/>
      <c r="Y6227" s="7">
        <f t="shared" si="789"/>
        <v>0</v>
      </c>
      <c r="Z6227" s="7"/>
      <c r="AA6227" s="8">
        <f t="shared" si="786"/>
        <v>0</v>
      </c>
      <c r="AB6227" s="7">
        <f t="shared" si="791"/>
        <v>0</v>
      </c>
      <c r="AC6227" s="7">
        <f t="shared" si="792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hidden="1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2950</v>
      </c>
      <c r="I6228" s="58" t="s">
        <v>2951</v>
      </c>
      <c r="J6228" s="58" t="s">
        <v>2952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7"/>
        <v>23417.32</v>
      </c>
      <c r="W6228" s="8">
        <f t="shared" si="790"/>
        <v>5</v>
      </c>
      <c r="X6228" s="8">
        <f>W6228*R6228</f>
        <v>0.1</v>
      </c>
      <c r="Y6228" s="7">
        <f t="shared" si="789"/>
        <v>0</v>
      </c>
      <c r="Z6228" s="7"/>
      <c r="AA6228" s="8">
        <f t="shared" si="786"/>
        <v>5.0999999999999996</v>
      </c>
      <c r="AB6228" s="7">
        <f t="shared" si="791"/>
        <v>0</v>
      </c>
      <c r="AC6228" s="7">
        <f t="shared" si="792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hidden="1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2950</v>
      </c>
      <c r="I6229" s="58" t="s">
        <v>2951</v>
      </c>
      <c r="J6229" s="58" t="s">
        <v>2952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7"/>
        <v>2303176.19</v>
      </c>
      <c r="W6229" s="8">
        <f t="shared" si="790"/>
        <v>0</v>
      </c>
      <c r="X6229" s="8"/>
      <c r="Y6229" s="7">
        <f t="shared" si="789"/>
        <v>0</v>
      </c>
      <c r="Z6229" s="7"/>
      <c r="AA6229" s="8">
        <f t="shared" si="786"/>
        <v>0</v>
      </c>
      <c r="AB6229" s="7">
        <f t="shared" si="791"/>
        <v>0</v>
      </c>
      <c r="AC6229" s="7">
        <f t="shared" si="792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hidden="1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2950</v>
      </c>
      <c r="I6230" s="58" t="s">
        <v>2951</v>
      </c>
      <c r="J6230" s="58" t="s">
        <v>2952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7"/>
        <v>449422.6</v>
      </c>
      <c r="W6230" s="8">
        <f t="shared" si="790"/>
        <v>0</v>
      </c>
      <c r="X6230" s="8"/>
      <c r="Y6230" s="7">
        <f t="shared" si="789"/>
        <v>0</v>
      </c>
      <c r="Z6230" s="7"/>
      <c r="AA6230" s="8">
        <f t="shared" si="786"/>
        <v>0</v>
      </c>
      <c r="AB6230" s="7">
        <f t="shared" si="791"/>
        <v>0</v>
      </c>
      <c r="AC6230" s="7">
        <f t="shared" si="792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hidden="1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2980</v>
      </c>
      <c r="F6231" s="58" t="s">
        <v>2980</v>
      </c>
      <c r="G6231" s="58" t="s">
        <v>2980</v>
      </c>
      <c r="H6231" s="58" t="s">
        <v>2950</v>
      </c>
      <c r="I6231" s="58" t="s">
        <v>2951</v>
      </c>
      <c r="J6231" s="58" t="s">
        <v>2952</v>
      </c>
      <c r="K6231" s="58" t="s">
        <v>32</v>
      </c>
      <c r="L6231" s="58" t="s">
        <v>2980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7"/>
        <v>17948.7</v>
      </c>
      <c r="W6231" s="8">
        <f t="shared" si="790"/>
        <v>0</v>
      </c>
      <c r="X6231" s="8"/>
      <c r="Y6231" s="7">
        <f t="shared" si="789"/>
        <v>0</v>
      </c>
      <c r="Z6231" s="7"/>
      <c r="AA6231" s="8">
        <f t="shared" si="786"/>
        <v>0</v>
      </c>
      <c r="AB6231" s="7">
        <f t="shared" si="791"/>
        <v>0</v>
      </c>
      <c r="AC6231" s="7">
        <f t="shared" si="792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hidden="1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2981</v>
      </c>
      <c r="F6232" s="58" t="s">
        <v>2981</v>
      </c>
      <c r="G6232" s="58" t="s">
        <v>2981</v>
      </c>
      <c r="H6232" s="58" t="s">
        <v>2950</v>
      </c>
      <c r="I6232" s="58" t="s">
        <v>2951</v>
      </c>
      <c r="J6232" s="58" t="s">
        <v>2952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7"/>
        <v>99918.34</v>
      </c>
      <c r="W6232" s="8">
        <f t="shared" si="790"/>
        <v>0</v>
      </c>
      <c r="X6232" s="8"/>
      <c r="Y6232" s="7">
        <f t="shared" si="789"/>
        <v>0</v>
      </c>
      <c r="Z6232" s="7"/>
      <c r="AA6232" s="8">
        <f t="shared" si="786"/>
        <v>0</v>
      </c>
      <c r="AB6232" s="7">
        <f t="shared" si="791"/>
        <v>0</v>
      </c>
      <c r="AC6232" s="7">
        <f t="shared" si="792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hidden="1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2950</v>
      </c>
      <c r="I6233" s="58" t="s">
        <v>2951</v>
      </c>
      <c r="J6233" s="58" t="s">
        <v>2952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7"/>
        <v>99116.210000000196</v>
      </c>
      <c r="W6233" s="8">
        <f t="shared" si="790"/>
        <v>0</v>
      </c>
      <c r="X6233" s="8"/>
      <c r="Y6233" s="7">
        <f t="shared" si="789"/>
        <v>0</v>
      </c>
      <c r="Z6233" s="7"/>
      <c r="AA6233" s="8">
        <f t="shared" si="786"/>
        <v>0</v>
      </c>
      <c r="AB6233" s="7">
        <f t="shared" si="791"/>
        <v>0</v>
      </c>
      <c r="AC6233" s="7">
        <f t="shared" si="792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hidden="1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2950</v>
      </c>
      <c r="I6234" s="58" t="s">
        <v>2951</v>
      </c>
      <c r="J6234" s="58" t="s">
        <v>2952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4086</v>
      </c>
      <c r="S6234" s="95">
        <v>1041368.76</v>
      </c>
      <c r="T6234" s="7"/>
      <c r="U6234" s="7">
        <v>0</v>
      </c>
      <c r="V6234" s="7">
        <f t="shared" si="787"/>
        <v>1041368.76</v>
      </c>
      <c r="W6234" s="8">
        <f t="shared" si="790"/>
        <v>0</v>
      </c>
      <c r="X6234" s="8">
        <v>11.4</v>
      </c>
      <c r="Y6234" s="7">
        <f t="shared" si="789"/>
        <v>0</v>
      </c>
      <c r="Z6234" s="7"/>
      <c r="AA6234" s="8">
        <f t="shared" si="786"/>
        <v>11.4</v>
      </c>
      <c r="AB6234" s="7">
        <f t="shared" si="791"/>
        <v>0</v>
      </c>
      <c r="AC6234" s="7">
        <f t="shared" si="792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hidden="1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2950</v>
      </c>
      <c r="I6235" s="58" t="s">
        <v>2951</v>
      </c>
      <c r="J6235" s="58" t="s">
        <v>2952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7"/>
        <v>-273.16000000000003</v>
      </c>
      <c r="W6235" s="8">
        <f t="shared" si="790"/>
        <v>0</v>
      </c>
      <c r="X6235" s="8"/>
      <c r="Y6235" s="7">
        <f t="shared" si="789"/>
        <v>0</v>
      </c>
      <c r="Z6235" s="7"/>
      <c r="AA6235" s="8">
        <f t="shared" si="786"/>
        <v>0</v>
      </c>
      <c r="AB6235" s="7">
        <f t="shared" si="791"/>
        <v>0</v>
      </c>
      <c r="AC6235" s="7">
        <f t="shared" si="792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hidden="1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2950</v>
      </c>
      <c r="I6236" s="58" t="s">
        <v>2951</v>
      </c>
      <c r="J6236" s="58" t="s">
        <v>2952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0"/>
        <v>0</v>
      </c>
      <c r="X6236" s="8"/>
      <c r="Y6236" s="7">
        <f t="shared" si="789"/>
        <v>0</v>
      </c>
      <c r="Z6236" s="7"/>
      <c r="AA6236" s="8">
        <f t="shared" si="786"/>
        <v>0</v>
      </c>
      <c r="AB6236" s="7">
        <f t="shared" si="791"/>
        <v>0</v>
      </c>
      <c r="AC6236" s="7">
        <f t="shared" si="792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hidden="1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2984</v>
      </c>
      <c r="F6237" s="58" t="s">
        <v>2984</v>
      </c>
      <c r="G6237" s="58" t="s">
        <v>2984</v>
      </c>
      <c r="H6237" s="58" t="s">
        <v>2950</v>
      </c>
      <c r="I6237" s="58" t="s">
        <v>2951</v>
      </c>
      <c r="J6237" s="58" t="s">
        <v>2952</v>
      </c>
      <c r="K6237" s="58" t="s">
        <v>32</v>
      </c>
      <c r="L6237" s="58" t="s">
        <v>2985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7"/>
        <v>-99.199999999998894</v>
      </c>
      <c r="W6237" s="8">
        <f t="shared" si="790"/>
        <v>0</v>
      </c>
      <c r="X6237" s="8"/>
      <c r="Y6237" s="7">
        <f t="shared" si="789"/>
        <v>0</v>
      </c>
      <c r="Z6237" s="7"/>
      <c r="AA6237" s="8">
        <f t="shared" si="786"/>
        <v>0</v>
      </c>
      <c r="AB6237" s="7">
        <f t="shared" si="791"/>
        <v>0</v>
      </c>
      <c r="AC6237" s="7">
        <f t="shared" si="792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hidden="1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2987</v>
      </c>
      <c r="F6238" s="58" t="s">
        <v>2988</v>
      </c>
      <c r="G6238" s="58" t="s">
        <v>2987</v>
      </c>
      <c r="H6238" s="58" t="s">
        <v>2950</v>
      </c>
      <c r="I6238" s="58" t="s">
        <v>2951</v>
      </c>
      <c r="J6238" s="58" t="s">
        <v>2952</v>
      </c>
      <c r="K6238" s="58" t="s">
        <v>32</v>
      </c>
      <c r="L6238" s="58" t="s">
        <v>2989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7"/>
        <v>-46.4</v>
      </c>
      <c r="W6238" s="8">
        <f t="shared" si="790"/>
        <v>0</v>
      </c>
      <c r="X6238" s="8"/>
      <c r="Y6238" s="7">
        <f t="shared" si="789"/>
        <v>0</v>
      </c>
      <c r="Z6238" s="7"/>
      <c r="AA6238" s="8">
        <f t="shared" si="786"/>
        <v>0</v>
      </c>
      <c r="AB6238" s="7">
        <f t="shared" si="791"/>
        <v>0</v>
      </c>
      <c r="AC6238" s="7">
        <f t="shared" si="792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hidden="1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2950</v>
      </c>
      <c r="I6239" s="58" t="s">
        <v>2951</v>
      </c>
      <c r="J6239" s="58" t="s">
        <v>2952</v>
      </c>
      <c r="K6239" s="58" t="s">
        <v>32</v>
      </c>
      <c r="L6239" s="58" t="s">
        <v>2992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7"/>
        <v>5449.5</v>
      </c>
      <c r="W6239" s="8">
        <f t="shared" si="790"/>
        <v>2135.6</v>
      </c>
      <c r="X6239" s="8">
        <f>W6239*R6239</f>
        <v>64.067999999999998</v>
      </c>
      <c r="Y6239" s="7">
        <f t="shared" si="789"/>
        <v>0</v>
      </c>
      <c r="Z6239" s="7"/>
      <c r="AA6239" s="8">
        <f t="shared" si="786"/>
        <v>2199.6680000000001</v>
      </c>
      <c r="AB6239" s="7">
        <f t="shared" si="791"/>
        <v>0</v>
      </c>
      <c r="AC6239" s="7">
        <f t="shared" si="792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hidden="1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2950</v>
      </c>
      <c r="I6240" s="58" t="s">
        <v>2951</v>
      </c>
      <c r="J6240" s="58" t="s">
        <v>2952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7"/>
        <v>-13.999999999994801</v>
      </c>
      <c r="W6240" s="8">
        <f t="shared" si="790"/>
        <v>0</v>
      </c>
      <c r="X6240" s="8"/>
      <c r="Y6240" s="7">
        <f t="shared" si="789"/>
        <v>0</v>
      </c>
      <c r="Z6240" s="7"/>
      <c r="AA6240" s="8">
        <f t="shared" si="786"/>
        <v>0</v>
      </c>
      <c r="AB6240" s="7">
        <f t="shared" si="791"/>
        <v>0</v>
      </c>
      <c r="AC6240" s="7">
        <f t="shared" si="792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hidden="1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1714</v>
      </c>
      <c r="F6241" s="58" t="s">
        <v>1715</v>
      </c>
      <c r="G6241" s="58" t="s">
        <v>1714</v>
      </c>
      <c r="H6241" s="58" t="s">
        <v>2950</v>
      </c>
      <c r="I6241" s="58" t="s">
        <v>2951</v>
      </c>
      <c r="J6241" s="58" t="s">
        <v>2952</v>
      </c>
      <c r="K6241" s="58" t="s">
        <v>32</v>
      </c>
      <c r="L6241" s="58" t="s">
        <v>1714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7"/>
        <v>138354.20000000001</v>
      </c>
      <c r="W6241" s="8">
        <f t="shared" si="790"/>
        <v>0</v>
      </c>
      <c r="X6241" s="8"/>
      <c r="Y6241" s="7">
        <f t="shared" si="789"/>
        <v>0</v>
      </c>
      <c r="Z6241" s="7"/>
      <c r="AA6241" s="8">
        <f t="shared" si="786"/>
        <v>0</v>
      </c>
      <c r="AB6241" s="7">
        <f t="shared" si="791"/>
        <v>0</v>
      </c>
      <c r="AC6241" s="7">
        <f t="shared" si="792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hidden="1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2274</v>
      </c>
      <c r="F6242" s="58" t="s">
        <v>2274</v>
      </c>
      <c r="G6242" s="58" t="s">
        <v>2274</v>
      </c>
      <c r="H6242" s="58" t="s">
        <v>2950</v>
      </c>
      <c r="I6242" s="58" t="s">
        <v>2951</v>
      </c>
      <c r="J6242" s="58" t="s">
        <v>2952</v>
      </c>
      <c r="K6242" s="58" t="s">
        <v>32</v>
      </c>
      <c r="L6242" s="58" t="s">
        <v>2274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0"/>
        <v>0.68</v>
      </c>
      <c r="X6242" s="8">
        <f>W6242*R6242</f>
        <v>2.0400000000000001E-2</v>
      </c>
      <c r="Y6242" s="7">
        <f t="shared" si="789"/>
        <v>0</v>
      </c>
      <c r="Z6242" s="7"/>
      <c r="AA6242" s="8">
        <f t="shared" si="786"/>
        <v>0.70040000000000002</v>
      </c>
      <c r="AB6242" s="7">
        <f t="shared" si="791"/>
        <v>0</v>
      </c>
      <c r="AC6242" s="7">
        <f t="shared" si="792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hidden="1" customHeight="1">
      <c r="A6243" s="1">
        <v>43891</v>
      </c>
      <c r="B6243" s="58" t="s">
        <v>32</v>
      </c>
      <c r="C6243" s="58" t="s">
        <v>648</v>
      </c>
      <c r="D6243" s="58" t="s">
        <v>2995</v>
      </c>
      <c r="E6243" s="58" t="s">
        <v>2283</v>
      </c>
      <c r="F6243" s="58" t="s">
        <v>2283</v>
      </c>
      <c r="G6243" s="58" t="s">
        <v>2283</v>
      </c>
      <c r="H6243" s="58" t="s">
        <v>2950</v>
      </c>
      <c r="I6243" s="58" t="s">
        <v>2951</v>
      </c>
      <c r="J6243" s="58" t="s">
        <v>2952</v>
      </c>
      <c r="K6243" s="58" t="s">
        <v>32</v>
      </c>
      <c r="L6243" s="58" t="s">
        <v>2283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7"/>
        <v>7660.8</v>
      </c>
      <c r="W6243" s="8">
        <f t="shared" si="790"/>
        <v>0</v>
      </c>
      <c r="X6243" s="8"/>
      <c r="Y6243" s="7">
        <f t="shared" si="789"/>
        <v>0</v>
      </c>
      <c r="Z6243" s="7"/>
      <c r="AA6243" s="8">
        <f t="shared" si="786"/>
        <v>0</v>
      </c>
      <c r="AB6243" s="7">
        <f t="shared" si="791"/>
        <v>0</v>
      </c>
      <c r="AC6243" s="7">
        <f t="shared" si="792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hidden="1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2283</v>
      </c>
      <c r="F6244" s="58" t="s">
        <v>2283</v>
      </c>
      <c r="G6244" s="58" t="s">
        <v>2283</v>
      </c>
      <c r="H6244" s="58" t="s">
        <v>2950</v>
      </c>
      <c r="I6244" s="58" t="s">
        <v>2951</v>
      </c>
      <c r="J6244" s="58" t="s">
        <v>2952</v>
      </c>
      <c r="K6244" s="58" t="s">
        <v>32</v>
      </c>
      <c r="L6244" s="58" t="s">
        <v>2996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7"/>
        <v>1050.71</v>
      </c>
      <c r="W6244" s="8">
        <f t="shared" si="790"/>
        <v>0</v>
      </c>
      <c r="X6244" s="8"/>
      <c r="Y6244" s="7">
        <f t="shared" si="789"/>
        <v>0</v>
      </c>
      <c r="Z6244" s="7"/>
      <c r="AA6244" s="8">
        <f t="shared" si="786"/>
        <v>0</v>
      </c>
      <c r="AB6244" s="7">
        <f t="shared" si="791"/>
        <v>0</v>
      </c>
      <c r="AC6244" s="7">
        <f t="shared" si="792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hidden="1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2997</v>
      </c>
      <c r="F6245" s="58" t="s">
        <v>2997</v>
      </c>
      <c r="G6245" s="58" t="s">
        <v>2997</v>
      </c>
      <c r="H6245" s="58" t="s">
        <v>2950</v>
      </c>
      <c r="I6245" s="58" t="s">
        <v>2951</v>
      </c>
      <c r="J6245" s="58" t="s">
        <v>2952</v>
      </c>
      <c r="K6245" s="58" t="s">
        <v>32</v>
      </c>
      <c r="L6245" s="58" t="s">
        <v>2997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7"/>
        <v>91.4699999999998</v>
      </c>
      <c r="W6245" s="8">
        <f t="shared" si="790"/>
        <v>2383.09</v>
      </c>
      <c r="X6245" s="8"/>
      <c r="Y6245" s="7">
        <f t="shared" si="789"/>
        <v>0</v>
      </c>
      <c r="Z6245" s="7"/>
      <c r="AA6245" s="8">
        <f t="shared" si="786"/>
        <v>2383.09</v>
      </c>
      <c r="AB6245" s="7">
        <f t="shared" si="791"/>
        <v>0</v>
      </c>
      <c r="AC6245" s="7">
        <f t="shared" si="792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hidden="1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2998</v>
      </c>
      <c r="F6246" s="58" t="s">
        <v>2998</v>
      </c>
      <c r="G6246" s="58" t="s">
        <v>2998</v>
      </c>
      <c r="H6246" s="58" t="s">
        <v>2950</v>
      </c>
      <c r="I6246" s="58" t="s">
        <v>2951</v>
      </c>
      <c r="J6246" s="58" t="s">
        <v>2952</v>
      </c>
      <c r="K6246" s="58" t="s">
        <v>32</v>
      </c>
      <c r="L6246" s="58" t="s">
        <v>2998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7"/>
        <v>126473.12</v>
      </c>
      <c r="W6246" s="8">
        <f t="shared" si="790"/>
        <v>0</v>
      </c>
      <c r="X6246" s="8"/>
      <c r="Y6246" s="7">
        <f t="shared" si="789"/>
        <v>0</v>
      </c>
      <c r="Z6246" s="7"/>
      <c r="AA6246" s="8">
        <f t="shared" si="786"/>
        <v>0</v>
      </c>
      <c r="AB6246" s="7">
        <f t="shared" si="791"/>
        <v>0</v>
      </c>
      <c r="AC6246" s="7">
        <f t="shared" si="792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hidden="1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2999</v>
      </c>
      <c r="F6247" s="58" t="s">
        <v>1748</v>
      </c>
      <c r="G6247" s="58" t="s">
        <v>1748</v>
      </c>
      <c r="H6247" s="58" t="s">
        <v>2950</v>
      </c>
      <c r="I6247" s="58" t="s">
        <v>2951</v>
      </c>
      <c r="J6247" s="58" t="s">
        <v>2952</v>
      </c>
      <c r="K6247" s="58" t="s">
        <v>32</v>
      </c>
      <c r="L6247" s="58" t="s">
        <v>3000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7"/>
        <v>61.2</v>
      </c>
      <c r="W6247" s="8">
        <f t="shared" si="790"/>
        <v>0</v>
      </c>
      <c r="X6247" s="8"/>
      <c r="Y6247" s="7">
        <f t="shared" si="789"/>
        <v>0</v>
      </c>
      <c r="Z6247" s="7"/>
      <c r="AA6247" s="8">
        <f t="shared" si="786"/>
        <v>0</v>
      </c>
      <c r="AB6247" s="7">
        <f t="shared" si="791"/>
        <v>0</v>
      </c>
      <c r="AC6247" s="7">
        <f t="shared" si="792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hidden="1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3001</v>
      </c>
      <c r="F6248" s="58" t="s">
        <v>3001</v>
      </c>
      <c r="G6248" s="58" t="s">
        <v>3001</v>
      </c>
      <c r="H6248" s="58" t="s">
        <v>2950</v>
      </c>
      <c r="I6248" s="58" t="s">
        <v>2951</v>
      </c>
      <c r="J6248" s="58" t="s">
        <v>2952</v>
      </c>
      <c r="K6248" s="58" t="s">
        <v>32</v>
      </c>
      <c r="L6248" s="58" t="s">
        <v>3001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7"/>
        <v>996</v>
      </c>
      <c r="W6248" s="8">
        <f t="shared" si="790"/>
        <v>0</v>
      </c>
      <c r="X6248" s="8"/>
      <c r="Y6248" s="7">
        <f t="shared" si="789"/>
        <v>0</v>
      </c>
      <c r="Z6248" s="7"/>
      <c r="AA6248" s="8">
        <f t="shared" si="786"/>
        <v>0</v>
      </c>
      <c r="AB6248" s="7">
        <f t="shared" si="791"/>
        <v>0</v>
      </c>
      <c r="AC6248" s="7">
        <f t="shared" si="792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hidden="1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3005</v>
      </c>
      <c r="F6249" s="58" t="s">
        <v>3006</v>
      </c>
      <c r="G6249" s="58" t="s">
        <v>3006</v>
      </c>
      <c r="H6249" s="58" t="s">
        <v>2950</v>
      </c>
      <c r="I6249" s="58" t="s">
        <v>2951</v>
      </c>
      <c r="J6249" s="58" t="s">
        <v>2952</v>
      </c>
      <c r="K6249" s="58" t="s">
        <v>32</v>
      </c>
      <c r="L6249" s="58" t="s">
        <v>3007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7"/>
        <v>92388.24</v>
      </c>
      <c r="W6249" s="8">
        <f t="shared" si="790"/>
        <v>0</v>
      </c>
      <c r="X6249" s="8"/>
      <c r="Y6249" s="7">
        <f t="shared" si="789"/>
        <v>0</v>
      </c>
      <c r="Z6249" s="7"/>
      <c r="AA6249" s="8">
        <f t="shared" si="786"/>
        <v>0</v>
      </c>
      <c r="AB6249" s="7">
        <f t="shared" si="791"/>
        <v>0</v>
      </c>
      <c r="AC6249" s="7">
        <f t="shared" si="792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hidden="1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3008</v>
      </c>
      <c r="F6250" s="58" t="s">
        <v>872</v>
      </c>
      <c r="G6250" s="58" t="s">
        <v>872</v>
      </c>
      <c r="H6250" s="58" t="s">
        <v>2950</v>
      </c>
      <c r="I6250" s="58" t="s">
        <v>2951</v>
      </c>
      <c r="J6250" s="58" t="s">
        <v>2952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7"/>
        <v>7124.8</v>
      </c>
      <c r="W6250" s="8">
        <f t="shared" si="790"/>
        <v>0</v>
      </c>
      <c r="X6250" s="8"/>
      <c r="Y6250" s="7">
        <f t="shared" si="789"/>
        <v>0</v>
      </c>
      <c r="Z6250" s="7"/>
      <c r="AA6250" s="8">
        <f t="shared" si="786"/>
        <v>0</v>
      </c>
      <c r="AB6250" s="7">
        <f t="shared" si="791"/>
        <v>0</v>
      </c>
      <c r="AC6250" s="7">
        <f t="shared" si="792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hidden="1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2348</v>
      </c>
      <c r="F6251" s="58" t="s">
        <v>2348</v>
      </c>
      <c r="G6251" s="58" t="s">
        <v>2348</v>
      </c>
      <c r="H6251" s="58" t="s">
        <v>2950</v>
      </c>
      <c r="I6251" s="58" t="s">
        <v>2951</v>
      </c>
      <c r="J6251" s="58" t="s">
        <v>2952</v>
      </c>
      <c r="K6251" s="58" t="s">
        <v>32</v>
      </c>
      <c r="L6251" s="58" t="s">
        <v>2349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7"/>
        <v>184.29999999999899</v>
      </c>
      <c r="W6251" s="8">
        <f t="shared" si="790"/>
        <v>0</v>
      </c>
      <c r="X6251" s="8"/>
      <c r="Y6251" s="7">
        <f t="shared" si="789"/>
        <v>0</v>
      </c>
      <c r="Z6251" s="7"/>
      <c r="AA6251" s="8">
        <f t="shared" ref="AA6251:AA6261" si="793">W6251+X6251</f>
        <v>0</v>
      </c>
      <c r="AB6251" s="7">
        <f t="shared" si="791"/>
        <v>0</v>
      </c>
      <c r="AC6251" s="7">
        <f t="shared" si="792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hidden="1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2950</v>
      </c>
      <c r="I6252" s="58" t="s">
        <v>2951</v>
      </c>
      <c r="J6252" s="58" t="s">
        <v>2952</v>
      </c>
      <c r="K6252" s="58" t="s">
        <v>32</v>
      </c>
      <c r="L6252" s="58" t="s">
        <v>3009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7"/>
        <v>21.840000000000099</v>
      </c>
      <c r="W6252" s="8">
        <f t="shared" si="790"/>
        <v>0</v>
      </c>
      <c r="X6252" s="8"/>
      <c r="Y6252" s="7">
        <f t="shared" si="789"/>
        <v>0</v>
      </c>
      <c r="Z6252" s="7"/>
      <c r="AA6252" s="8">
        <f t="shared" si="793"/>
        <v>0</v>
      </c>
      <c r="AB6252" s="7">
        <f t="shared" si="791"/>
        <v>0</v>
      </c>
      <c r="AC6252" s="7">
        <f t="shared" si="792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hidden="1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2950</v>
      </c>
      <c r="I6253" s="58" t="s">
        <v>2951</v>
      </c>
      <c r="J6253" s="58" t="s">
        <v>2952</v>
      </c>
      <c r="K6253" s="58" t="s">
        <v>32</v>
      </c>
      <c r="L6253" s="58" t="s">
        <v>3010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7"/>
        <v>-18.219999999999299</v>
      </c>
      <c r="W6253" s="8">
        <f t="shared" si="790"/>
        <v>0</v>
      </c>
      <c r="X6253" s="8"/>
      <c r="Y6253" s="7">
        <f t="shared" si="789"/>
        <v>0</v>
      </c>
      <c r="Z6253" s="7"/>
      <c r="AA6253" s="8">
        <f t="shared" si="793"/>
        <v>0</v>
      </c>
      <c r="AB6253" s="7">
        <f t="shared" si="791"/>
        <v>0</v>
      </c>
      <c r="AC6253" s="7">
        <f t="shared" si="792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hidden="1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3011</v>
      </c>
      <c r="G6254" s="58" t="s">
        <v>899</v>
      </c>
      <c r="H6254" s="58" t="s">
        <v>2950</v>
      </c>
      <c r="I6254" s="58" t="s">
        <v>2951</v>
      </c>
      <c r="J6254" s="58" t="s">
        <v>2952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7"/>
        <v>-11.5199999998986</v>
      </c>
      <c r="W6254" s="8">
        <f t="shared" si="790"/>
        <v>0</v>
      </c>
      <c r="X6254" s="8"/>
      <c r="Y6254" s="7">
        <f t="shared" si="789"/>
        <v>0</v>
      </c>
      <c r="Z6254" s="7"/>
      <c r="AA6254" s="8">
        <f t="shared" si="793"/>
        <v>0</v>
      </c>
      <c r="AB6254" s="7">
        <f t="shared" si="791"/>
        <v>0</v>
      </c>
      <c r="AC6254" s="7">
        <f t="shared" si="792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hidden="1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2950</v>
      </c>
      <c r="I6255" s="58" t="s">
        <v>2951</v>
      </c>
      <c r="J6255" s="58" t="s">
        <v>2952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7"/>
        <v>-102.17</v>
      </c>
      <c r="W6255" s="8">
        <f t="shared" si="790"/>
        <v>0</v>
      </c>
      <c r="X6255" s="8"/>
      <c r="Y6255" s="7">
        <f t="shared" si="789"/>
        <v>0</v>
      </c>
      <c r="Z6255" s="7"/>
      <c r="AA6255" s="8">
        <f t="shared" si="793"/>
        <v>0</v>
      </c>
      <c r="AB6255" s="7">
        <f t="shared" si="791"/>
        <v>0</v>
      </c>
      <c r="AC6255" s="7">
        <f t="shared" si="792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hidden="1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3012</v>
      </c>
      <c r="F6256" s="58" t="s">
        <v>3012</v>
      </c>
      <c r="G6256" s="58" t="s">
        <v>3012</v>
      </c>
      <c r="H6256" s="58" t="s">
        <v>2950</v>
      </c>
      <c r="I6256" s="58" t="s">
        <v>2951</v>
      </c>
      <c r="J6256" s="58" t="s">
        <v>2952</v>
      </c>
      <c r="K6256" s="58" t="s">
        <v>32</v>
      </c>
      <c r="L6256" s="58" t="s">
        <v>3013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7"/>
        <v>19624.8</v>
      </c>
      <c r="W6256" s="8">
        <f t="shared" si="790"/>
        <v>0</v>
      </c>
      <c r="X6256" s="8"/>
      <c r="Y6256" s="7">
        <f t="shared" si="789"/>
        <v>0</v>
      </c>
      <c r="Z6256" s="7"/>
      <c r="AA6256" s="8">
        <f t="shared" si="793"/>
        <v>0</v>
      </c>
      <c r="AB6256" s="7">
        <f t="shared" si="791"/>
        <v>0</v>
      </c>
      <c r="AC6256" s="7">
        <f t="shared" si="792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hidden="1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3014</v>
      </c>
      <c r="F6257" s="58" t="s">
        <v>3014</v>
      </c>
      <c r="G6257" s="58" t="s">
        <v>3014</v>
      </c>
      <c r="H6257" s="58" t="s">
        <v>2950</v>
      </c>
      <c r="I6257" s="58" t="s">
        <v>2951</v>
      </c>
      <c r="J6257" s="58" t="s">
        <v>2952</v>
      </c>
      <c r="K6257" s="58" t="s">
        <v>32</v>
      </c>
      <c r="L6257" s="58" t="s">
        <v>3014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7"/>
        <v>-11.9000000000015</v>
      </c>
      <c r="W6257" s="8">
        <f t="shared" si="790"/>
        <v>0</v>
      </c>
      <c r="X6257" s="8"/>
      <c r="Y6257" s="7">
        <f t="shared" si="789"/>
        <v>0</v>
      </c>
      <c r="Z6257" s="7"/>
      <c r="AA6257" s="8">
        <f t="shared" si="793"/>
        <v>0</v>
      </c>
      <c r="AB6257" s="7">
        <f t="shared" si="791"/>
        <v>0</v>
      </c>
      <c r="AC6257" s="7">
        <f t="shared" si="792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hidden="1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2950</v>
      </c>
      <c r="I6258" s="58" t="s">
        <v>2951</v>
      </c>
      <c r="J6258" s="58" t="s">
        <v>2952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7"/>
        <v>348530</v>
      </c>
      <c r="W6258" s="8">
        <f t="shared" si="790"/>
        <v>168</v>
      </c>
      <c r="X6258" s="8"/>
      <c r="Y6258" s="7">
        <f t="shared" si="789"/>
        <v>0</v>
      </c>
      <c r="Z6258" s="7"/>
      <c r="AA6258" s="8">
        <f t="shared" si="793"/>
        <v>168</v>
      </c>
      <c r="AB6258" s="7">
        <f t="shared" si="791"/>
        <v>0</v>
      </c>
      <c r="AC6258" s="7">
        <f t="shared" si="792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hidden="1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2950</v>
      </c>
      <c r="I6259" s="58" t="s">
        <v>2951</v>
      </c>
      <c r="J6259" s="58" t="s">
        <v>2952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4">S6259+T6259-U6259</f>
        <v>1633.6</v>
      </c>
      <c r="W6259" s="8">
        <f t="shared" si="790"/>
        <v>0</v>
      </c>
      <c r="X6259" s="8"/>
      <c r="Y6259" s="7">
        <f t="shared" si="789"/>
        <v>0</v>
      </c>
      <c r="Z6259" s="7"/>
      <c r="AA6259" s="8">
        <f t="shared" si="793"/>
        <v>0</v>
      </c>
      <c r="AB6259" s="7">
        <f t="shared" si="791"/>
        <v>0</v>
      </c>
      <c r="AC6259" s="7">
        <f t="shared" si="792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hidden="1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3016</v>
      </c>
      <c r="F6260" s="58" t="s">
        <v>3017</v>
      </c>
      <c r="G6260" s="58" t="s">
        <v>3016</v>
      </c>
      <c r="H6260" s="58" t="s">
        <v>2950</v>
      </c>
      <c r="I6260" s="58" t="s">
        <v>2951</v>
      </c>
      <c r="J6260" s="58" t="s">
        <v>2952</v>
      </c>
      <c r="K6260" s="58" t="s">
        <v>32</v>
      </c>
      <c r="L6260" s="58" t="s">
        <v>3016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4"/>
        <v>4858.3</v>
      </c>
      <c r="W6260" s="8">
        <f t="shared" si="790"/>
        <v>0</v>
      </c>
      <c r="X6260" s="8"/>
      <c r="Y6260" s="7">
        <f t="shared" si="789"/>
        <v>0</v>
      </c>
      <c r="Z6260" s="7"/>
      <c r="AA6260" s="8">
        <f t="shared" si="793"/>
        <v>0</v>
      </c>
      <c r="AB6260" s="7">
        <f t="shared" si="791"/>
        <v>0</v>
      </c>
      <c r="AC6260" s="7">
        <f t="shared" si="792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hidden="1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3018</v>
      </c>
      <c r="F6261" s="58" t="s">
        <v>3018</v>
      </c>
      <c r="G6261" s="58" t="s">
        <v>3018</v>
      </c>
      <c r="H6261" s="58" t="s">
        <v>2950</v>
      </c>
      <c r="I6261" s="58" t="s">
        <v>2951</v>
      </c>
      <c r="J6261" s="58" t="s">
        <v>2952</v>
      </c>
      <c r="K6261" s="58" t="s">
        <v>32</v>
      </c>
      <c r="L6261" s="58" t="s">
        <v>3018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4"/>
        <v>2639.8</v>
      </c>
      <c r="W6261" s="8">
        <f t="shared" si="790"/>
        <v>0</v>
      </c>
      <c r="X6261" s="8"/>
      <c r="Y6261" s="7">
        <f t="shared" si="789"/>
        <v>0</v>
      </c>
      <c r="Z6261" s="7"/>
      <c r="AA6261" s="8">
        <f t="shared" si="793"/>
        <v>0</v>
      </c>
      <c r="AB6261" s="7">
        <f t="shared" si="791"/>
        <v>0</v>
      </c>
      <c r="AC6261" s="7">
        <f t="shared" si="792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hidden="1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2525</v>
      </c>
      <c r="F6262" s="58" t="s">
        <v>2525</v>
      </c>
      <c r="G6262" s="58" t="s">
        <v>2525</v>
      </c>
      <c r="H6262" s="58" t="s">
        <v>2950</v>
      </c>
      <c r="I6262" s="58" t="s">
        <v>2951</v>
      </c>
      <c r="J6262" s="58" t="s">
        <v>2952</v>
      </c>
      <c r="K6262" s="58" t="s">
        <v>32</v>
      </c>
      <c r="L6262" s="58" t="s">
        <v>2525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4"/>
        <v>7.0000000000000298E-2</v>
      </c>
      <c r="W6262" s="8">
        <f t="shared" si="790"/>
        <v>0</v>
      </c>
      <c r="X6262" s="8"/>
      <c r="Y6262" s="7">
        <f t="shared" si="789"/>
        <v>0</v>
      </c>
      <c r="Z6262" s="7"/>
      <c r="AA6262" s="7"/>
      <c r="AB6262" s="7">
        <f t="shared" si="791"/>
        <v>0</v>
      </c>
      <c r="AC6262" s="7">
        <f t="shared" si="792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hidden="1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2538</v>
      </c>
      <c r="F6263" s="58" t="s">
        <v>2538</v>
      </c>
      <c r="G6263" s="58" t="s">
        <v>2538</v>
      </c>
      <c r="H6263" s="58" t="s">
        <v>2950</v>
      </c>
      <c r="I6263" s="58" t="s">
        <v>2951</v>
      </c>
      <c r="J6263" s="58" t="s">
        <v>2952</v>
      </c>
      <c r="K6263" s="58" t="s">
        <v>32</v>
      </c>
      <c r="L6263" s="58" t="s">
        <v>2538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4"/>
        <v>136.5</v>
      </c>
      <c r="W6263" s="8">
        <f t="shared" si="790"/>
        <v>0</v>
      </c>
      <c r="X6263" s="8"/>
      <c r="Y6263" s="7">
        <f t="shared" si="789"/>
        <v>0</v>
      </c>
      <c r="Z6263" s="7"/>
      <c r="AA6263" s="8">
        <f t="shared" ref="AA6263:AA6286" si="795">W6263+X6263</f>
        <v>0</v>
      </c>
      <c r="AB6263" s="7">
        <f t="shared" si="791"/>
        <v>0</v>
      </c>
      <c r="AC6263" s="7">
        <f t="shared" si="792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hidden="1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2561</v>
      </c>
      <c r="F6264" s="58" t="s">
        <v>2561</v>
      </c>
      <c r="G6264" s="58" t="s">
        <v>2561</v>
      </c>
      <c r="H6264" s="58" t="s">
        <v>2950</v>
      </c>
      <c r="I6264" s="58" t="s">
        <v>2951</v>
      </c>
      <c r="J6264" s="58" t="s">
        <v>2952</v>
      </c>
      <c r="K6264" s="58" t="s">
        <v>32</v>
      </c>
      <c r="L6264" s="58" t="s">
        <v>2561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4"/>
        <v>0</v>
      </c>
      <c r="W6264" s="8">
        <f t="shared" si="790"/>
        <v>3603.83</v>
      </c>
      <c r="X6264" s="8">
        <f>W6264*R6264</f>
        <v>72.076599999999999</v>
      </c>
      <c r="Y6264" s="7">
        <f t="shared" si="789"/>
        <v>0</v>
      </c>
      <c r="Z6264" s="7"/>
      <c r="AA6264" s="8">
        <f t="shared" si="795"/>
        <v>3675.9065999999998</v>
      </c>
      <c r="AB6264" s="7">
        <f t="shared" si="791"/>
        <v>0</v>
      </c>
      <c r="AC6264" s="7">
        <f t="shared" si="792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hidden="1" customHeight="1">
      <c r="A6265" s="1">
        <v>43891</v>
      </c>
      <c r="B6265" s="58" t="s">
        <v>32</v>
      </c>
      <c r="C6265" s="58" t="s">
        <v>1071</v>
      </c>
      <c r="D6265" s="58" t="s">
        <v>3021</v>
      </c>
      <c r="E6265" s="58" t="s">
        <v>1098</v>
      </c>
      <c r="F6265" s="58" t="s">
        <v>1098</v>
      </c>
      <c r="G6265" s="58" t="s">
        <v>1098</v>
      </c>
      <c r="H6265" s="58" t="s">
        <v>2950</v>
      </c>
      <c r="I6265" s="58" t="s">
        <v>2951</v>
      </c>
      <c r="J6265" s="58" t="s">
        <v>2952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4"/>
        <v>6500.6</v>
      </c>
      <c r="W6265" s="8">
        <f t="shared" si="790"/>
        <v>0</v>
      </c>
      <c r="X6265" s="8"/>
      <c r="Y6265" s="7">
        <f t="shared" si="789"/>
        <v>0</v>
      </c>
      <c r="Z6265" s="7"/>
      <c r="AA6265" s="8">
        <f t="shared" si="795"/>
        <v>0</v>
      </c>
      <c r="AB6265" s="7">
        <f t="shared" si="791"/>
        <v>0</v>
      </c>
      <c r="AC6265" s="7">
        <f t="shared" si="792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hidden="1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3022</v>
      </c>
      <c r="F6266" s="58" t="s">
        <v>3022</v>
      </c>
      <c r="G6266" s="58" t="s">
        <v>3022</v>
      </c>
      <c r="H6266" s="58" t="s">
        <v>2950</v>
      </c>
      <c r="I6266" s="58" t="s">
        <v>2951</v>
      </c>
      <c r="J6266" s="58" t="s">
        <v>2952</v>
      </c>
      <c r="K6266" s="58" t="s">
        <v>32</v>
      </c>
      <c r="L6266" s="58" t="s">
        <v>3022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4"/>
        <v>3770</v>
      </c>
      <c r="W6266" s="8">
        <f t="shared" si="790"/>
        <v>4410.5</v>
      </c>
      <c r="X6266" s="8">
        <f>W6266*R6266</f>
        <v>132.315</v>
      </c>
      <c r="Y6266" s="7">
        <f t="shared" si="789"/>
        <v>0</v>
      </c>
      <c r="Z6266" s="7"/>
      <c r="AA6266" s="8">
        <f t="shared" si="795"/>
        <v>4542.8149999999996</v>
      </c>
      <c r="AB6266" s="7">
        <f t="shared" si="791"/>
        <v>0</v>
      </c>
      <c r="AC6266" s="7">
        <f t="shared" si="792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hidden="1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3023</v>
      </c>
      <c r="F6267" s="58" t="s">
        <v>3023</v>
      </c>
      <c r="G6267" s="58" t="s">
        <v>3023</v>
      </c>
      <c r="H6267" s="58" t="s">
        <v>2950</v>
      </c>
      <c r="I6267" s="58" t="s">
        <v>2951</v>
      </c>
      <c r="J6267" s="58" t="s">
        <v>2952</v>
      </c>
      <c r="K6267" s="58" t="s">
        <v>32</v>
      </c>
      <c r="L6267" s="58" t="s">
        <v>3023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4"/>
        <v>-4</v>
      </c>
      <c r="W6267" s="8">
        <f t="shared" si="790"/>
        <v>0</v>
      </c>
      <c r="X6267" s="8"/>
      <c r="Y6267" s="7">
        <f t="shared" si="789"/>
        <v>0</v>
      </c>
      <c r="Z6267" s="7"/>
      <c r="AA6267" s="8">
        <f t="shared" si="795"/>
        <v>0</v>
      </c>
      <c r="AB6267" s="7">
        <f t="shared" si="791"/>
        <v>0</v>
      </c>
      <c r="AC6267" s="7">
        <f t="shared" si="792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hidden="1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3024</v>
      </c>
      <c r="F6268" s="58" t="s">
        <v>3024</v>
      </c>
      <c r="G6268" s="58" t="s">
        <v>3024</v>
      </c>
      <c r="H6268" s="58" t="s">
        <v>2950</v>
      </c>
      <c r="I6268" s="58" t="s">
        <v>2951</v>
      </c>
      <c r="J6268" s="58" t="s">
        <v>2952</v>
      </c>
      <c r="K6268" s="58" t="s">
        <v>32</v>
      </c>
      <c r="L6268" s="58" t="s">
        <v>3025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4"/>
        <v>-23.1999999999998</v>
      </c>
      <c r="W6268" s="8">
        <f t="shared" si="790"/>
        <v>0</v>
      </c>
      <c r="X6268" s="8"/>
      <c r="Y6268" s="7">
        <f t="shared" si="789"/>
        <v>0</v>
      </c>
      <c r="Z6268" s="7"/>
      <c r="AA6268" s="8">
        <f t="shared" si="795"/>
        <v>0</v>
      </c>
      <c r="AB6268" s="7">
        <f t="shared" si="791"/>
        <v>0</v>
      </c>
      <c r="AC6268" s="7">
        <f t="shared" si="792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hidden="1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3027</v>
      </c>
      <c r="F6269" s="58" t="s">
        <v>3028</v>
      </c>
      <c r="G6269" s="58" t="s">
        <v>3028</v>
      </c>
      <c r="H6269" s="58" t="s">
        <v>2950</v>
      </c>
      <c r="I6269" s="58" t="s">
        <v>2951</v>
      </c>
      <c r="J6269" s="58" t="s">
        <v>2952</v>
      </c>
      <c r="K6269" s="58" t="s">
        <v>32</v>
      </c>
      <c r="L6269" s="58" t="s">
        <v>3028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4"/>
        <v>5.4</v>
      </c>
      <c r="W6269" s="8">
        <f t="shared" si="790"/>
        <v>0</v>
      </c>
      <c r="X6269" s="8"/>
      <c r="Y6269" s="7">
        <f t="shared" si="789"/>
        <v>0</v>
      </c>
      <c r="Z6269" s="7"/>
      <c r="AA6269" s="8">
        <f t="shared" si="795"/>
        <v>0</v>
      </c>
      <c r="AB6269" s="7">
        <f t="shared" si="791"/>
        <v>0</v>
      </c>
      <c r="AC6269" s="7">
        <f t="shared" si="792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hidden="1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2950</v>
      </c>
      <c r="I6270" s="58" t="s">
        <v>2951</v>
      </c>
      <c r="J6270" s="58" t="s">
        <v>2952</v>
      </c>
      <c r="K6270" s="58" t="s">
        <v>32</v>
      </c>
      <c r="L6270" s="58" t="s">
        <v>2639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4"/>
        <v>4259.26</v>
      </c>
      <c r="W6270" s="8">
        <f t="shared" si="790"/>
        <v>2719.95</v>
      </c>
      <c r="X6270" s="8"/>
      <c r="Y6270" s="7">
        <f t="shared" si="789"/>
        <v>0</v>
      </c>
      <c r="Z6270" s="7"/>
      <c r="AA6270" s="8">
        <f t="shared" si="795"/>
        <v>2719.95</v>
      </c>
      <c r="AB6270" s="7">
        <f t="shared" si="791"/>
        <v>0</v>
      </c>
      <c r="AC6270" s="7">
        <f t="shared" si="792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hidden="1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3029</v>
      </c>
      <c r="F6271" s="58" t="s">
        <v>3029</v>
      </c>
      <c r="G6271" s="58" t="s">
        <v>3029</v>
      </c>
      <c r="H6271" s="58" t="s">
        <v>2950</v>
      </c>
      <c r="I6271" s="58" t="s">
        <v>2951</v>
      </c>
      <c r="J6271" s="58" t="s">
        <v>2952</v>
      </c>
      <c r="K6271" s="58" t="s">
        <v>32</v>
      </c>
      <c r="L6271" s="58" t="s">
        <v>3029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4"/>
        <v>60975.98</v>
      </c>
      <c r="W6271" s="8">
        <f t="shared" si="790"/>
        <v>0</v>
      </c>
      <c r="X6271" s="8"/>
      <c r="Y6271" s="7">
        <f t="shared" si="789"/>
        <v>0</v>
      </c>
      <c r="Z6271" s="7"/>
      <c r="AA6271" s="8">
        <f t="shared" si="795"/>
        <v>0</v>
      </c>
      <c r="AB6271" s="7">
        <f t="shared" si="791"/>
        <v>0</v>
      </c>
      <c r="AC6271" s="7">
        <f t="shared" si="792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hidden="1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2950</v>
      </c>
      <c r="I6272" s="58" t="s">
        <v>2951</v>
      </c>
      <c r="J6272" s="58" t="s">
        <v>2952</v>
      </c>
      <c r="K6272" s="58" t="s">
        <v>32</v>
      </c>
      <c r="L6272" s="58" t="s">
        <v>3031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4"/>
        <v>7992.7</v>
      </c>
      <c r="W6272" s="8">
        <f t="shared" si="790"/>
        <v>0</v>
      </c>
      <c r="X6272" s="8"/>
      <c r="Y6272" s="7">
        <f t="shared" si="789"/>
        <v>0</v>
      </c>
      <c r="Z6272" s="7"/>
      <c r="AA6272" s="8">
        <f t="shared" si="795"/>
        <v>0</v>
      </c>
      <c r="AB6272" s="7">
        <f t="shared" si="791"/>
        <v>0</v>
      </c>
      <c r="AC6272" s="7">
        <f t="shared" si="792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hidden="1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3033</v>
      </c>
      <c r="F6273" s="58" t="s">
        <v>3033</v>
      </c>
      <c r="G6273" s="58" t="s">
        <v>3033</v>
      </c>
      <c r="H6273" s="58" t="s">
        <v>2950</v>
      </c>
      <c r="I6273" s="58" t="s">
        <v>2951</v>
      </c>
      <c r="J6273" s="58" t="s">
        <v>2952</v>
      </c>
      <c r="K6273" s="58" t="s">
        <v>32</v>
      </c>
      <c r="L6273" s="58" t="s">
        <v>3034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4"/>
        <v>-5</v>
      </c>
      <c r="W6273" s="8">
        <f t="shared" si="790"/>
        <v>0</v>
      </c>
      <c r="X6273" s="8"/>
      <c r="Y6273" s="7">
        <f t="shared" si="789"/>
        <v>0</v>
      </c>
      <c r="Z6273" s="7"/>
      <c r="AA6273" s="8">
        <f t="shared" si="795"/>
        <v>0</v>
      </c>
      <c r="AB6273" s="7">
        <f t="shared" si="791"/>
        <v>0</v>
      </c>
      <c r="AC6273" s="7">
        <f t="shared" si="792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hidden="1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3035</v>
      </c>
      <c r="F6274" s="58" t="s">
        <v>3035</v>
      </c>
      <c r="G6274" s="58" t="s">
        <v>3035</v>
      </c>
      <c r="H6274" s="58" t="s">
        <v>2950</v>
      </c>
      <c r="I6274" s="58" t="s">
        <v>2951</v>
      </c>
      <c r="J6274" s="58" t="s">
        <v>2952</v>
      </c>
      <c r="K6274" s="58" t="s">
        <v>32</v>
      </c>
      <c r="L6274" s="58" t="s">
        <v>3035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4"/>
        <v>676.6</v>
      </c>
      <c r="W6274" s="8">
        <f t="shared" si="790"/>
        <v>0</v>
      </c>
      <c r="X6274" s="8"/>
      <c r="Y6274" s="7">
        <f t="shared" si="789"/>
        <v>0</v>
      </c>
      <c r="Z6274" s="7"/>
      <c r="AA6274" s="8">
        <f t="shared" si="795"/>
        <v>0</v>
      </c>
      <c r="AB6274" s="7">
        <f t="shared" si="791"/>
        <v>0</v>
      </c>
      <c r="AC6274" s="7">
        <f t="shared" si="792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hidden="1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3037</v>
      </c>
      <c r="F6275" s="58" t="s">
        <v>3038</v>
      </c>
      <c r="G6275" s="58" t="s">
        <v>3038</v>
      </c>
      <c r="H6275" s="58" t="s">
        <v>2950</v>
      </c>
      <c r="I6275" s="58" t="s">
        <v>2951</v>
      </c>
      <c r="J6275" s="58" t="s">
        <v>2952</v>
      </c>
      <c r="K6275" s="58" t="s">
        <v>32</v>
      </c>
      <c r="L6275" s="58" t="s">
        <v>3038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4"/>
        <v>46.04</v>
      </c>
      <c r="W6275" s="8">
        <f t="shared" si="790"/>
        <v>0</v>
      </c>
      <c r="X6275" s="8"/>
      <c r="Y6275" s="7">
        <f t="shared" ref="Y6275:Y6338" si="796">IF(W6275-AC6275&lt;=0,0,IF(O6275="返现",MAX(W6275-AB6275-AC6275,0),MAX(W6275-AC6275,0)))</f>
        <v>0</v>
      </c>
      <c r="Z6275" s="7"/>
      <c r="AA6275" s="8">
        <f t="shared" si="795"/>
        <v>0</v>
      </c>
      <c r="AB6275" s="7">
        <f t="shared" si="791"/>
        <v>0</v>
      </c>
      <c r="AC6275" s="7">
        <f t="shared" si="792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hidden="1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2950</v>
      </c>
      <c r="I6276" s="58" t="s">
        <v>2951</v>
      </c>
      <c r="J6276" s="58" t="s">
        <v>2952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4"/>
        <v>15624.1</v>
      </c>
      <c r="W6276" s="8">
        <f t="shared" si="790"/>
        <v>0</v>
      </c>
      <c r="X6276" s="8"/>
      <c r="Y6276" s="7">
        <f t="shared" si="796"/>
        <v>0</v>
      </c>
      <c r="Z6276" s="7"/>
      <c r="AA6276" s="8">
        <f t="shared" si="795"/>
        <v>0</v>
      </c>
      <c r="AB6276" s="7">
        <f t="shared" si="791"/>
        <v>0</v>
      </c>
      <c r="AC6276" s="7">
        <f t="shared" si="792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hidden="1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2950</v>
      </c>
      <c r="I6277" s="58" t="s">
        <v>2951</v>
      </c>
      <c r="J6277" s="58" t="s">
        <v>2952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4"/>
        <v>7477.2299999999896</v>
      </c>
      <c r="W6277" s="8">
        <f t="shared" si="790"/>
        <v>0</v>
      </c>
      <c r="X6277" s="8"/>
      <c r="Y6277" s="7">
        <f t="shared" si="796"/>
        <v>0</v>
      </c>
      <c r="Z6277" s="7"/>
      <c r="AA6277" s="8">
        <f t="shared" si="795"/>
        <v>0</v>
      </c>
      <c r="AB6277" s="7">
        <f t="shared" si="791"/>
        <v>0</v>
      </c>
      <c r="AC6277" s="7">
        <f t="shared" si="792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hidden="1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2734</v>
      </c>
      <c r="F6278" s="58" t="s">
        <v>2734</v>
      </c>
      <c r="G6278" s="58" t="s">
        <v>2734</v>
      </c>
      <c r="H6278" s="58" t="s">
        <v>2950</v>
      </c>
      <c r="I6278" s="58" t="s">
        <v>2951</v>
      </c>
      <c r="J6278" s="58" t="s">
        <v>2952</v>
      </c>
      <c r="K6278" s="58" t="s">
        <v>32</v>
      </c>
      <c r="L6278" s="58" t="s">
        <v>2734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4"/>
        <v>105.94999999999982</v>
      </c>
      <c r="W6278" s="8">
        <f t="shared" si="790"/>
        <v>8168.45</v>
      </c>
      <c r="X6278" s="8"/>
      <c r="Y6278" s="7">
        <f t="shared" si="796"/>
        <v>0</v>
      </c>
      <c r="Z6278" s="7"/>
      <c r="AA6278" s="8">
        <f t="shared" si="795"/>
        <v>8168.45</v>
      </c>
      <c r="AB6278" s="7">
        <f t="shared" si="791"/>
        <v>0</v>
      </c>
      <c r="AC6278" s="7">
        <f t="shared" si="792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hidden="1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2950</v>
      </c>
      <c r="I6279" s="58" t="s">
        <v>2951</v>
      </c>
      <c r="J6279" s="58" t="s">
        <v>2952</v>
      </c>
      <c r="K6279" s="58" t="s">
        <v>32</v>
      </c>
      <c r="L6279" s="58" t="s">
        <v>3039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4"/>
        <v>2013.1999999999998</v>
      </c>
      <c r="W6279" s="8">
        <f t="shared" si="790"/>
        <v>2363</v>
      </c>
      <c r="X6279" s="8">
        <f>W6279*R6279</f>
        <v>118.15</v>
      </c>
      <c r="Y6279" s="7">
        <f t="shared" si="796"/>
        <v>0</v>
      </c>
      <c r="Z6279" s="7"/>
      <c r="AA6279" s="8">
        <f t="shared" si="795"/>
        <v>2481.15</v>
      </c>
      <c r="AB6279" s="7">
        <f t="shared" si="791"/>
        <v>0</v>
      </c>
      <c r="AC6279" s="7">
        <f t="shared" si="792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hidden="1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3040</v>
      </c>
      <c r="F6280" s="58" t="s">
        <v>3041</v>
      </c>
      <c r="G6280" s="58" t="s">
        <v>3040</v>
      </c>
      <c r="H6280" s="58" t="s">
        <v>2950</v>
      </c>
      <c r="I6280" s="58" t="s">
        <v>2951</v>
      </c>
      <c r="J6280" s="58" t="s">
        <v>2952</v>
      </c>
      <c r="K6280" s="58" t="s">
        <v>32</v>
      </c>
      <c r="L6280" s="58" t="s">
        <v>3042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4"/>
        <v>20000</v>
      </c>
      <c r="W6280" s="8">
        <f t="shared" si="790"/>
        <v>0</v>
      </c>
      <c r="X6280" s="8"/>
      <c r="Y6280" s="7">
        <f t="shared" si="796"/>
        <v>0</v>
      </c>
      <c r="Z6280" s="7"/>
      <c r="AA6280" s="8">
        <f t="shared" si="795"/>
        <v>0</v>
      </c>
      <c r="AB6280" s="7">
        <f t="shared" si="791"/>
        <v>0</v>
      </c>
      <c r="AC6280" s="7">
        <f t="shared" si="792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hidden="1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3044</v>
      </c>
      <c r="F6281" s="58" t="s">
        <v>3044</v>
      </c>
      <c r="G6281" s="58" t="s">
        <v>3044</v>
      </c>
      <c r="H6281" s="58" t="s">
        <v>2950</v>
      </c>
      <c r="I6281" s="58" t="s">
        <v>2951</v>
      </c>
      <c r="J6281" s="58" t="s">
        <v>2952</v>
      </c>
      <c r="K6281" s="58" t="s">
        <v>32</v>
      </c>
      <c r="L6281" s="58" t="s">
        <v>3044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4"/>
        <v>12</v>
      </c>
      <c r="W6281" s="8">
        <f t="shared" si="790"/>
        <v>0</v>
      </c>
      <c r="X6281" s="8"/>
      <c r="Y6281" s="7">
        <f t="shared" si="796"/>
        <v>0</v>
      </c>
      <c r="Z6281" s="7"/>
      <c r="AA6281" s="8">
        <f t="shared" si="795"/>
        <v>0</v>
      </c>
      <c r="AB6281" s="7">
        <f t="shared" si="791"/>
        <v>0</v>
      </c>
      <c r="AC6281" s="7">
        <f t="shared" si="792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hidden="1" customHeight="1">
      <c r="A6282" s="1">
        <v>43891</v>
      </c>
      <c r="B6282" s="58" t="s">
        <v>32</v>
      </c>
      <c r="C6282" s="58" t="s">
        <v>1328</v>
      </c>
      <c r="D6282" s="58" t="s">
        <v>1880</v>
      </c>
      <c r="E6282" s="58" t="s">
        <v>3045</v>
      </c>
      <c r="F6282" s="58" t="s">
        <v>3046</v>
      </c>
      <c r="G6282" s="58" t="s">
        <v>3045</v>
      </c>
      <c r="H6282" s="58" t="s">
        <v>2950</v>
      </c>
      <c r="I6282" s="58" t="s">
        <v>2951</v>
      </c>
      <c r="J6282" s="58" t="s">
        <v>2952</v>
      </c>
      <c r="K6282" s="58" t="s">
        <v>32</v>
      </c>
      <c r="L6282" s="58" t="s">
        <v>3045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4"/>
        <v>-32</v>
      </c>
      <c r="W6282" s="8">
        <f t="shared" ref="W6282:W6319" si="797">IF(O6282="返货",U6282/(1+P6282),IF(O6282="返现",U6282,IF(O6282="折扣",U6282*P6282,IF(O6282="无",U6282))))</f>
        <v>0</v>
      </c>
      <c r="X6282" s="8"/>
      <c r="Y6282" s="7">
        <f t="shared" si="796"/>
        <v>0</v>
      </c>
      <c r="Z6282" s="7"/>
      <c r="AA6282" s="8">
        <f t="shared" si="795"/>
        <v>0</v>
      </c>
      <c r="AB6282" s="7">
        <f t="shared" ref="AB6282:AB6345" si="798">U6282-W6282</f>
        <v>0</v>
      </c>
      <c r="AC6282" s="7">
        <f t="shared" si="792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hidden="1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3047</v>
      </c>
      <c r="F6283" s="58" t="s">
        <v>3047</v>
      </c>
      <c r="G6283" s="58" t="s">
        <v>3047</v>
      </c>
      <c r="H6283" s="58" t="s">
        <v>2950</v>
      </c>
      <c r="I6283" s="58" t="s">
        <v>2951</v>
      </c>
      <c r="J6283" s="58" t="s">
        <v>2952</v>
      </c>
      <c r="K6283" s="58" t="s">
        <v>32</v>
      </c>
      <c r="L6283" s="58" t="s">
        <v>3047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4"/>
        <v>43.76</v>
      </c>
      <c r="W6283" s="8">
        <f t="shared" si="797"/>
        <v>0</v>
      </c>
      <c r="X6283" s="8"/>
      <c r="Y6283" s="7">
        <f t="shared" si="796"/>
        <v>0</v>
      </c>
      <c r="Z6283" s="7"/>
      <c r="AA6283" s="8">
        <f t="shared" si="795"/>
        <v>0</v>
      </c>
      <c r="AB6283" s="7">
        <f t="shared" si="798"/>
        <v>0</v>
      </c>
      <c r="AC6283" s="7">
        <f t="shared" ref="AC6283:AC6295" si="799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hidden="1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2950</v>
      </c>
      <c r="I6284" s="58" t="s">
        <v>2951</v>
      </c>
      <c r="J6284" s="58" t="s">
        <v>2952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4"/>
        <v>18769.63</v>
      </c>
      <c r="W6284" s="8">
        <f t="shared" si="797"/>
        <v>0</v>
      </c>
      <c r="X6284" s="8"/>
      <c r="Y6284" s="7">
        <f t="shared" si="796"/>
        <v>0</v>
      </c>
      <c r="Z6284" s="7"/>
      <c r="AA6284" s="8">
        <f t="shared" si="795"/>
        <v>0</v>
      </c>
      <c r="AB6284" s="7">
        <f t="shared" si="798"/>
        <v>0</v>
      </c>
      <c r="AC6284" s="7">
        <f t="shared" si="799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hidden="1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3048</v>
      </c>
      <c r="F6285" s="58" t="s">
        <v>3048</v>
      </c>
      <c r="G6285" s="58" t="s">
        <v>3048</v>
      </c>
      <c r="H6285" s="58" t="s">
        <v>2950</v>
      </c>
      <c r="I6285" s="58" t="s">
        <v>2951</v>
      </c>
      <c r="J6285" s="58" t="s">
        <v>2952</v>
      </c>
      <c r="K6285" s="58" t="s">
        <v>32</v>
      </c>
      <c r="L6285" s="58" t="s">
        <v>3049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4"/>
        <v>-32.350000000005799</v>
      </c>
      <c r="W6285" s="8">
        <f t="shared" si="797"/>
        <v>0</v>
      </c>
      <c r="X6285" s="8"/>
      <c r="Y6285" s="7">
        <f t="shared" si="796"/>
        <v>0</v>
      </c>
      <c r="Z6285" s="7"/>
      <c r="AA6285" s="8">
        <f t="shared" si="795"/>
        <v>0</v>
      </c>
      <c r="AB6285" s="7">
        <f t="shared" si="798"/>
        <v>0</v>
      </c>
      <c r="AC6285" s="7">
        <f t="shared" si="799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hidden="1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2950</v>
      </c>
      <c r="I6286" s="58" t="s">
        <v>2951</v>
      </c>
      <c r="J6286" s="58" t="s">
        <v>2952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4"/>
        <v>28038</v>
      </c>
      <c r="W6286" s="8">
        <f t="shared" si="797"/>
        <v>0</v>
      </c>
      <c r="X6286" s="8">
        <f>W6286*R6286</f>
        <v>0</v>
      </c>
      <c r="Y6286" s="7">
        <f t="shared" si="796"/>
        <v>0</v>
      </c>
      <c r="Z6286" s="7"/>
      <c r="AA6286" s="8">
        <f t="shared" si="795"/>
        <v>0</v>
      </c>
      <c r="AB6286" s="7">
        <f t="shared" si="798"/>
        <v>0</v>
      </c>
      <c r="AC6286" s="7">
        <f t="shared" si="799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hidden="1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3051</v>
      </c>
      <c r="F6287" s="58" t="s">
        <v>3051</v>
      </c>
      <c r="G6287" s="58" t="s">
        <v>3051</v>
      </c>
      <c r="H6287" s="58" t="s">
        <v>2950</v>
      </c>
      <c r="I6287" s="58" t="s">
        <v>2951</v>
      </c>
      <c r="J6287" s="58" t="s">
        <v>2952</v>
      </c>
      <c r="K6287" s="58" t="s">
        <v>32</v>
      </c>
      <c r="L6287" s="58" t="s">
        <v>3052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4"/>
        <v>8610</v>
      </c>
      <c r="W6287" s="8">
        <f t="shared" si="797"/>
        <v>1170</v>
      </c>
      <c r="X6287" s="8"/>
      <c r="Y6287" s="7">
        <f t="shared" si="796"/>
        <v>0</v>
      </c>
      <c r="Z6287" s="7"/>
      <c r="AA6287" s="7"/>
      <c r="AB6287" s="7">
        <f t="shared" si="798"/>
        <v>0</v>
      </c>
      <c r="AC6287" s="7">
        <f t="shared" si="799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hidden="1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3053</v>
      </c>
      <c r="F6288" s="58" t="s">
        <v>3053</v>
      </c>
      <c r="G6288" s="58" t="s">
        <v>3053</v>
      </c>
      <c r="H6288" s="58" t="s">
        <v>2950</v>
      </c>
      <c r="I6288" s="58" t="s">
        <v>2951</v>
      </c>
      <c r="J6288" s="58" t="s">
        <v>2952</v>
      </c>
      <c r="K6288" s="58" t="s">
        <v>32</v>
      </c>
      <c r="L6288" s="58" t="s">
        <v>3054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4"/>
        <v>6846.43</v>
      </c>
      <c r="W6288" s="8">
        <f t="shared" si="797"/>
        <v>0</v>
      </c>
      <c r="X6288" s="8"/>
      <c r="Y6288" s="7">
        <f t="shared" si="796"/>
        <v>0</v>
      </c>
      <c r="Z6288" s="7"/>
      <c r="AA6288" s="8">
        <f t="shared" ref="AA6288:AA6314" si="800">W6288+X6288</f>
        <v>0</v>
      </c>
      <c r="AB6288" s="7">
        <f t="shared" si="798"/>
        <v>0</v>
      </c>
      <c r="AC6288" s="7">
        <f t="shared" si="799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hidden="1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3055</v>
      </c>
      <c r="F6289" s="58" t="s">
        <v>3055</v>
      </c>
      <c r="G6289" s="58" t="s">
        <v>3055</v>
      </c>
      <c r="H6289" s="58" t="s">
        <v>2950</v>
      </c>
      <c r="I6289" s="58" t="s">
        <v>2951</v>
      </c>
      <c r="J6289" s="58" t="s">
        <v>2952</v>
      </c>
      <c r="K6289" s="58" t="s">
        <v>32</v>
      </c>
      <c r="L6289" s="58" t="s">
        <v>3056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4"/>
        <v>7726</v>
      </c>
      <c r="W6289" s="8">
        <f t="shared" si="797"/>
        <v>0</v>
      </c>
      <c r="X6289" s="8"/>
      <c r="Y6289" s="7">
        <f t="shared" si="796"/>
        <v>0</v>
      </c>
      <c r="Z6289" s="7"/>
      <c r="AA6289" s="8">
        <f t="shared" si="800"/>
        <v>0</v>
      </c>
      <c r="AB6289" s="7">
        <f t="shared" si="798"/>
        <v>0</v>
      </c>
      <c r="AC6289" s="7">
        <f t="shared" si="799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hidden="1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2810</v>
      </c>
      <c r="F6290" s="58" t="s">
        <v>2810</v>
      </c>
      <c r="G6290" s="58" t="s">
        <v>2810</v>
      </c>
      <c r="H6290" s="58" t="s">
        <v>2950</v>
      </c>
      <c r="I6290" s="58" t="s">
        <v>2951</v>
      </c>
      <c r="J6290" s="58" t="s">
        <v>2952</v>
      </c>
      <c r="K6290" s="58" t="s">
        <v>32</v>
      </c>
      <c r="L6290" s="58" t="s">
        <v>2811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4"/>
        <v>10000</v>
      </c>
      <c r="W6290" s="8">
        <f t="shared" si="797"/>
        <v>0</v>
      </c>
      <c r="X6290" s="8"/>
      <c r="Y6290" s="7">
        <f t="shared" si="796"/>
        <v>0</v>
      </c>
      <c r="Z6290" s="7"/>
      <c r="AA6290" s="8">
        <f t="shared" si="800"/>
        <v>0</v>
      </c>
      <c r="AB6290" s="7">
        <f t="shared" si="798"/>
        <v>0</v>
      </c>
      <c r="AC6290" s="7">
        <f t="shared" si="799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hidden="1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3057</v>
      </c>
      <c r="F6291" s="58" t="s">
        <v>3057</v>
      </c>
      <c r="G6291" s="58" t="s">
        <v>3057</v>
      </c>
      <c r="H6291" s="58" t="s">
        <v>2950</v>
      </c>
      <c r="I6291" s="58" t="s">
        <v>2951</v>
      </c>
      <c r="J6291" s="58" t="s">
        <v>2952</v>
      </c>
      <c r="K6291" s="58" t="s">
        <v>32</v>
      </c>
      <c r="L6291" s="58" t="s">
        <v>3058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4"/>
        <v>35484</v>
      </c>
      <c r="W6291" s="8">
        <f t="shared" si="797"/>
        <v>0</v>
      </c>
      <c r="X6291" s="8"/>
      <c r="Y6291" s="7">
        <f t="shared" si="796"/>
        <v>0</v>
      </c>
      <c r="Z6291" s="7"/>
      <c r="AA6291" s="8">
        <f t="shared" si="800"/>
        <v>0</v>
      </c>
      <c r="AB6291" s="7">
        <f t="shared" si="798"/>
        <v>0</v>
      </c>
      <c r="AC6291" s="7">
        <f t="shared" si="799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hidden="1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3059</v>
      </c>
      <c r="G6292" s="58" t="s">
        <v>287</v>
      </c>
      <c r="H6292" s="58" t="s">
        <v>2950</v>
      </c>
      <c r="I6292" s="58" t="s">
        <v>2951</v>
      </c>
      <c r="J6292" s="58" t="s">
        <v>2952</v>
      </c>
      <c r="K6292" s="58" t="s">
        <v>32</v>
      </c>
      <c r="L6292" s="58" t="s">
        <v>3058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4"/>
        <v>400000</v>
      </c>
      <c r="W6292" s="8">
        <f t="shared" si="797"/>
        <v>0</v>
      </c>
      <c r="X6292" s="8"/>
      <c r="Y6292" s="7">
        <f t="shared" si="796"/>
        <v>0</v>
      </c>
      <c r="Z6292" s="7"/>
      <c r="AA6292" s="8">
        <f t="shared" si="800"/>
        <v>0</v>
      </c>
      <c r="AB6292" s="7">
        <f t="shared" si="798"/>
        <v>0</v>
      </c>
      <c r="AC6292" s="7">
        <f t="shared" si="799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hidden="1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2950</v>
      </c>
      <c r="I6293" s="58" t="s">
        <v>2951</v>
      </c>
      <c r="J6293" s="58" t="s">
        <v>2952</v>
      </c>
      <c r="K6293" s="58" t="s">
        <v>32</v>
      </c>
      <c r="L6293" s="58" t="s">
        <v>3060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4"/>
        <v>13552</v>
      </c>
      <c r="W6293" s="8">
        <f t="shared" si="797"/>
        <v>0</v>
      </c>
      <c r="X6293" s="8"/>
      <c r="Y6293" s="7">
        <f t="shared" si="796"/>
        <v>0</v>
      </c>
      <c r="Z6293" s="7"/>
      <c r="AA6293" s="8">
        <f t="shared" si="800"/>
        <v>0</v>
      </c>
      <c r="AB6293" s="7">
        <f t="shared" si="798"/>
        <v>0</v>
      </c>
      <c r="AC6293" s="7">
        <f t="shared" si="799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hidden="1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3061</v>
      </c>
      <c r="F6294" s="58" t="s">
        <v>3062</v>
      </c>
      <c r="G6294" s="58" t="s">
        <v>1048</v>
      </c>
      <c r="H6294" s="58" t="s">
        <v>2950</v>
      </c>
      <c r="I6294" s="58" t="s">
        <v>2951</v>
      </c>
      <c r="J6294" s="58" t="s">
        <v>2952</v>
      </c>
      <c r="K6294" s="58" t="s">
        <v>32</v>
      </c>
      <c r="L6294" s="58" t="s">
        <v>3063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4"/>
        <v>10</v>
      </c>
      <c r="W6294" s="8">
        <f t="shared" si="797"/>
        <v>0</v>
      </c>
      <c r="X6294" s="8"/>
      <c r="Y6294" s="7">
        <f t="shared" si="796"/>
        <v>0</v>
      </c>
      <c r="Z6294" s="7"/>
      <c r="AA6294" s="8">
        <f t="shared" si="800"/>
        <v>0</v>
      </c>
      <c r="AB6294" s="7">
        <f t="shared" si="798"/>
        <v>0</v>
      </c>
      <c r="AC6294" s="7">
        <f t="shared" si="799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hidden="1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3064</v>
      </c>
      <c r="F6295" s="58" t="s">
        <v>3065</v>
      </c>
      <c r="G6295" s="58" t="s">
        <v>1921</v>
      </c>
      <c r="H6295" s="58" t="s">
        <v>2950</v>
      </c>
      <c r="I6295" s="58" t="s">
        <v>2951</v>
      </c>
      <c r="J6295" s="58" t="s">
        <v>2952</v>
      </c>
      <c r="K6295" s="58" t="s">
        <v>32</v>
      </c>
      <c r="L6295" s="58" t="s">
        <v>3064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4"/>
        <v>148.93</v>
      </c>
      <c r="W6295" s="8">
        <f t="shared" si="797"/>
        <v>0</v>
      </c>
      <c r="X6295" s="8"/>
      <c r="Y6295" s="7">
        <f t="shared" si="796"/>
        <v>0</v>
      </c>
      <c r="Z6295" s="7"/>
      <c r="AA6295" s="8">
        <f t="shared" si="800"/>
        <v>0</v>
      </c>
      <c r="AB6295" s="7">
        <f t="shared" si="798"/>
        <v>0</v>
      </c>
      <c r="AC6295" s="7">
        <f t="shared" si="799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hidden="1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4088</v>
      </c>
      <c r="F6296" s="71" t="s">
        <v>4088</v>
      </c>
      <c r="G6296" s="71" t="s">
        <v>4088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4"/>
        <v>50000</v>
      </c>
      <c r="W6296" s="74">
        <f t="shared" si="797"/>
        <v>0</v>
      </c>
      <c r="X6296" s="74"/>
      <c r="Y6296" s="7">
        <f t="shared" si="796"/>
        <v>0</v>
      </c>
      <c r="Z6296" s="7"/>
      <c r="AA6296" s="8">
        <f t="shared" si="800"/>
        <v>0</v>
      </c>
      <c r="AB6296" s="75">
        <f t="shared" si="798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3262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hidden="1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3509</v>
      </c>
      <c r="F6297" s="71" t="s">
        <v>3509</v>
      </c>
      <c r="G6297" s="71" t="s">
        <v>3509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4"/>
        <v>2032499.0000000009</v>
      </c>
      <c r="W6297" s="74">
        <f t="shared" si="797"/>
        <v>2929033.3071999988</v>
      </c>
      <c r="X6297" s="74"/>
      <c r="Y6297" s="7">
        <f t="shared" si="796"/>
        <v>0</v>
      </c>
      <c r="Z6297" s="7"/>
      <c r="AA6297" s="8">
        <f t="shared" si="800"/>
        <v>2929033.3071999988</v>
      </c>
      <c r="AB6297" s="75">
        <f t="shared" si="798"/>
        <v>186959.5728000002</v>
      </c>
      <c r="AC6297" s="75">
        <f t="shared" ref="AC6297:AC6360" si="801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3262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hidden="1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4"/>
        <v>0</v>
      </c>
      <c r="W6298" s="8">
        <f t="shared" si="797"/>
        <v>233228.06</v>
      </c>
      <c r="X6298" s="8"/>
      <c r="Y6298" s="7">
        <f t="shared" si="796"/>
        <v>0</v>
      </c>
      <c r="Z6298" s="7"/>
      <c r="AA6298" s="8">
        <f t="shared" si="800"/>
        <v>233228.06</v>
      </c>
      <c r="AB6298" s="7">
        <f t="shared" si="798"/>
        <v>0</v>
      </c>
      <c r="AC6298" s="7">
        <f t="shared" si="801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3262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hidden="1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3510</v>
      </c>
      <c r="F6299" s="58" t="s">
        <v>3510</v>
      </c>
      <c r="G6299" s="58" t="s">
        <v>3510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4"/>
        <v>28000</v>
      </c>
      <c r="W6299" s="8">
        <f t="shared" si="797"/>
        <v>87300</v>
      </c>
      <c r="X6299" s="8"/>
      <c r="Y6299" s="7">
        <f t="shared" si="796"/>
        <v>0</v>
      </c>
      <c r="Z6299" s="7"/>
      <c r="AA6299" s="8">
        <f t="shared" si="800"/>
        <v>87300</v>
      </c>
      <c r="AB6299" s="7">
        <f t="shared" si="798"/>
        <v>0</v>
      </c>
      <c r="AC6299" s="7">
        <f t="shared" si="801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3262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hidden="1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3511</v>
      </c>
      <c r="F6300" s="58" t="s">
        <v>3511</v>
      </c>
      <c r="G6300" s="58" t="s">
        <v>3511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4"/>
        <v>3117699.3700000029</v>
      </c>
      <c r="W6300" s="8">
        <f t="shared" si="797"/>
        <v>9041001.7299999986</v>
      </c>
      <c r="X6300" s="8"/>
      <c r="Y6300" s="7">
        <f t="shared" si="796"/>
        <v>0</v>
      </c>
      <c r="Z6300" s="7"/>
      <c r="AA6300" s="8">
        <f t="shared" si="800"/>
        <v>9041001.7299999986</v>
      </c>
      <c r="AB6300" s="7">
        <f t="shared" si="798"/>
        <v>0</v>
      </c>
      <c r="AC6300" s="7">
        <f t="shared" si="801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3262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hidden="1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4"/>
        <v>240278.28999999998</v>
      </c>
      <c r="W6301" s="8">
        <f t="shared" si="797"/>
        <v>509721.71</v>
      </c>
      <c r="X6301" s="8"/>
      <c r="Y6301" s="7">
        <f t="shared" si="796"/>
        <v>0</v>
      </c>
      <c r="Z6301" s="7"/>
      <c r="AA6301" s="8">
        <f t="shared" si="800"/>
        <v>509721.71</v>
      </c>
      <c r="AB6301" s="7">
        <f t="shared" si="798"/>
        <v>0</v>
      </c>
      <c r="AC6301" s="7">
        <f t="shared" si="801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3262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hidden="1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7"/>
        <v>0</v>
      </c>
      <c r="X6302" s="8"/>
      <c r="Y6302" s="7">
        <f t="shared" si="796"/>
        <v>0</v>
      </c>
      <c r="Z6302" s="7"/>
      <c r="AA6302" s="8">
        <f t="shared" si="800"/>
        <v>0</v>
      </c>
      <c r="AB6302" s="7">
        <f t="shared" si="798"/>
        <v>0</v>
      </c>
      <c r="AC6302" s="7">
        <f t="shared" si="801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3262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hidden="1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4"/>
        <v>0</v>
      </c>
      <c r="W6303" s="8">
        <f t="shared" si="797"/>
        <v>9125.380000000001</v>
      </c>
      <c r="X6303" s="8"/>
      <c r="Y6303" s="7">
        <f t="shared" si="796"/>
        <v>0</v>
      </c>
      <c r="Z6303" s="7"/>
      <c r="AA6303" s="8">
        <f t="shared" si="800"/>
        <v>9125.380000000001</v>
      </c>
      <c r="AB6303" s="7">
        <f t="shared" si="798"/>
        <v>0</v>
      </c>
      <c r="AC6303" s="7">
        <f t="shared" si="801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3262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hidden="1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4"/>
        <v>358608.78</v>
      </c>
      <c r="W6304" s="8">
        <f t="shared" si="797"/>
        <v>1044755.8200000001</v>
      </c>
      <c r="X6304" s="8"/>
      <c r="Y6304" s="7">
        <f t="shared" si="796"/>
        <v>0</v>
      </c>
      <c r="Z6304" s="7"/>
      <c r="AA6304" s="8">
        <f t="shared" si="800"/>
        <v>1044755.8200000001</v>
      </c>
      <c r="AB6304" s="7">
        <f t="shared" si="798"/>
        <v>0</v>
      </c>
      <c r="AC6304" s="7">
        <f t="shared" si="801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3262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hidden="1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3512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4"/>
        <v>66817.299999999988</v>
      </c>
      <c r="W6305" s="8">
        <f t="shared" si="797"/>
        <v>119003.41176470589</v>
      </c>
      <c r="X6305" s="8"/>
      <c r="Y6305" s="7">
        <f t="shared" si="796"/>
        <v>0</v>
      </c>
      <c r="Z6305" s="7"/>
      <c r="AA6305" s="8">
        <f t="shared" si="800"/>
        <v>119003.41176470589</v>
      </c>
      <c r="AB6305" s="7">
        <f t="shared" si="798"/>
        <v>2380.0682352941221</v>
      </c>
      <c r="AC6305" s="7">
        <f t="shared" si="801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3262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hidden="1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3513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4"/>
        <v>0</v>
      </c>
      <c r="W6306" s="8">
        <f t="shared" si="797"/>
        <v>0</v>
      </c>
      <c r="X6306" s="8"/>
      <c r="Y6306" s="7">
        <f t="shared" si="796"/>
        <v>0</v>
      </c>
      <c r="Z6306" s="7"/>
      <c r="AA6306" s="8">
        <f t="shared" si="800"/>
        <v>0</v>
      </c>
      <c r="AB6306" s="7">
        <f t="shared" si="798"/>
        <v>0</v>
      </c>
      <c r="AC6306" s="7">
        <f t="shared" si="801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3262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hidden="1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4"/>
        <v>288075.24</v>
      </c>
      <c r="W6307" s="8">
        <f t="shared" si="797"/>
        <v>1050863.5900000001</v>
      </c>
      <c r="X6307" s="8"/>
      <c r="Y6307" s="7">
        <f t="shared" si="796"/>
        <v>0</v>
      </c>
      <c r="Z6307" s="7"/>
      <c r="AA6307" s="8">
        <f t="shared" si="800"/>
        <v>1050863.5900000001</v>
      </c>
      <c r="AB6307" s="7">
        <f t="shared" si="798"/>
        <v>0</v>
      </c>
      <c r="AC6307" s="7">
        <f t="shared" si="801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3262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hidden="1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7"/>
        <v>5611.92</v>
      </c>
      <c r="X6308" s="8"/>
      <c r="Y6308" s="7">
        <f t="shared" si="796"/>
        <v>0</v>
      </c>
      <c r="Z6308" s="7"/>
      <c r="AA6308" s="8">
        <f t="shared" si="800"/>
        <v>5611.92</v>
      </c>
      <c r="AB6308" s="7">
        <f t="shared" si="798"/>
        <v>0</v>
      </c>
      <c r="AC6308" s="7">
        <f t="shared" si="801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3262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hidden="1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4"/>
        <v>0</v>
      </c>
      <c r="W6309" s="8">
        <f t="shared" si="797"/>
        <v>-27517.362745098038</v>
      </c>
      <c r="X6309" s="8"/>
      <c r="Y6309" s="7">
        <f t="shared" si="796"/>
        <v>550.3472549019607</v>
      </c>
      <c r="Z6309" s="7"/>
      <c r="AA6309" s="8">
        <f t="shared" si="800"/>
        <v>-27517.362745098038</v>
      </c>
      <c r="AB6309" s="7">
        <f t="shared" si="798"/>
        <v>-550.3472549019607</v>
      </c>
      <c r="AC6309" s="7">
        <f t="shared" si="801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3262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hidden="1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4"/>
        <v>2487919.5300000012</v>
      </c>
      <c r="W6310" s="8">
        <f t="shared" si="797"/>
        <v>11407983.93</v>
      </c>
      <c r="X6310" s="8"/>
      <c r="Y6310" s="7">
        <f t="shared" si="796"/>
        <v>0</v>
      </c>
      <c r="Z6310" s="7"/>
      <c r="AA6310" s="8">
        <f t="shared" si="800"/>
        <v>11407983.93</v>
      </c>
      <c r="AB6310" s="7">
        <f t="shared" si="798"/>
        <v>0</v>
      </c>
      <c r="AC6310" s="7">
        <f t="shared" si="801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3262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hidden="1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4"/>
        <v>269689.90999999997</v>
      </c>
      <c r="W6311" s="8">
        <f t="shared" si="797"/>
        <v>331469.43000000011</v>
      </c>
      <c r="X6311" s="8"/>
      <c r="Y6311" s="7">
        <f t="shared" si="796"/>
        <v>0</v>
      </c>
      <c r="Z6311" s="7"/>
      <c r="AA6311" s="8">
        <f t="shared" si="800"/>
        <v>331469.43000000011</v>
      </c>
      <c r="AB6311" s="7">
        <f t="shared" si="798"/>
        <v>0</v>
      </c>
      <c r="AC6311" s="7">
        <f t="shared" si="801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3262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hidden="1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4"/>
        <v>0</v>
      </c>
      <c r="W6312" s="8">
        <f t="shared" si="797"/>
        <v>11077.630000000001</v>
      </c>
      <c r="X6312" s="8"/>
      <c r="Y6312" s="7">
        <f t="shared" si="796"/>
        <v>0</v>
      </c>
      <c r="Z6312" s="7"/>
      <c r="AA6312" s="8">
        <f t="shared" si="800"/>
        <v>11077.630000000001</v>
      </c>
      <c r="AB6312" s="7">
        <f t="shared" si="798"/>
        <v>0</v>
      </c>
      <c r="AC6312" s="7">
        <f t="shared" si="801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3262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hidden="1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3743</v>
      </c>
      <c r="S6313" s="7">
        <v>0</v>
      </c>
      <c r="T6313" s="7">
        <v>-62528.12</v>
      </c>
      <c r="U6313" s="7">
        <v>-62528.12</v>
      </c>
      <c r="V6313" s="7">
        <f t="shared" si="794"/>
        <v>0</v>
      </c>
      <c r="W6313" s="8">
        <f t="shared" si="797"/>
        <v>-61302.078431372553</v>
      </c>
      <c r="X6313" s="8"/>
      <c r="Y6313" s="7">
        <f t="shared" si="796"/>
        <v>1226.04156862745</v>
      </c>
      <c r="Z6313" s="7"/>
      <c r="AA6313" s="8">
        <f t="shared" si="800"/>
        <v>-61302.078431372553</v>
      </c>
      <c r="AB6313" s="7">
        <f t="shared" si="798"/>
        <v>-1226.04156862745</v>
      </c>
      <c r="AC6313" s="7">
        <f t="shared" si="801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3262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hidden="1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3743</v>
      </c>
      <c r="S6314" s="7">
        <v>136579.63000000099</v>
      </c>
      <c r="T6314" s="7">
        <v>153106</v>
      </c>
      <c r="U6314" s="7">
        <v>218000.4</v>
      </c>
      <c r="V6314" s="7">
        <f t="shared" si="794"/>
        <v>71685.230000001</v>
      </c>
      <c r="W6314" s="8">
        <f t="shared" si="797"/>
        <v>218000.4</v>
      </c>
      <c r="X6314" s="8"/>
      <c r="Y6314" s="7">
        <f t="shared" si="796"/>
        <v>0</v>
      </c>
      <c r="Z6314" s="7"/>
      <c r="AA6314" s="8">
        <f t="shared" si="800"/>
        <v>218000.4</v>
      </c>
      <c r="AB6314" s="7">
        <f t="shared" si="798"/>
        <v>0</v>
      </c>
      <c r="AC6314" s="7">
        <f t="shared" si="801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3262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hidden="1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4089</v>
      </c>
      <c r="F6315" s="58" t="s">
        <v>4089</v>
      </c>
      <c r="G6315" s="58" t="s">
        <v>4089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3743</v>
      </c>
      <c r="S6315" s="7">
        <v>0</v>
      </c>
      <c r="T6315" s="7">
        <v>1940000</v>
      </c>
      <c r="U6315" s="7">
        <v>1469447.52</v>
      </c>
      <c r="V6315" s="7">
        <f t="shared" si="794"/>
        <v>470552.48</v>
      </c>
      <c r="W6315" s="8">
        <f t="shared" si="797"/>
        <v>1440634.8235294118</v>
      </c>
      <c r="X6315" s="8"/>
      <c r="Y6315" s="7">
        <f t="shared" si="796"/>
        <v>0</v>
      </c>
      <c r="Z6315" s="7"/>
      <c r="AA6315" s="7">
        <v>1097647.06</v>
      </c>
      <c r="AB6315" s="7">
        <f t="shared" si="798"/>
        <v>28812.696470588213</v>
      </c>
      <c r="AC6315" s="7">
        <f t="shared" si="801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3262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hidden="1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4089</v>
      </c>
      <c r="F6316" s="58" t="s">
        <v>4089</v>
      </c>
      <c r="G6316" s="58" t="s">
        <v>4089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4037</v>
      </c>
      <c r="S6316" s="7">
        <v>0</v>
      </c>
      <c r="T6316" s="7">
        <v>1000</v>
      </c>
      <c r="U6316" s="7">
        <v>1000</v>
      </c>
      <c r="V6316" s="7">
        <f t="shared" si="794"/>
        <v>0</v>
      </c>
      <c r="W6316" s="8">
        <f t="shared" si="797"/>
        <v>1000</v>
      </c>
      <c r="X6316" s="8"/>
      <c r="Y6316" s="7">
        <f t="shared" si="796"/>
        <v>0</v>
      </c>
      <c r="Z6316" s="7"/>
      <c r="AA6316" s="7"/>
      <c r="AB6316" s="7">
        <f t="shared" si="798"/>
        <v>0</v>
      </c>
      <c r="AC6316" s="7">
        <f t="shared" si="801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3262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hidden="1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4"/>
        <v>175184.74999999977</v>
      </c>
      <c r="W6317" s="8">
        <f t="shared" si="797"/>
        <v>316491.46000000025</v>
      </c>
      <c r="X6317" s="8"/>
      <c r="Y6317" s="7">
        <f t="shared" si="796"/>
        <v>0</v>
      </c>
      <c r="Z6317" s="7"/>
      <c r="AA6317" s="8">
        <f t="shared" ref="AA6317:AA6321" si="802">W6317+X6317</f>
        <v>316491.46000000025</v>
      </c>
      <c r="AB6317" s="7">
        <f t="shared" si="798"/>
        <v>0</v>
      </c>
      <c r="AC6317" s="7">
        <f t="shared" si="801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3262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hidden="1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7"/>
        <v>99999.999999999985</v>
      </c>
      <c r="X6318" s="8"/>
      <c r="Y6318" s="7">
        <f t="shared" si="796"/>
        <v>0</v>
      </c>
      <c r="Z6318" s="7"/>
      <c r="AA6318" s="8">
        <f t="shared" si="802"/>
        <v>99999.999999999985</v>
      </c>
      <c r="AB6318" s="7">
        <f t="shared" si="798"/>
        <v>0</v>
      </c>
      <c r="AC6318" s="7">
        <f t="shared" si="801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3262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hidden="1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3515</v>
      </c>
      <c r="F6319" s="58" t="s">
        <v>3515</v>
      </c>
      <c r="G6319" s="58" t="s">
        <v>3515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7"/>
        <v>91541.05</v>
      </c>
      <c r="X6319" s="8"/>
      <c r="Y6319" s="7">
        <f t="shared" si="796"/>
        <v>0</v>
      </c>
      <c r="Z6319" s="7"/>
      <c r="AA6319" s="8">
        <f t="shared" si="802"/>
        <v>91541.05</v>
      </c>
      <c r="AB6319" s="7">
        <f t="shared" si="798"/>
        <v>0</v>
      </c>
      <c r="AC6319" s="7">
        <f t="shared" si="801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3262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hidden="1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4090</v>
      </c>
      <c r="S6320" s="7">
        <v>5729642.6600000001</v>
      </c>
      <c r="T6320" s="7">
        <v>55193.9</v>
      </c>
      <c r="U6320" s="7">
        <v>1747861.96</v>
      </c>
      <c r="V6320" s="7">
        <f t="shared" si="794"/>
        <v>4036974.6000000006</v>
      </c>
      <c r="W6320" s="8">
        <f>(U6320-35193.9)*P6320</f>
        <v>1678414.6988000001</v>
      </c>
      <c r="X6320" s="8"/>
      <c r="Y6320" s="7">
        <f t="shared" si="796"/>
        <v>0</v>
      </c>
      <c r="Z6320" s="7"/>
      <c r="AA6320" s="8">
        <f t="shared" si="802"/>
        <v>1678414.6988000001</v>
      </c>
      <c r="AB6320" s="7">
        <f t="shared" si="798"/>
        <v>69447.261199999833</v>
      </c>
      <c r="AC6320" s="7">
        <f t="shared" si="801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3262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hidden="1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4091</v>
      </c>
      <c r="F6321" s="58" t="s">
        <v>4091</v>
      </c>
      <c r="G6321" s="58" t="s">
        <v>4091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4"/>
        <v>57311.81</v>
      </c>
      <c r="W6321" s="8">
        <f t="shared" ref="W6321:W6333" si="803">IF(O6321="返货",U6321/(1+P6321),IF(O6321="返现",U6321,IF(O6321="折扣",U6321*P6321,IF(O6321="无",U6321))))</f>
        <v>62688.19</v>
      </c>
      <c r="X6321" s="8"/>
      <c r="Y6321" s="7">
        <f t="shared" si="796"/>
        <v>0</v>
      </c>
      <c r="Z6321" s="7"/>
      <c r="AA6321" s="8">
        <f t="shared" si="802"/>
        <v>62688.19</v>
      </c>
      <c r="AB6321" s="7">
        <f t="shared" si="798"/>
        <v>0</v>
      </c>
      <c r="AC6321" s="7">
        <f t="shared" si="801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3262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hidden="1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4"/>
        <v>6450.6500000000087</v>
      </c>
      <c r="W6322" s="8">
        <f t="shared" si="803"/>
        <v>65439.882352941167</v>
      </c>
      <c r="X6322" s="8"/>
      <c r="Y6322" s="7">
        <f t="shared" si="796"/>
        <v>0</v>
      </c>
      <c r="Z6322" s="7"/>
      <c r="AA6322" s="7">
        <v>9708.74</v>
      </c>
      <c r="AB6322" s="7">
        <f t="shared" si="798"/>
        <v>1308.7976470588255</v>
      </c>
      <c r="AC6322" s="7">
        <f t="shared" si="801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3262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hidden="1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2998</v>
      </c>
      <c r="F6323" s="58" t="s">
        <v>2998</v>
      </c>
      <c r="G6323" s="58" t="s">
        <v>2998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4">S6323+T6323-U6323</f>
        <v>140696.74000000002</v>
      </c>
      <c r="W6323" s="8">
        <f t="shared" si="803"/>
        <v>159303.25999999998</v>
      </c>
      <c r="X6323" s="8"/>
      <c r="Y6323" s="7">
        <f t="shared" si="796"/>
        <v>0</v>
      </c>
      <c r="Z6323" s="7"/>
      <c r="AA6323" s="8">
        <f t="shared" ref="AA6323:AA6386" si="805">W6323+X6323</f>
        <v>159303.25999999998</v>
      </c>
      <c r="AB6323" s="7">
        <f t="shared" si="798"/>
        <v>0</v>
      </c>
      <c r="AC6323" s="7">
        <f t="shared" si="801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3262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hidden="1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4"/>
        <v>512455.96999999951</v>
      </c>
      <c r="W6324" s="8">
        <f t="shared" si="803"/>
        <v>1661196.6476000003</v>
      </c>
      <c r="X6324" s="8"/>
      <c r="Y6324" s="7">
        <f t="shared" si="796"/>
        <v>0</v>
      </c>
      <c r="Z6324" s="7"/>
      <c r="AA6324" s="8">
        <f t="shared" si="805"/>
        <v>1661196.6476000003</v>
      </c>
      <c r="AB6324" s="7">
        <f t="shared" si="798"/>
        <v>33901.972400000086</v>
      </c>
      <c r="AC6324" s="7">
        <f t="shared" si="801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3262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hidden="1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3516</v>
      </c>
      <c r="F6325" s="58" t="s">
        <v>3516</v>
      </c>
      <c r="G6325" s="58" t="s">
        <v>3516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4"/>
        <v>437072.04000000004</v>
      </c>
      <c r="W6325" s="8">
        <f t="shared" si="803"/>
        <v>257669.40079999994</v>
      </c>
      <c r="X6325" s="8"/>
      <c r="Y6325" s="7">
        <f t="shared" si="796"/>
        <v>0</v>
      </c>
      <c r="Z6325" s="7"/>
      <c r="AA6325" s="8">
        <f t="shared" si="805"/>
        <v>257669.40079999994</v>
      </c>
      <c r="AB6325" s="7">
        <f t="shared" si="798"/>
        <v>5258.5592000000179</v>
      </c>
      <c r="AC6325" s="7">
        <f t="shared" si="801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3262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hidden="1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3517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4"/>
        <v>183267.22999999998</v>
      </c>
      <c r="W6326" s="8">
        <f t="shared" si="803"/>
        <v>471164.52740000002</v>
      </c>
      <c r="X6326" s="8"/>
      <c r="Y6326" s="7">
        <f t="shared" si="796"/>
        <v>0</v>
      </c>
      <c r="Z6326" s="7"/>
      <c r="AA6326" s="8">
        <f t="shared" si="805"/>
        <v>471164.52740000002</v>
      </c>
      <c r="AB6326" s="7">
        <f t="shared" si="798"/>
        <v>9615.6025999999838</v>
      </c>
      <c r="AC6326" s="7">
        <f t="shared" si="801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3262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hidden="1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4"/>
        <v>1297414.3199999984</v>
      </c>
      <c r="W6327" s="8">
        <f t="shared" si="803"/>
        <v>7562562.1165048564</v>
      </c>
      <c r="X6327" s="8"/>
      <c r="Y6327" s="7">
        <f t="shared" si="796"/>
        <v>0</v>
      </c>
      <c r="Z6327" s="7"/>
      <c r="AA6327" s="8">
        <f t="shared" si="805"/>
        <v>7562562.1165048564</v>
      </c>
      <c r="AB6327" s="7">
        <f t="shared" si="798"/>
        <v>226876.86349514592</v>
      </c>
      <c r="AC6327" s="7">
        <f t="shared" si="801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3262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hidden="1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4"/>
        <v>435845.47999999986</v>
      </c>
      <c r="W6328" s="8">
        <f t="shared" si="803"/>
        <v>275614.17475728155</v>
      </c>
      <c r="X6328" s="8"/>
      <c r="Y6328" s="7">
        <f t="shared" si="796"/>
        <v>0</v>
      </c>
      <c r="Z6328" s="7"/>
      <c r="AA6328" s="8">
        <f t="shared" si="805"/>
        <v>275614.17475728155</v>
      </c>
      <c r="AB6328" s="7">
        <f t="shared" si="798"/>
        <v>8268.4252427184256</v>
      </c>
      <c r="AC6328" s="7">
        <f t="shared" si="801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3262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hidden="1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3131</v>
      </c>
      <c r="F6329" s="58" t="s">
        <v>3131</v>
      </c>
      <c r="G6329" s="58" t="s">
        <v>3131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4"/>
        <v>0</v>
      </c>
      <c r="W6329" s="8">
        <f t="shared" si="803"/>
        <v>0</v>
      </c>
      <c r="X6329" s="8"/>
      <c r="Y6329" s="7">
        <f t="shared" si="796"/>
        <v>0</v>
      </c>
      <c r="Z6329" s="7"/>
      <c r="AA6329" s="8">
        <f t="shared" si="805"/>
        <v>0</v>
      </c>
      <c r="AB6329" s="7">
        <f t="shared" si="798"/>
        <v>0</v>
      </c>
      <c r="AC6329" s="7">
        <f t="shared" si="801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3262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hidden="1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4"/>
        <v>3672549.2799999993</v>
      </c>
      <c r="W6330" s="8">
        <f t="shared" si="803"/>
        <v>12388729.65</v>
      </c>
      <c r="X6330" s="8"/>
      <c r="Y6330" s="7">
        <f t="shared" si="796"/>
        <v>0</v>
      </c>
      <c r="Z6330" s="7"/>
      <c r="AA6330" s="8">
        <f t="shared" si="805"/>
        <v>12388729.65</v>
      </c>
      <c r="AB6330" s="7">
        <f t="shared" si="798"/>
        <v>0</v>
      </c>
      <c r="AC6330" s="7">
        <f t="shared" si="801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3262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hidden="1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4"/>
        <v>0</v>
      </c>
      <c r="W6331" s="8">
        <f t="shared" si="803"/>
        <v>106499.78000000001</v>
      </c>
      <c r="X6331" s="8"/>
      <c r="Y6331" s="7">
        <f t="shared" si="796"/>
        <v>0</v>
      </c>
      <c r="Z6331" s="7"/>
      <c r="AA6331" s="8">
        <f t="shared" si="805"/>
        <v>106499.78000000001</v>
      </c>
      <c r="AB6331" s="7">
        <f t="shared" si="798"/>
        <v>0</v>
      </c>
      <c r="AC6331" s="7">
        <f t="shared" si="801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3262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hidden="1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4"/>
        <v>324723.70000000019</v>
      </c>
      <c r="W6332" s="8">
        <f t="shared" si="803"/>
        <v>702455.04279999982</v>
      </c>
      <c r="X6332" s="8"/>
      <c r="Y6332" s="7">
        <f t="shared" si="796"/>
        <v>0</v>
      </c>
      <c r="Z6332" s="7"/>
      <c r="AA6332" s="8">
        <f t="shared" si="805"/>
        <v>702455.04279999982</v>
      </c>
      <c r="AB6332" s="7">
        <f t="shared" si="798"/>
        <v>14335.817200000049</v>
      </c>
      <c r="AC6332" s="7">
        <f t="shared" si="801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3262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hidden="1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3518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4"/>
        <v>236764.01</v>
      </c>
      <c r="W6333" s="8">
        <f t="shared" si="803"/>
        <v>432899.65319999994</v>
      </c>
      <c r="X6333" s="8"/>
      <c r="Y6333" s="7">
        <f t="shared" si="796"/>
        <v>0</v>
      </c>
      <c r="Z6333" s="7"/>
      <c r="AA6333" s="8">
        <f t="shared" si="805"/>
        <v>432899.65319999994</v>
      </c>
      <c r="AB6333" s="7">
        <f t="shared" si="798"/>
        <v>8834.686800000025</v>
      </c>
      <c r="AC6333" s="7">
        <f t="shared" si="801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3262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hidden="1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4092</v>
      </c>
      <c r="S6334" s="7">
        <v>3731424.59</v>
      </c>
      <c r="T6334" s="7">
        <v>8902482.3399999999</v>
      </c>
      <c r="U6334" s="7">
        <v>10455910.289999999</v>
      </c>
      <c r="V6334" s="7">
        <f t="shared" si="804"/>
        <v>2177996.6400000006</v>
      </c>
      <c r="W6334" s="8">
        <f>(U6334-102482.34)/(1+P6334)</f>
        <v>10353427.949999999</v>
      </c>
      <c r="X6334" s="8"/>
      <c r="Y6334" s="7">
        <f t="shared" si="796"/>
        <v>0</v>
      </c>
      <c r="Z6334" s="7"/>
      <c r="AA6334" s="8">
        <f t="shared" si="805"/>
        <v>10353427.949999999</v>
      </c>
      <c r="AB6334" s="7">
        <f t="shared" si="798"/>
        <v>102482.33999999985</v>
      </c>
      <c r="AC6334" s="7">
        <f t="shared" si="801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3262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hidden="1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3519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4"/>
        <v>11856.660000000003</v>
      </c>
      <c r="W6335" s="8">
        <f t="shared" ref="W6335:W6398" si="806">IF(O6335="返货",U6335/(1+P6335),IF(O6335="返现",U6335,IF(O6335="折扣",U6335*P6335,IF(O6335="无",U6335))))</f>
        <v>148538.99009900991</v>
      </c>
      <c r="X6335" s="8"/>
      <c r="Y6335" s="7">
        <f t="shared" si="796"/>
        <v>0</v>
      </c>
      <c r="Z6335" s="7"/>
      <c r="AA6335" s="8">
        <f t="shared" si="805"/>
        <v>148538.99009900991</v>
      </c>
      <c r="AB6335" s="7">
        <f t="shared" si="798"/>
        <v>1485.3899009900924</v>
      </c>
      <c r="AC6335" s="7">
        <f t="shared" si="801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3262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hidden="1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4867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4037</v>
      </c>
      <c r="S6336" s="7">
        <v>3921306.36</v>
      </c>
      <c r="T6336" s="7">
        <v>0</v>
      </c>
      <c r="U6336" s="7">
        <v>790391.04</v>
      </c>
      <c r="V6336" s="7">
        <f t="shared" si="804"/>
        <v>3130915.32</v>
      </c>
      <c r="W6336" s="8">
        <f t="shared" si="806"/>
        <v>767369.94174757286</v>
      </c>
      <c r="X6336" s="8"/>
      <c r="Y6336" s="7">
        <f t="shared" si="796"/>
        <v>0</v>
      </c>
      <c r="Z6336" s="7"/>
      <c r="AA6336" s="8">
        <f t="shared" si="805"/>
        <v>767369.94174757286</v>
      </c>
      <c r="AB6336" s="7">
        <f t="shared" si="798"/>
        <v>23021.098252427182</v>
      </c>
      <c r="AC6336" s="7">
        <f t="shared" si="801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3262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hidden="1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4"/>
        <v>28016.400000000023</v>
      </c>
      <c r="W6337" s="8">
        <f t="shared" si="806"/>
        <v>181251.86</v>
      </c>
      <c r="X6337" s="8"/>
      <c r="Y6337" s="7">
        <f t="shared" si="796"/>
        <v>0</v>
      </c>
      <c r="Z6337" s="7"/>
      <c r="AA6337" s="8">
        <f t="shared" si="805"/>
        <v>181251.86</v>
      </c>
      <c r="AB6337" s="7">
        <f t="shared" si="798"/>
        <v>0</v>
      </c>
      <c r="AC6337" s="7">
        <f t="shared" si="801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3262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hidden="1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4"/>
        <v>42283.27</v>
      </c>
      <c r="W6338" s="8">
        <f t="shared" si="806"/>
        <v>27149.65</v>
      </c>
      <c r="X6338" s="8"/>
      <c r="Y6338" s="7">
        <f t="shared" si="796"/>
        <v>0</v>
      </c>
      <c r="Z6338" s="7"/>
      <c r="AA6338" s="8">
        <f t="shared" si="805"/>
        <v>27149.65</v>
      </c>
      <c r="AB6338" s="7">
        <f t="shared" si="798"/>
        <v>0</v>
      </c>
      <c r="AC6338" s="7">
        <f t="shared" si="801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3262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hidden="1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4"/>
        <v>65208.869999999879</v>
      </c>
      <c r="W6339" s="8">
        <f t="shared" si="806"/>
        <v>512640.94000000006</v>
      </c>
      <c r="X6339" s="8"/>
      <c r="Y6339" s="7">
        <f t="shared" ref="Y6339:Y6402" si="807">IF(W6339-AC6339&lt;=0,0,IF(O6339="返现",MAX(W6339-AB6339-AC6339,0),MAX(W6339-AC6339,0)))</f>
        <v>0</v>
      </c>
      <c r="Z6339" s="7"/>
      <c r="AA6339" s="8">
        <f t="shared" si="805"/>
        <v>512640.94000000006</v>
      </c>
      <c r="AB6339" s="7">
        <f t="shared" si="798"/>
        <v>0</v>
      </c>
      <c r="AC6339" s="7">
        <f t="shared" si="801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3262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hidden="1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4"/>
        <v>427315.59000000102</v>
      </c>
      <c r="W6340" s="8">
        <f t="shared" si="806"/>
        <v>1994664.4000000001</v>
      </c>
      <c r="X6340" s="8"/>
      <c r="Y6340" s="7">
        <f t="shared" si="807"/>
        <v>0</v>
      </c>
      <c r="Z6340" s="7"/>
      <c r="AA6340" s="8">
        <f t="shared" si="805"/>
        <v>1994664.4000000001</v>
      </c>
      <c r="AB6340" s="7">
        <f t="shared" si="798"/>
        <v>0</v>
      </c>
      <c r="AC6340" s="7">
        <f t="shared" si="801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3262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hidden="1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4"/>
        <v>1866636.6900000004</v>
      </c>
      <c r="W6341" s="8">
        <f t="shared" si="806"/>
        <v>3575229.2699999996</v>
      </c>
      <c r="X6341" s="8"/>
      <c r="Y6341" s="7">
        <f t="shared" si="807"/>
        <v>0</v>
      </c>
      <c r="Z6341" s="7"/>
      <c r="AA6341" s="8">
        <f t="shared" si="805"/>
        <v>3575229.2699999996</v>
      </c>
      <c r="AB6341" s="7">
        <f t="shared" si="798"/>
        <v>0</v>
      </c>
      <c r="AC6341" s="7">
        <f t="shared" si="801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3262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hidden="1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4093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4"/>
        <v>66545.26999999999</v>
      </c>
      <c r="W6342" s="8">
        <f t="shared" si="806"/>
        <v>103454.73000000001</v>
      </c>
      <c r="X6342" s="8"/>
      <c r="Y6342" s="7">
        <f t="shared" si="807"/>
        <v>0</v>
      </c>
      <c r="Z6342" s="7"/>
      <c r="AA6342" s="8">
        <f t="shared" si="805"/>
        <v>103454.73000000001</v>
      </c>
      <c r="AB6342" s="7">
        <f t="shared" si="798"/>
        <v>0</v>
      </c>
      <c r="AC6342" s="7">
        <f t="shared" si="801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3262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hidden="1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3743</v>
      </c>
      <c r="S6343" s="7">
        <v>292777.7</v>
      </c>
      <c r="T6343" s="7">
        <v>1900000</v>
      </c>
      <c r="U6343" s="7">
        <v>1589684.7899999998</v>
      </c>
      <c r="V6343" s="7">
        <f t="shared" si="804"/>
        <v>603092.91000000038</v>
      </c>
      <c r="W6343" s="8">
        <f t="shared" si="806"/>
        <v>1589684.7899999998</v>
      </c>
      <c r="X6343" s="8"/>
      <c r="Y6343" s="7">
        <f t="shared" si="807"/>
        <v>0</v>
      </c>
      <c r="Z6343" s="7"/>
      <c r="AA6343" s="8">
        <f t="shared" si="805"/>
        <v>1589684.7899999998</v>
      </c>
      <c r="AB6343" s="7">
        <f t="shared" si="798"/>
        <v>0</v>
      </c>
      <c r="AC6343" s="7">
        <f t="shared" si="801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3262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hidden="1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2491</v>
      </c>
      <c r="F6344" s="58" t="s">
        <v>2491</v>
      </c>
      <c r="G6344" s="58" t="s">
        <v>2491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4"/>
        <v>0</v>
      </c>
      <c r="W6344" s="8">
        <f t="shared" si="806"/>
        <v>0</v>
      </c>
      <c r="X6344" s="8"/>
      <c r="Y6344" s="7">
        <f t="shared" si="807"/>
        <v>0</v>
      </c>
      <c r="Z6344" s="7"/>
      <c r="AA6344" s="8">
        <f t="shared" si="805"/>
        <v>0</v>
      </c>
      <c r="AB6344" s="7">
        <f t="shared" si="798"/>
        <v>0</v>
      </c>
      <c r="AC6344" s="7">
        <f t="shared" si="801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3262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hidden="1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4"/>
        <v>22020.22</v>
      </c>
      <c r="W6345" s="8">
        <f t="shared" si="806"/>
        <v>126632.4</v>
      </c>
      <c r="X6345" s="8"/>
      <c r="Y6345" s="7">
        <f t="shared" si="807"/>
        <v>0</v>
      </c>
      <c r="Z6345" s="7"/>
      <c r="AA6345" s="8">
        <f t="shared" si="805"/>
        <v>126632.4</v>
      </c>
      <c r="AB6345" s="7">
        <f t="shared" si="798"/>
        <v>0</v>
      </c>
      <c r="AC6345" s="7">
        <f t="shared" si="801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3262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hidden="1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4094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4095</v>
      </c>
      <c r="S6346" s="7">
        <v>509777.99</v>
      </c>
      <c r="T6346" s="7">
        <v>520000</v>
      </c>
      <c r="U6346" s="7">
        <v>269504.96999999997</v>
      </c>
      <c r="V6346" s="7">
        <f t="shared" si="804"/>
        <v>760273.02</v>
      </c>
      <c r="W6346" s="8">
        <f t="shared" si="806"/>
        <v>266836.60396039602</v>
      </c>
      <c r="X6346" s="8"/>
      <c r="Y6346" s="7">
        <f t="shared" si="807"/>
        <v>0</v>
      </c>
      <c r="Z6346" s="7"/>
      <c r="AA6346" s="8">
        <f t="shared" si="805"/>
        <v>266836.60396039602</v>
      </c>
      <c r="AB6346" s="7">
        <f t="shared" ref="AB6346:AB6409" si="808">U6346-W6346</f>
        <v>2668.3660396039486</v>
      </c>
      <c r="AC6346" s="7">
        <f t="shared" si="801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3262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hidden="1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4096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4095</v>
      </c>
      <c r="S6347" s="7">
        <v>793568.81</v>
      </c>
      <c r="T6347" s="7">
        <v>420000</v>
      </c>
      <c r="U6347" s="7">
        <v>261992.93000000005</v>
      </c>
      <c r="V6347" s="7">
        <f t="shared" si="804"/>
        <v>951575.88</v>
      </c>
      <c r="W6347" s="8">
        <f t="shared" si="806"/>
        <v>259398.94059405944</v>
      </c>
      <c r="X6347" s="8"/>
      <c r="Y6347" s="7">
        <f t="shared" si="807"/>
        <v>0</v>
      </c>
      <c r="Z6347" s="7"/>
      <c r="AA6347" s="8">
        <f t="shared" si="805"/>
        <v>259398.94059405944</v>
      </c>
      <c r="AB6347" s="7">
        <f t="shared" si="808"/>
        <v>2593.989405940607</v>
      </c>
      <c r="AC6347" s="7">
        <f t="shared" si="801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3262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hidden="1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4097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4095</v>
      </c>
      <c r="S6348" s="7">
        <v>-176874.69</v>
      </c>
      <c r="T6348" s="7">
        <v>976000</v>
      </c>
      <c r="U6348" s="7">
        <v>895025.52000000014</v>
      </c>
      <c r="V6348" s="7">
        <f t="shared" si="804"/>
        <v>-95900.210000000079</v>
      </c>
      <c r="W6348" s="8">
        <f t="shared" si="806"/>
        <v>886163.88118811895</v>
      </c>
      <c r="X6348" s="8"/>
      <c r="Y6348" s="7">
        <f t="shared" si="807"/>
        <v>0</v>
      </c>
      <c r="Z6348" s="7"/>
      <c r="AA6348" s="8">
        <f t="shared" si="805"/>
        <v>886163.88118811895</v>
      </c>
      <c r="AB6348" s="7">
        <f t="shared" si="808"/>
        <v>8861.6388118811883</v>
      </c>
      <c r="AC6348" s="7">
        <f t="shared" si="801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3262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hidden="1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4"/>
        <v>0</v>
      </c>
      <c r="W6349" s="8">
        <f t="shared" si="806"/>
        <v>0</v>
      </c>
      <c r="X6349" s="8"/>
      <c r="Y6349" s="7">
        <f t="shared" si="807"/>
        <v>0</v>
      </c>
      <c r="Z6349" s="7"/>
      <c r="AA6349" s="8">
        <f t="shared" si="805"/>
        <v>0</v>
      </c>
      <c r="AB6349" s="7">
        <f t="shared" si="808"/>
        <v>0</v>
      </c>
      <c r="AC6349" s="7">
        <f t="shared" si="801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3262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hidden="1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4098</v>
      </c>
      <c r="F6350" s="58" t="s">
        <v>3425</v>
      </c>
      <c r="G6350" s="58" t="s">
        <v>2582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4099</v>
      </c>
      <c r="S6350" s="7">
        <v>-888986.72</v>
      </c>
      <c r="T6350" s="7">
        <v>1300000</v>
      </c>
      <c r="U6350" s="7">
        <v>351329.14999999991</v>
      </c>
      <c r="V6350" s="7">
        <f t="shared" si="804"/>
        <v>59684.130000000121</v>
      </c>
      <c r="W6350" s="8">
        <f t="shared" si="806"/>
        <v>344440.34313725482</v>
      </c>
      <c r="X6350" s="8"/>
      <c r="Y6350" s="7">
        <f t="shared" si="807"/>
        <v>0</v>
      </c>
      <c r="Z6350" s="7"/>
      <c r="AA6350" s="8">
        <f t="shared" si="805"/>
        <v>344440.34313725482</v>
      </c>
      <c r="AB6350" s="7">
        <f t="shared" si="808"/>
        <v>6888.8068627450848</v>
      </c>
      <c r="AC6350" s="7">
        <f t="shared" si="801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3262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hidden="1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4031</v>
      </c>
      <c r="S6351" s="7">
        <v>0</v>
      </c>
      <c r="T6351" s="7">
        <v>20000</v>
      </c>
      <c r="U6351" s="7">
        <v>3881.3899999999994</v>
      </c>
      <c r="V6351" s="7">
        <f t="shared" si="804"/>
        <v>16118.61</v>
      </c>
      <c r="W6351" s="8">
        <f t="shared" si="806"/>
        <v>3881.3899999999994</v>
      </c>
      <c r="X6351" s="8"/>
      <c r="Y6351" s="7">
        <f t="shared" si="807"/>
        <v>0</v>
      </c>
      <c r="Z6351" s="7"/>
      <c r="AA6351" s="8">
        <f t="shared" si="805"/>
        <v>3881.3899999999994</v>
      </c>
      <c r="AB6351" s="7">
        <f t="shared" si="808"/>
        <v>0</v>
      </c>
      <c r="AC6351" s="7">
        <f t="shared" si="801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3262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hidden="1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4100</v>
      </c>
      <c r="S6352" s="7">
        <v>1125238.99</v>
      </c>
      <c r="T6352" s="7">
        <v>-120000</v>
      </c>
      <c r="U6352" s="7">
        <v>1005238.99</v>
      </c>
      <c r="V6352" s="7">
        <f t="shared" si="804"/>
        <v>0</v>
      </c>
      <c r="W6352" s="8">
        <f t="shared" si="806"/>
        <v>985528.42156862747</v>
      </c>
      <c r="X6352" s="8"/>
      <c r="Y6352" s="7">
        <f t="shared" si="807"/>
        <v>0</v>
      </c>
      <c r="Z6352" s="7"/>
      <c r="AA6352" s="8">
        <f t="shared" si="805"/>
        <v>985528.42156862747</v>
      </c>
      <c r="AB6352" s="7">
        <f t="shared" si="808"/>
        <v>19710.568431372521</v>
      </c>
      <c r="AC6352" s="7">
        <f t="shared" si="801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3262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hidden="1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3743</v>
      </c>
      <c r="S6353" s="7">
        <v>7147.75</v>
      </c>
      <c r="T6353" s="7">
        <v>0</v>
      </c>
      <c r="U6353" s="7">
        <v>7147.75</v>
      </c>
      <c r="V6353" s="7">
        <f t="shared" si="804"/>
        <v>0</v>
      </c>
      <c r="W6353" s="8">
        <f t="shared" si="806"/>
        <v>7147.75</v>
      </c>
      <c r="X6353" s="8"/>
      <c r="Y6353" s="7">
        <f t="shared" si="807"/>
        <v>0</v>
      </c>
      <c r="Z6353" s="7"/>
      <c r="AA6353" s="8">
        <f t="shared" si="805"/>
        <v>7147.75</v>
      </c>
      <c r="AB6353" s="7">
        <f t="shared" si="808"/>
        <v>0</v>
      </c>
      <c r="AC6353" s="7">
        <f t="shared" si="801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3262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hidden="1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4101</v>
      </c>
      <c r="S6354" s="7">
        <v>0</v>
      </c>
      <c r="T6354" s="7">
        <v>20000</v>
      </c>
      <c r="U6354" s="7">
        <v>14767.64999999998</v>
      </c>
      <c r="V6354" s="7">
        <f t="shared" si="804"/>
        <v>5232.3500000000204</v>
      </c>
      <c r="W6354" s="8">
        <f t="shared" si="806"/>
        <v>14767.64999999998</v>
      </c>
      <c r="X6354" s="8"/>
      <c r="Y6354" s="7">
        <f t="shared" si="807"/>
        <v>0</v>
      </c>
      <c r="Z6354" s="7"/>
      <c r="AA6354" s="8">
        <f t="shared" si="805"/>
        <v>14767.64999999998</v>
      </c>
      <c r="AB6354" s="7">
        <f t="shared" si="808"/>
        <v>0</v>
      </c>
      <c r="AC6354" s="7">
        <f t="shared" si="801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3262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hidden="1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4102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4"/>
        <v>979904.68000000156</v>
      </c>
      <c r="W6355" s="74">
        <f t="shared" si="806"/>
        <v>10872862.019999998</v>
      </c>
      <c r="X6355" s="74"/>
      <c r="Y6355" s="7">
        <f t="shared" si="807"/>
        <v>0</v>
      </c>
      <c r="Z6355" s="7"/>
      <c r="AA6355" s="8">
        <f t="shared" si="805"/>
        <v>10872862.019999998</v>
      </c>
      <c r="AB6355" s="75">
        <f>W6355*P6355</f>
        <v>652371.7211999998</v>
      </c>
      <c r="AC6355" s="75">
        <f t="shared" si="801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3262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hidden="1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4102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4"/>
        <v>500000</v>
      </c>
      <c r="W6356" s="74">
        <f t="shared" si="806"/>
        <v>0</v>
      </c>
      <c r="X6356" s="74"/>
      <c r="Y6356" s="7">
        <f t="shared" si="807"/>
        <v>0</v>
      </c>
      <c r="Z6356" s="7"/>
      <c r="AA6356" s="8">
        <f t="shared" si="805"/>
        <v>0</v>
      </c>
      <c r="AB6356" s="75">
        <f>W6356*P6356</f>
        <v>0</v>
      </c>
      <c r="AC6356" s="75">
        <f t="shared" si="801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3262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hidden="1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6"/>
        <v>0</v>
      </c>
      <c r="X6357" s="8"/>
      <c r="Y6357" s="7">
        <f t="shared" si="807"/>
        <v>0</v>
      </c>
      <c r="Z6357" s="7"/>
      <c r="AA6357" s="8">
        <f t="shared" si="805"/>
        <v>0</v>
      </c>
      <c r="AB6357" s="7">
        <f t="shared" si="808"/>
        <v>0</v>
      </c>
      <c r="AC6357" s="7">
        <f t="shared" si="801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3262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hidden="1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4103</v>
      </c>
      <c r="S6358" s="7">
        <v>6133.6900000000196</v>
      </c>
      <c r="T6358" s="7">
        <v>10000</v>
      </c>
      <c r="U6358" s="7">
        <v>16133.690000000021</v>
      </c>
      <c r="V6358" s="7">
        <f t="shared" si="804"/>
        <v>0</v>
      </c>
      <c r="W6358" s="8">
        <f t="shared" si="806"/>
        <v>16133.690000000021</v>
      </c>
      <c r="X6358" s="8"/>
      <c r="Y6358" s="7">
        <f t="shared" si="807"/>
        <v>0</v>
      </c>
      <c r="Z6358" s="7"/>
      <c r="AA6358" s="8">
        <f t="shared" si="805"/>
        <v>16133.690000000021</v>
      </c>
      <c r="AB6358" s="7">
        <f t="shared" si="808"/>
        <v>0</v>
      </c>
      <c r="AC6358" s="7">
        <f t="shared" si="801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3262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hidden="1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3743</v>
      </c>
      <c r="S6359" s="7">
        <v>734919.67</v>
      </c>
      <c r="T6359" s="7">
        <v>-17292.93</v>
      </c>
      <c r="U6359" s="7">
        <v>717626.74</v>
      </c>
      <c r="V6359" s="7">
        <f t="shared" si="804"/>
        <v>0</v>
      </c>
      <c r="W6359" s="8">
        <f t="shared" si="806"/>
        <v>703555.62745098036</v>
      </c>
      <c r="X6359" s="8"/>
      <c r="Y6359" s="7">
        <f t="shared" si="807"/>
        <v>0</v>
      </c>
      <c r="Z6359" s="7"/>
      <c r="AA6359" s="8">
        <f t="shared" si="805"/>
        <v>703555.62745098036</v>
      </c>
      <c r="AB6359" s="7">
        <f t="shared" si="808"/>
        <v>14071.112549019628</v>
      </c>
      <c r="AC6359" s="7">
        <f t="shared" si="801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3262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hidden="1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58" t="s">
        <v>1149</v>
      </c>
      <c r="F6360" s="58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4"/>
        <v>98711.010000000126</v>
      </c>
      <c r="W6360" s="8">
        <f t="shared" si="806"/>
        <v>495735.57999999996</v>
      </c>
      <c r="X6360" s="8"/>
      <c r="Y6360" s="7">
        <f t="shared" si="807"/>
        <v>0</v>
      </c>
      <c r="Z6360" s="7"/>
      <c r="AA6360" s="8">
        <f t="shared" si="805"/>
        <v>495735.57999999996</v>
      </c>
      <c r="AB6360" s="7">
        <f t="shared" si="808"/>
        <v>0</v>
      </c>
      <c r="AC6360" s="7">
        <f t="shared" si="801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3262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hidden="1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58" t="s">
        <v>1149</v>
      </c>
      <c r="F6361" s="58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4"/>
        <v>-27848.84</v>
      </c>
      <c r="W6361" s="8">
        <f t="shared" si="806"/>
        <v>0</v>
      </c>
      <c r="X6361" s="8"/>
      <c r="Y6361" s="7">
        <f t="shared" si="807"/>
        <v>0</v>
      </c>
      <c r="Z6361" s="7"/>
      <c r="AA6361" s="8">
        <f t="shared" si="805"/>
        <v>0</v>
      </c>
      <c r="AB6361" s="7">
        <f t="shared" si="808"/>
        <v>0</v>
      </c>
      <c r="AC6361" s="7">
        <f t="shared" ref="AC6361:AC6424" si="809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3262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hidden="1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58" t="s">
        <v>1149</v>
      </c>
      <c r="F6362" s="58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4"/>
        <v>-18783.88</v>
      </c>
      <c r="W6362" s="8">
        <f t="shared" si="806"/>
        <v>0</v>
      </c>
      <c r="X6362" s="8"/>
      <c r="Y6362" s="7">
        <f t="shared" si="807"/>
        <v>0</v>
      </c>
      <c r="Z6362" s="7"/>
      <c r="AA6362" s="8">
        <f t="shared" si="805"/>
        <v>0</v>
      </c>
      <c r="AB6362" s="7">
        <f t="shared" si="808"/>
        <v>0</v>
      </c>
      <c r="AC6362" s="7">
        <f t="shared" si="809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3262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hidden="1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4"/>
        <v>672590.77</v>
      </c>
      <c r="W6363" s="8">
        <f t="shared" si="806"/>
        <v>893395.3</v>
      </c>
      <c r="X6363" s="8"/>
      <c r="Y6363" s="7">
        <f t="shared" si="807"/>
        <v>0</v>
      </c>
      <c r="Z6363" s="7"/>
      <c r="AA6363" s="8">
        <f t="shared" si="805"/>
        <v>893395.3</v>
      </c>
      <c r="AB6363" s="7">
        <f t="shared" si="808"/>
        <v>0</v>
      </c>
      <c r="AC6363" s="7">
        <f t="shared" si="809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3262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hidden="1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4"/>
        <v>99854.75</v>
      </c>
      <c r="W6364" s="8">
        <f t="shared" si="806"/>
        <v>94311.62</v>
      </c>
      <c r="X6364" s="8"/>
      <c r="Y6364" s="7">
        <f t="shared" si="807"/>
        <v>0</v>
      </c>
      <c r="Z6364" s="7"/>
      <c r="AA6364" s="8">
        <f t="shared" si="805"/>
        <v>94311.62</v>
      </c>
      <c r="AB6364" s="7">
        <f t="shared" si="808"/>
        <v>0</v>
      </c>
      <c r="AC6364" s="7">
        <f t="shared" si="809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3262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hidden="1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3637</v>
      </c>
      <c r="F6365" s="58" t="s">
        <v>3637</v>
      </c>
      <c r="G6365" s="58" t="s">
        <v>3637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4"/>
        <v>446982.24</v>
      </c>
      <c r="W6365" s="8">
        <f t="shared" si="806"/>
        <v>1242000.3400000001</v>
      </c>
      <c r="X6365" s="8"/>
      <c r="Y6365" s="7">
        <f t="shared" si="807"/>
        <v>0</v>
      </c>
      <c r="Z6365" s="7"/>
      <c r="AA6365" s="8">
        <f t="shared" si="805"/>
        <v>1242000.3400000001</v>
      </c>
      <c r="AB6365" s="7">
        <f t="shared" si="808"/>
        <v>0</v>
      </c>
      <c r="AC6365" s="7">
        <f t="shared" si="809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3262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hidden="1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4"/>
        <v>0</v>
      </c>
      <c r="W6366" s="8">
        <f t="shared" si="806"/>
        <v>0</v>
      </c>
      <c r="X6366" s="8"/>
      <c r="Y6366" s="7">
        <f t="shared" si="807"/>
        <v>0</v>
      </c>
      <c r="Z6366" s="7"/>
      <c r="AA6366" s="8">
        <f t="shared" si="805"/>
        <v>0</v>
      </c>
      <c r="AB6366" s="7">
        <f t="shared" si="808"/>
        <v>0</v>
      </c>
      <c r="AC6366" s="7">
        <f t="shared" si="809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3262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hidden="1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4"/>
        <v>0</v>
      </c>
      <c r="W6367" s="8">
        <f t="shared" si="806"/>
        <v>0</v>
      </c>
      <c r="X6367" s="8"/>
      <c r="Y6367" s="7">
        <f t="shared" si="807"/>
        <v>0</v>
      </c>
      <c r="Z6367" s="7"/>
      <c r="AA6367" s="8">
        <f t="shared" si="805"/>
        <v>0</v>
      </c>
      <c r="AB6367" s="7">
        <f t="shared" si="808"/>
        <v>0</v>
      </c>
      <c r="AC6367" s="7">
        <f t="shared" si="809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3262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hidden="1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4037</v>
      </c>
      <c r="S6368" s="7">
        <v>0</v>
      </c>
      <c r="T6368" s="7">
        <v>312777.25</v>
      </c>
      <c r="U6368" s="7">
        <v>125920.44000000002</v>
      </c>
      <c r="V6368" s="7">
        <f t="shared" si="804"/>
        <v>186856.81</v>
      </c>
      <c r="W6368" s="8">
        <f t="shared" si="806"/>
        <v>122252.85436893205</v>
      </c>
      <c r="X6368" s="8"/>
      <c r="Y6368" s="7">
        <f t="shared" si="807"/>
        <v>0</v>
      </c>
      <c r="Z6368" s="7"/>
      <c r="AA6368" s="8">
        <f t="shared" si="805"/>
        <v>122252.85436893205</v>
      </c>
      <c r="AB6368" s="7">
        <f t="shared" si="808"/>
        <v>3667.5856310679665</v>
      </c>
      <c r="AC6368" s="7">
        <f t="shared" si="809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3262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hidden="1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4037</v>
      </c>
      <c r="S6369" s="7">
        <v>345289.39</v>
      </c>
      <c r="T6369" s="7">
        <v>-441410.84</v>
      </c>
      <c r="U6369" s="7">
        <v>-96121.450000000012</v>
      </c>
      <c r="V6369" s="7">
        <f t="shared" si="804"/>
        <v>0</v>
      </c>
      <c r="W6369" s="8">
        <f t="shared" si="806"/>
        <v>-91544.238095238106</v>
      </c>
      <c r="X6369" s="8"/>
      <c r="Y6369" s="7">
        <f t="shared" si="807"/>
        <v>4577.2119047619053</v>
      </c>
      <c r="Z6369" s="7"/>
      <c r="AA6369" s="8">
        <f t="shared" si="805"/>
        <v>-91544.238095238106</v>
      </c>
      <c r="AB6369" s="7">
        <f t="shared" si="808"/>
        <v>-4577.2119047619053</v>
      </c>
      <c r="AC6369" s="7">
        <f t="shared" si="809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3262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hidden="1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4"/>
        <v>70691.509999999835</v>
      </c>
      <c r="W6370" s="8">
        <f t="shared" si="806"/>
        <v>475673.79000000021</v>
      </c>
      <c r="X6370" s="8"/>
      <c r="Y6370" s="7">
        <f t="shared" si="807"/>
        <v>0</v>
      </c>
      <c r="Z6370" s="7"/>
      <c r="AA6370" s="8">
        <f t="shared" si="805"/>
        <v>475673.79000000021</v>
      </c>
      <c r="AB6370" s="7">
        <f t="shared" si="808"/>
        <v>0</v>
      </c>
      <c r="AC6370" s="7">
        <f t="shared" si="809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3262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hidden="1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4104</v>
      </c>
      <c r="S6371" s="7">
        <v>0</v>
      </c>
      <c r="T6371" s="7">
        <v>720000</v>
      </c>
      <c r="U6371" s="7">
        <v>508804.26</v>
      </c>
      <c r="V6371" s="7">
        <f t="shared" si="804"/>
        <v>211195.74</v>
      </c>
      <c r="W6371" s="8">
        <f t="shared" si="806"/>
        <v>503766.59405940596</v>
      </c>
      <c r="X6371" s="8"/>
      <c r="Y6371" s="7">
        <f t="shared" si="807"/>
        <v>0</v>
      </c>
      <c r="Z6371" s="7"/>
      <c r="AA6371" s="8">
        <f t="shared" si="805"/>
        <v>503766.59405940596</v>
      </c>
      <c r="AB6371" s="7">
        <f t="shared" si="808"/>
        <v>5037.6659405940445</v>
      </c>
      <c r="AC6371" s="7">
        <f t="shared" si="809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3262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hidden="1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4105</v>
      </c>
      <c r="F6372" s="58" t="s">
        <v>4105</v>
      </c>
      <c r="G6372" s="58" t="s">
        <v>4105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4"/>
        <v>0</v>
      </c>
      <c r="W6372" s="8">
        <f t="shared" si="806"/>
        <v>49019.607843137252</v>
      </c>
      <c r="X6372" s="8"/>
      <c r="Y6372" s="7">
        <f t="shared" si="807"/>
        <v>0</v>
      </c>
      <c r="Z6372" s="7"/>
      <c r="AA6372" s="8">
        <f t="shared" si="805"/>
        <v>49019.607843137252</v>
      </c>
      <c r="AB6372" s="7">
        <f t="shared" si="808"/>
        <v>980.39215686274838</v>
      </c>
      <c r="AC6372" s="7">
        <f t="shared" si="809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3262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hidden="1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4104</v>
      </c>
      <c r="S6373" s="7">
        <v>-321860.23</v>
      </c>
      <c r="T6373" s="7">
        <v>50000</v>
      </c>
      <c r="U6373" s="7">
        <v>-271860.23</v>
      </c>
      <c r="V6373" s="7">
        <f t="shared" si="804"/>
        <v>0</v>
      </c>
      <c r="W6373" s="8">
        <f t="shared" si="806"/>
        <v>-263941.97087378637</v>
      </c>
      <c r="X6373" s="8"/>
      <c r="Y6373" s="7">
        <f t="shared" si="807"/>
        <v>7918.259126213612</v>
      </c>
      <c r="Z6373" s="7"/>
      <c r="AA6373" s="8">
        <f t="shared" si="805"/>
        <v>-263941.97087378637</v>
      </c>
      <c r="AB6373" s="7">
        <f t="shared" si="808"/>
        <v>-7918.259126213612</v>
      </c>
      <c r="AC6373" s="7">
        <f t="shared" si="809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3262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hidden="1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3523</v>
      </c>
      <c r="F6374" s="58" t="s">
        <v>3523</v>
      </c>
      <c r="G6374" s="58" t="s">
        <v>3523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4"/>
        <v>9780.34</v>
      </c>
      <c r="W6374" s="8">
        <f t="shared" si="806"/>
        <v>219.65999999999997</v>
      </c>
      <c r="X6374" s="8"/>
      <c r="Y6374" s="7">
        <f t="shared" si="807"/>
        <v>0</v>
      </c>
      <c r="Z6374" s="7"/>
      <c r="AA6374" s="8">
        <f t="shared" si="805"/>
        <v>219.65999999999997</v>
      </c>
      <c r="AB6374" s="7">
        <f t="shared" si="808"/>
        <v>0</v>
      </c>
      <c r="AC6374" s="7">
        <f t="shared" si="809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3262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hidden="1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4"/>
        <v>758957.35999999987</v>
      </c>
      <c r="W6375" s="8">
        <f t="shared" si="806"/>
        <v>236134.09000000003</v>
      </c>
      <c r="X6375" s="8"/>
      <c r="Y6375" s="7">
        <f t="shared" si="807"/>
        <v>0</v>
      </c>
      <c r="Z6375" s="7"/>
      <c r="AA6375" s="8">
        <f t="shared" si="805"/>
        <v>236134.09000000003</v>
      </c>
      <c r="AB6375" s="7">
        <f t="shared" si="808"/>
        <v>0</v>
      </c>
      <c r="AC6375" s="7">
        <f t="shared" si="809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3262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hidden="1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4"/>
        <v>68719.03</v>
      </c>
      <c r="W6376" s="8">
        <f t="shared" si="806"/>
        <v>214565.98</v>
      </c>
      <c r="X6376" s="8"/>
      <c r="Y6376" s="7">
        <f t="shared" si="807"/>
        <v>0</v>
      </c>
      <c r="Z6376" s="7"/>
      <c r="AA6376" s="8">
        <f t="shared" si="805"/>
        <v>214565.98</v>
      </c>
      <c r="AB6376" s="7">
        <f t="shared" si="808"/>
        <v>0</v>
      </c>
      <c r="AC6376" s="7">
        <f t="shared" si="809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3262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hidden="1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4106</v>
      </c>
      <c r="F6377" s="58" t="s">
        <v>4106</v>
      </c>
      <c r="G6377" s="58" t="s">
        <v>4106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4037</v>
      </c>
      <c r="S6377" s="7">
        <v>0</v>
      </c>
      <c r="T6377" s="7">
        <v>-12174.18</v>
      </c>
      <c r="U6377" s="7">
        <v>-12174.18</v>
      </c>
      <c r="V6377" s="7">
        <f t="shared" si="804"/>
        <v>0</v>
      </c>
      <c r="W6377" s="8">
        <f t="shared" si="806"/>
        <v>-11935.470588235294</v>
      </c>
      <c r="X6377" s="8"/>
      <c r="Y6377" s="7">
        <f t="shared" si="807"/>
        <v>238.7094117647066</v>
      </c>
      <c r="Z6377" s="7"/>
      <c r="AA6377" s="8">
        <f t="shared" si="805"/>
        <v>-11935.470588235294</v>
      </c>
      <c r="AB6377" s="7">
        <f t="shared" si="808"/>
        <v>-238.7094117647066</v>
      </c>
      <c r="AC6377" s="7">
        <f t="shared" si="809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3262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hidden="1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4106</v>
      </c>
      <c r="F6378" s="58" t="s">
        <v>4106</v>
      </c>
      <c r="G6378" s="58" t="s">
        <v>4106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4037</v>
      </c>
      <c r="S6378" s="7">
        <v>0</v>
      </c>
      <c r="T6378" s="7">
        <v>20000</v>
      </c>
      <c r="U6378" s="7">
        <v>20000</v>
      </c>
      <c r="V6378" s="7">
        <f t="shared" si="804"/>
        <v>0</v>
      </c>
      <c r="W6378" s="8">
        <f t="shared" si="806"/>
        <v>20000</v>
      </c>
      <c r="X6378" s="8"/>
      <c r="Y6378" s="7">
        <f t="shared" si="807"/>
        <v>0</v>
      </c>
      <c r="Z6378" s="7"/>
      <c r="AA6378" s="8">
        <f t="shared" si="805"/>
        <v>20000</v>
      </c>
      <c r="AB6378" s="7">
        <f t="shared" si="808"/>
        <v>0</v>
      </c>
      <c r="AC6378" s="7">
        <f t="shared" si="809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3262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hidden="1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4"/>
        <v>501353.91000000015</v>
      </c>
      <c r="W6379" s="8">
        <f t="shared" si="806"/>
        <v>2688293.4705882352</v>
      </c>
      <c r="X6379" s="8"/>
      <c r="Y6379" s="7">
        <f t="shared" si="807"/>
        <v>0</v>
      </c>
      <c r="Z6379" s="7"/>
      <c r="AA6379" s="8">
        <f t="shared" si="805"/>
        <v>2688293.4705882352</v>
      </c>
      <c r="AB6379" s="7">
        <f t="shared" si="808"/>
        <v>53765.869411764666</v>
      </c>
      <c r="AC6379" s="7">
        <f t="shared" si="809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3262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hidden="1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4104</v>
      </c>
      <c r="S6380" s="7">
        <v>0</v>
      </c>
      <c r="T6380" s="7">
        <v>100000</v>
      </c>
      <c r="U6380" s="7">
        <v>100000</v>
      </c>
      <c r="V6380" s="7">
        <f t="shared" si="804"/>
        <v>0</v>
      </c>
      <c r="W6380" s="8">
        <f t="shared" si="806"/>
        <v>99009.900990099006</v>
      </c>
      <c r="X6380" s="8"/>
      <c r="Y6380" s="7">
        <f t="shared" si="807"/>
        <v>0</v>
      </c>
      <c r="Z6380" s="7"/>
      <c r="AA6380" s="8">
        <f t="shared" si="805"/>
        <v>99009.900990099006</v>
      </c>
      <c r="AB6380" s="7">
        <f t="shared" si="808"/>
        <v>990.09900990099413</v>
      </c>
      <c r="AC6380" s="7">
        <f t="shared" si="809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3262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hidden="1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4"/>
        <v>9137.880000000001</v>
      </c>
      <c r="W6381" s="8">
        <f t="shared" si="806"/>
        <v>10115.019607843136</v>
      </c>
      <c r="X6381" s="8"/>
      <c r="Y6381" s="7">
        <f t="shared" si="807"/>
        <v>0</v>
      </c>
      <c r="Z6381" s="7"/>
      <c r="AA6381" s="8">
        <f t="shared" si="805"/>
        <v>10115.019607843136</v>
      </c>
      <c r="AB6381" s="7">
        <f t="shared" si="808"/>
        <v>202.30039215686338</v>
      </c>
      <c r="AC6381" s="7">
        <f t="shared" si="809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3262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hidden="1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3525</v>
      </c>
      <c r="F6382" s="58" t="s">
        <v>3525</v>
      </c>
      <c r="G6382" s="58" t="s">
        <v>3525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4031</v>
      </c>
      <c r="S6382" s="7">
        <v>0</v>
      </c>
      <c r="T6382" s="7">
        <v>4100000</v>
      </c>
      <c r="U6382" s="7">
        <v>2354565.71</v>
      </c>
      <c r="V6382" s="7">
        <f t="shared" si="804"/>
        <v>1745434.29</v>
      </c>
      <c r="W6382" s="8">
        <f t="shared" si="806"/>
        <v>2308397.7549019605</v>
      </c>
      <c r="X6382" s="8"/>
      <c r="Y6382" s="7">
        <f t="shared" si="807"/>
        <v>0</v>
      </c>
      <c r="Z6382" s="7"/>
      <c r="AA6382" s="8">
        <f t="shared" si="805"/>
        <v>2308397.7549019605</v>
      </c>
      <c r="AB6382" s="7">
        <f t="shared" si="808"/>
        <v>46167.955098039471</v>
      </c>
      <c r="AC6382" s="7">
        <f t="shared" si="809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3262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hidden="1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4"/>
        <v>94480.72000000003</v>
      </c>
      <c r="W6383" s="8">
        <f t="shared" si="806"/>
        <v>263580.88118811883</v>
      </c>
      <c r="X6383" s="8"/>
      <c r="Y6383" s="7">
        <f t="shared" si="807"/>
        <v>0</v>
      </c>
      <c r="Z6383" s="7"/>
      <c r="AA6383" s="8">
        <f t="shared" si="805"/>
        <v>263580.88118811883</v>
      </c>
      <c r="AB6383" s="7">
        <f t="shared" si="808"/>
        <v>2635.808811881172</v>
      </c>
      <c r="AC6383" s="7">
        <f t="shared" si="809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3262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hidden="1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6"/>
        <v>0</v>
      </c>
      <c r="X6384" s="8"/>
      <c r="Y6384" s="7">
        <f t="shared" si="807"/>
        <v>0</v>
      </c>
      <c r="Z6384" s="7"/>
      <c r="AA6384" s="8">
        <f t="shared" si="805"/>
        <v>0</v>
      </c>
      <c r="AB6384" s="7">
        <f t="shared" si="808"/>
        <v>0</v>
      </c>
      <c r="AC6384" s="7">
        <f t="shared" si="809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3262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hidden="1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4"/>
        <v>70579.130000000063</v>
      </c>
      <c r="W6385" s="8">
        <f t="shared" si="806"/>
        <v>369225.57843137247</v>
      </c>
      <c r="X6385" s="8"/>
      <c r="Y6385" s="7">
        <f t="shared" si="807"/>
        <v>0</v>
      </c>
      <c r="Z6385" s="7"/>
      <c r="AA6385" s="8">
        <f t="shared" si="805"/>
        <v>369225.57843137247</v>
      </c>
      <c r="AB6385" s="7">
        <f t="shared" si="808"/>
        <v>7384.5115686274366</v>
      </c>
      <c r="AC6385" s="7">
        <f t="shared" si="809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3262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hidden="1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4"/>
        <v>2037008.5600000005</v>
      </c>
      <c r="W6386" s="8">
        <f t="shared" si="806"/>
        <v>12127996.58</v>
      </c>
      <c r="X6386" s="8"/>
      <c r="Y6386" s="7">
        <f t="shared" si="807"/>
        <v>0</v>
      </c>
      <c r="Z6386" s="7"/>
      <c r="AA6386" s="8">
        <f t="shared" si="805"/>
        <v>12127996.58</v>
      </c>
      <c r="AB6386" s="7">
        <f t="shared" si="808"/>
        <v>0</v>
      </c>
      <c r="AC6386" s="7">
        <f t="shared" si="809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3262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hidden="1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0">S6387+T6387-U6387</f>
        <v>1598489.1399999997</v>
      </c>
      <c r="W6387" s="8">
        <f t="shared" si="806"/>
        <v>5079529.5000000009</v>
      </c>
      <c r="X6387" s="8"/>
      <c r="Y6387" s="7">
        <f t="shared" si="807"/>
        <v>0</v>
      </c>
      <c r="Z6387" s="7"/>
      <c r="AA6387" s="8">
        <f t="shared" ref="AA6387:AA6391" si="811">W6387+X6387</f>
        <v>5079529.5000000009</v>
      </c>
      <c r="AB6387" s="7">
        <f t="shared" si="808"/>
        <v>0</v>
      </c>
      <c r="AC6387" s="7">
        <f t="shared" si="809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3262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hidden="1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0"/>
        <v>364213.07999999996</v>
      </c>
      <c r="W6388" s="8">
        <f t="shared" si="806"/>
        <v>193890.86999999997</v>
      </c>
      <c r="X6388" s="8"/>
      <c r="Y6388" s="7">
        <f t="shared" si="807"/>
        <v>0</v>
      </c>
      <c r="Z6388" s="7"/>
      <c r="AA6388" s="8">
        <f t="shared" si="811"/>
        <v>193890.86999999997</v>
      </c>
      <c r="AB6388" s="7">
        <f t="shared" si="808"/>
        <v>0</v>
      </c>
      <c r="AC6388" s="7">
        <f t="shared" si="809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3262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hidden="1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3527</v>
      </c>
      <c r="F6389" s="58" t="s">
        <v>3527</v>
      </c>
      <c r="G6389" s="58" t="s">
        <v>3527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0"/>
        <v>211462.83000000005</v>
      </c>
      <c r="W6389" s="8">
        <f t="shared" si="806"/>
        <v>108198.19999999998</v>
      </c>
      <c r="X6389" s="8"/>
      <c r="Y6389" s="7">
        <f t="shared" si="807"/>
        <v>0</v>
      </c>
      <c r="Z6389" s="7"/>
      <c r="AA6389" s="8">
        <f t="shared" si="811"/>
        <v>108198.19999999998</v>
      </c>
      <c r="AB6389" s="7">
        <f t="shared" si="808"/>
        <v>0</v>
      </c>
      <c r="AC6389" s="7">
        <f t="shared" si="809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3262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hidden="1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0"/>
        <v>158238.53000000003</v>
      </c>
      <c r="W6390" s="8">
        <f t="shared" si="806"/>
        <v>558990.91999999993</v>
      </c>
      <c r="X6390" s="8"/>
      <c r="Y6390" s="7">
        <f t="shared" si="807"/>
        <v>0</v>
      </c>
      <c r="Z6390" s="7"/>
      <c r="AA6390" s="8">
        <f t="shared" si="811"/>
        <v>558990.91999999993</v>
      </c>
      <c r="AB6390" s="7">
        <f t="shared" si="808"/>
        <v>0</v>
      </c>
      <c r="AC6390" s="7">
        <f t="shared" si="809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3262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hidden="1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0"/>
        <v>488924.20999999985</v>
      </c>
      <c r="W6391" s="8">
        <f t="shared" si="806"/>
        <v>361475.29807692324</v>
      </c>
      <c r="X6391" s="8"/>
      <c r="Y6391" s="7">
        <f t="shared" si="807"/>
        <v>0</v>
      </c>
      <c r="Z6391" s="7"/>
      <c r="AA6391" s="8">
        <f t="shared" si="811"/>
        <v>361475.29807692324</v>
      </c>
      <c r="AB6391" s="7">
        <f t="shared" si="808"/>
        <v>14459.011923076934</v>
      </c>
      <c r="AC6391" s="7">
        <f t="shared" si="809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3262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hidden="1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4107</v>
      </c>
      <c r="F6392" s="58" t="s">
        <v>4107</v>
      </c>
      <c r="G6392" s="58" t="s">
        <v>4107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0"/>
        <v>20000</v>
      </c>
      <c r="W6392" s="8">
        <f t="shared" si="806"/>
        <v>0</v>
      </c>
      <c r="X6392" s="8"/>
      <c r="Y6392" s="7">
        <f t="shared" si="807"/>
        <v>0</v>
      </c>
      <c r="Z6392" s="7"/>
      <c r="AA6392" s="7"/>
      <c r="AB6392" s="7">
        <f t="shared" si="808"/>
        <v>0</v>
      </c>
      <c r="AC6392" s="7">
        <f t="shared" si="809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3262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hidden="1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3528</v>
      </c>
      <c r="F6393" s="58" t="s">
        <v>3528</v>
      </c>
      <c r="G6393" s="58" t="s">
        <v>3528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0"/>
        <v>0</v>
      </c>
      <c r="W6393" s="8">
        <f t="shared" si="806"/>
        <v>99999.999999999985</v>
      </c>
      <c r="X6393" s="8"/>
      <c r="Y6393" s="7">
        <f t="shared" si="807"/>
        <v>0</v>
      </c>
      <c r="Z6393" s="7"/>
      <c r="AA6393" s="8">
        <f t="shared" ref="AA6393:AA6455" si="812">W6393+X6393</f>
        <v>99999.999999999985</v>
      </c>
      <c r="AB6393" s="7">
        <f t="shared" si="808"/>
        <v>0</v>
      </c>
      <c r="AC6393" s="7">
        <f t="shared" si="809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3262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hidden="1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4108</v>
      </c>
      <c r="F6394" s="58" t="s">
        <v>4108</v>
      </c>
      <c r="G6394" s="58" t="s">
        <v>4108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0"/>
        <v>50000</v>
      </c>
      <c r="W6394" s="8">
        <f t="shared" si="806"/>
        <v>0</v>
      </c>
      <c r="X6394" s="8"/>
      <c r="Y6394" s="7">
        <f t="shared" si="807"/>
        <v>0</v>
      </c>
      <c r="Z6394" s="7"/>
      <c r="AA6394" s="8">
        <f t="shared" si="812"/>
        <v>0</v>
      </c>
      <c r="AB6394" s="7">
        <f t="shared" si="808"/>
        <v>0</v>
      </c>
      <c r="AC6394" s="7">
        <f t="shared" si="809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3262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hidden="1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4109</v>
      </c>
      <c r="F6395" s="58" t="s">
        <v>4109</v>
      </c>
      <c r="G6395" s="58" t="s">
        <v>4109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0"/>
        <v>41595.03</v>
      </c>
      <c r="W6395" s="8">
        <f t="shared" si="806"/>
        <v>8404.9700000000012</v>
      </c>
      <c r="X6395" s="8"/>
      <c r="Y6395" s="7">
        <f t="shared" si="807"/>
        <v>0</v>
      </c>
      <c r="Z6395" s="7"/>
      <c r="AA6395" s="8">
        <f t="shared" si="812"/>
        <v>8404.9700000000012</v>
      </c>
      <c r="AB6395" s="7">
        <f t="shared" si="808"/>
        <v>0</v>
      </c>
      <c r="AC6395" s="7">
        <f t="shared" si="809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3262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hidden="1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0"/>
        <v>0</v>
      </c>
      <c r="W6396" s="8">
        <f t="shared" si="806"/>
        <v>0</v>
      </c>
      <c r="X6396" s="8"/>
      <c r="Y6396" s="7">
        <f t="shared" si="807"/>
        <v>0</v>
      </c>
      <c r="Z6396" s="7"/>
      <c r="AA6396" s="8">
        <f t="shared" si="812"/>
        <v>0</v>
      </c>
      <c r="AB6396" s="7">
        <f t="shared" si="808"/>
        <v>0</v>
      </c>
      <c r="AC6396" s="7">
        <f t="shared" si="809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3262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hidden="1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3529</v>
      </c>
      <c r="F6397" s="58" t="s">
        <v>3529</v>
      </c>
      <c r="G6397" s="58" t="s">
        <v>3529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0"/>
        <v>9544.5700000000015</v>
      </c>
      <c r="W6397" s="8">
        <f t="shared" si="806"/>
        <v>10500.97</v>
      </c>
      <c r="X6397" s="8"/>
      <c r="Y6397" s="7">
        <f t="shared" si="807"/>
        <v>0</v>
      </c>
      <c r="Z6397" s="7"/>
      <c r="AA6397" s="8">
        <f t="shared" si="812"/>
        <v>10500.97</v>
      </c>
      <c r="AB6397" s="7">
        <f t="shared" si="808"/>
        <v>0</v>
      </c>
      <c r="AC6397" s="7">
        <f t="shared" si="809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3262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hidden="1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4110</v>
      </c>
      <c r="F6398" s="58" t="s">
        <v>4110</v>
      </c>
      <c r="G6398" s="58" t="s">
        <v>4110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0"/>
        <v>175101.21000000002</v>
      </c>
      <c r="W6398" s="8">
        <f t="shared" si="806"/>
        <v>174898.78999999998</v>
      </c>
      <c r="X6398" s="8"/>
      <c r="Y6398" s="7">
        <f t="shared" si="807"/>
        <v>0</v>
      </c>
      <c r="Z6398" s="7"/>
      <c r="AA6398" s="8">
        <f t="shared" si="812"/>
        <v>174898.78999999998</v>
      </c>
      <c r="AB6398" s="7">
        <f t="shared" si="808"/>
        <v>0</v>
      </c>
      <c r="AC6398" s="7">
        <f t="shared" si="809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3262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hidden="1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0"/>
        <v>74668.829999999958</v>
      </c>
      <c r="W6399" s="8">
        <f t="shared" ref="W6399:W6462" si="813">IF(O6399="返货",U6399/(1+P6399),IF(O6399="返现",U6399,IF(O6399="折扣",U6399*P6399,IF(O6399="无",U6399))))</f>
        <v>451362.88</v>
      </c>
      <c r="X6399" s="8"/>
      <c r="Y6399" s="7">
        <f t="shared" si="807"/>
        <v>0</v>
      </c>
      <c r="Z6399" s="7"/>
      <c r="AA6399" s="8">
        <f t="shared" si="812"/>
        <v>451362.88</v>
      </c>
      <c r="AB6399" s="7">
        <f t="shared" si="808"/>
        <v>0</v>
      </c>
      <c r="AC6399" s="7">
        <f t="shared" si="809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3262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hidden="1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0"/>
        <v>2825174.15</v>
      </c>
      <c r="W6400" s="8">
        <f t="shared" si="813"/>
        <v>2920494.9801980201</v>
      </c>
      <c r="X6400" s="8"/>
      <c r="Y6400" s="7">
        <f t="shared" si="807"/>
        <v>0</v>
      </c>
      <c r="Z6400" s="7"/>
      <c r="AA6400" s="8">
        <f t="shared" si="812"/>
        <v>2920494.9801980201</v>
      </c>
      <c r="AB6400" s="7">
        <f t="shared" si="808"/>
        <v>29204.949801980052</v>
      </c>
      <c r="AC6400" s="7">
        <f t="shared" si="809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3262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hidden="1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0"/>
        <v>0</v>
      </c>
      <c r="W6401" s="8">
        <f t="shared" si="813"/>
        <v>0</v>
      </c>
      <c r="X6401" s="8"/>
      <c r="Y6401" s="7">
        <f t="shared" si="807"/>
        <v>0</v>
      </c>
      <c r="Z6401" s="7"/>
      <c r="AA6401" s="8">
        <f t="shared" si="812"/>
        <v>0</v>
      </c>
      <c r="AB6401" s="7">
        <f t="shared" si="808"/>
        <v>0</v>
      </c>
      <c r="AC6401" s="7">
        <f t="shared" si="809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3262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hidden="1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5062</v>
      </c>
      <c r="K6402" s="58" t="s">
        <v>32</v>
      </c>
      <c r="L6402" s="58"/>
      <c r="M6402" s="58"/>
      <c r="N6402" s="58" t="s">
        <v>57</v>
      </c>
      <c r="O6402" s="58" t="s">
        <v>80</v>
      </c>
      <c r="P6402" s="4">
        <v>0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0"/>
        <v>1291083.9799999997</v>
      </c>
      <c r="W6402" s="8">
        <f t="shared" si="813"/>
        <v>1842084.1700000002</v>
      </c>
      <c r="X6402" s="8"/>
      <c r="Y6402" s="7">
        <f t="shared" si="807"/>
        <v>0</v>
      </c>
      <c r="Z6402" s="7"/>
      <c r="AA6402" s="8"/>
      <c r="AB6402" s="7">
        <f t="shared" si="808"/>
        <v>0</v>
      </c>
      <c r="AC6402" s="7">
        <f t="shared" si="809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3262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hidden="1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5062</v>
      </c>
      <c r="K6403" s="58" t="s">
        <v>32</v>
      </c>
      <c r="L6403" s="58"/>
      <c r="M6403" s="58"/>
      <c r="N6403" s="58" t="s">
        <v>57</v>
      </c>
      <c r="O6403" s="58" t="s">
        <v>80</v>
      </c>
      <c r="P6403" s="4">
        <v>0</v>
      </c>
      <c r="Q6403" s="117"/>
      <c r="R6403" s="58" t="s">
        <v>4111</v>
      </c>
      <c r="S6403" s="7">
        <v>0</v>
      </c>
      <c r="T6403" s="7">
        <v>5630000</v>
      </c>
      <c r="U6403" s="7">
        <v>4826402.54</v>
      </c>
      <c r="V6403" s="7">
        <f t="shared" si="810"/>
        <v>803597.46</v>
      </c>
      <c r="W6403" s="8">
        <f t="shared" si="813"/>
        <v>4826402.54</v>
      </c>
      <c r="X6403" s="8"/>
      <c r="Y6403" s="7">
        <f t="shared" ref="Y6403:Y6466" si="814">IF(W6403-AC6403&lt;=0,0,IF(O6403="返现",MAX(W6403-AB6403-AC6403,0),MAX(W6403-AC6403,0)))</f>
        <v>0</v>
      </c>
      <c r="Z6403" s="7"/>
      <c r="AA6403" s="8"/>
      <c r="AB6403" s="7">
        <f t="shared" si="808"/>
        <v>0</v>
      </c>
      <c r="AC6403" s="7">
        <f t="shared" si="809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3262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hidden="1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4112</v>
      </c>
      <c r="F6404" s="58" t="s">
        <v>4113</v>
      </c>
      <c r="G6404" s="58" t="s">
        <v>4112</v>
      </c>
      <c r="H6404" s="58" t="s">
        <v>60</v>
      </c>
      <c r="I6404" s="58" t="s">
        <v>61</v>
      </c>
      <c r="J6404" s="2" t="s">
        <v>5062</v>
      </c>
      <c r="K6404" s="58" t="s">
        <v>32</v>
      </c>
      <c r="L6404" s="58"/>
      <c r="M6404" s="58"/>
      <c r="N6404" s="58" t="s">
        <v>57</v>
      </c>
      <c r="O6404" s="58" t="s">
        <v>80</v>
      </c>
      <c r="P6404" s="4">
        <v>0</v>
      </c>
      <c r="Q6404" s="117"/>
      <c r="R6404" s="58" t="s">
        <v>4114</v>
      </c>
      <c r="S6404" s="7">
        <v>0</v>
      </c>
      <c r="T6404" s="7">
        <v>700000</v>
      </c>
      <c r="U6404" s="7">
        <v>0</v>
      </c>
      <c r="V6404" s="7">
        <f t="shared" si="810"/>
        <v>700000</v>
      </c>
      <c r="W6404" s="8">
        <f t="shared" si="813"/>
        <v>0</v>
      </c>
      <c r="X6404" s="8"/>
      <c r="Y6404" s="7">
        <f t="shared" si="814"/>
        <v>0</v>
      </c>
      <c r="Z6404" s="7"/>
      <c r="AA6404" s="8"/>
      <c r="AB6404" s="7">
        <f t="shared" si="808"/>
        <v>0</v>
      </c>
      <c r="AC6404" s="7">
        <f t="shared" si="809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3262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hidden="1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5062</v>
      </c>
      <c r="K6405" s="58" t="s">
        <v>32</v>
      </c>
      <c r="L6405" s="58"/>
      <c r="M6405" s="58"/>
      <c r="N6405" s="58" t="s">
        <v>57</v>
      </c>
      <c r="O6405" s="58" t="s">
        <v>80</v>
      </c>
      <c r="P6405" s="4">
        <v>0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0"/>
        <v>457700.49000000022</v>
      </c>
      <c r="W6405" s="8">
        <f t="shared" si="813"/>
        <v>4604287.3899999997</v>
      </c>
      <c r="X6405" s="8"/>
      <c r="Y6405" s="7">
        <f t="shared" si="814"/>
        <v>0</v>
      </c>
      <c r="Z6405" s="7"/>
      <c r="AA6405" s="8"/>
      <c r="AB6405" s="7">
        <f t="shared" si="808"/>
        <v>0</v>
      </c>
      <c r="AC6405" s="7">
        <f t="shared" si="809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3262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hidden="1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5062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0"/>
        <v>207105.16999999969</v>
      </c>
      <c r="W6406" s="8">
        <f t="shared" si="813"/>
        <v>1182958.1800000004</v>
      </c>
      <c r="X6406" s="8"/>
      <c r="Y6406" s="7">
        <f t="shared" si="814"/>
        <v>0</v>
      </c>
      <c r="Z6406" s="7"/>
      <c r="AA6406" s="8"/>
      <c r="AB6406" s="7">
        <f t="shared" si="808"/>
        <v>0</v>
      </c>
      <c r="AC6406" s="7">
        <f t="shared" si="809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3262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hidden="1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5062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0"/>
        <v>1010742.0400000005</v>
      </c>
      <c r="W6407" s="8">
        <f t="shared" si="813"/>
        <v>1647921.0679611648</v>
      </c>
      <c r="X6407" s="8"/>
      <c r="Y6407" s="7">
        <f t="shared" si="814"/>
        <v>0</v>
      </c>
      <c r="Z6407" s="7"/>
      <c r="AA6407" s="8"/>
      <c r="AB6407" s="7">
        <f t="shared" si="808"/>
        <v>49437.63203883497</v>
      </c>
      <c r="AC6407" s="7">
        <f t="shared" si="809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3262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hidden="1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5062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4115</v>
      </c>
      <c r="S6408" s="7">
        <v>1746994.23</v>
      </c>
      <c r="T6408" s="7">
        <v>-4200000</v>
      </c>
      <c r="U6408" s="7">
        <v>-2453005.77</v>
      </c>
      <c r="V6408" s="7">
        <f t="shared" si="810"/>
        <v>0</v>
      </c>
      <c r="W6408" s="8">
        <f t="shared" si="813"/>
        <v>-2453005.77</v>
      </c>
      <c r="X6408" s="8"/>
      <c r="Y6408" s="7">
        <f t="shared" si="814"/>
        <v>0</v>
      </c>
      <c r="Z6408" s="7"/>
      <c r="AA6408" s="8"/>
      <c r="AB6408" s="7">
        <f t="shared" si="808"/>
        <v>0</v>
      </c>
      <c r="AC6408" s="7">
        <f t="shared" si="809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3262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hidden="1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2882</v>
      </c>
      <c r="F6409" s="58" t="s">
        <v>2883</v>
      </c>
      <c r="G6409" s="58" t="s">
        <v>2882</v>
      </c>
      <c r="H6409" s="58" t="s">
        <v>60</v>
      </c>
      <c r="I6409" s="58" t="s">
        <v>61</v>
      </c>
      <c r="J6409" s="2" t="s">
        <v>5062</v>
      </c>
      <c r="K6409" s="58" t="s">
        <v>32</v>
      </c>
      <c r="L6409" s="58"/>
      <c r="M6409" s="58"/>
      <c r="N6409" s="58" t="s">
        <v>57</v>
      </c>
      <c r="O6409" s="58" t="s">
        <v>80</v>
      </c>
      <c r="P6409" s="4">
        <v>0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0"/>
        <v>8485.2699999999895</v>
      </c>
      <c r="W6409" s="8">
        <f t="shared" si="813"/>
        <v>80374.040000000008</v>
      </c>
      <c r="X6409" s="8"/>
      <c r="Y6409" s="7">
        <f t="shared" si="814"/>
        <v>0</v>
      </c>
      <c r="Z6409" s="7"/>
      <c r="AA6409" s="8"/>
      <c r="AB6409" s="7">
        <f t="shared" si="808"/>
        <v>0</v>
      </c>
      <c r="AC6409" s="7">
        <f t="shared" si="809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3262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hidden="1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5062</v>
      </c>
      <c r="K6410" s="58" t="s">
        <v>32</v>
      </c>
      <c r="L6410" s="58"/>
      <c r="M6410" s="58"/>
      <c r="N6410" s="58" t="s">
        <v>57</v>
      </c>
      <c r="O6410" s="58" t="s">
        <v>80</v>
      </c>
      <c r="P6410" s="4">
        <v>0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0"/>
        <v>1309887.7800000003</v>
      </c>
      <c r="W6410" s="8">
        <f t="shared" si="813"/>
        <v>4335124.8599999994</v>
      </c>
      <c r="X6410" s="8"/>
      <c r="Y6410" s="7">
        <f t="shared" si="814"/>
        <v>0</v>
      </c>
      <c r="Z6410" s="7"/>
      <c r="AA6410" s="8"/>
      <c r="AB6410" s="7">
        <f t="shared" ref="AB6410:AB6473" si="815">U6410-W6410</f>
        <v>0</v>
      </c>
      <c r="AC6410" s="7">
        <f t="shared" si="809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3262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hidden="1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5062</v>
      </c>
      <c r="K6411" s="58" t="s">
        <v>32</v>
      </c>
      <c r="L6411" s="58"/>
      <c r="M6411" s="58"/>
      <c r="N6411" s="58" t="s">
        <v>57</v>
      </c>
      <c r="O6411" s="58" t="s">
        <v>80</v>
      </c>
      <c r="P6411" s="4">
        <v>0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0"/>
        <v>60512.429999999702</v>
      </c>
      <c r="W6411" s="8">
        <f t="shared" si="813"/>
        <v>1465815.2900000003</v>
      </c>
      <c r="X6411" s="8"/>
      <c r="Y6411" s="7">
        <f t="shared" si="814"/>
        <v>0</v>
      </c>
      <c r="Z6411" s="7"/>
      <c r="AA6411" s="8"/>
      <c r="AB6411" s="7">
        <f t="shared" si="815"/>
        <v>0</v>
      </c>
      <c r="AC6411" s="7">
        <f t="shared" si="809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3262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hidden="1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5062</v>
      </c>
      <c r="K6412" s="58" t="s">
        <v>32</v>
      </c>
      <c r="L6412" s="58"/>
      <c r="M6412" s="58"/>
      <c r="N6412" s="58" t="s">
        <v>57</v>
      </c>
      <c r="O6412" s="58" t="s">
        <v>80</v>
      </c>
      <c r="P6412" s="4">
        <v>0</v>
      </c>
      <c r="Q6412" s="117"/>
      <c r="R6412" s="58" t="s">
        <v>4114</v>
      </c>
      <c r="S6412" s="7">
        <v>4065695.53</v>
      </c>
      <c r="T6412" s="7">
        <v>-3067805.7</v>
      </c>
      <c r="U6412" s="7">
        <v>0</v>
      </c>
      <c r="V6412" s="7">
        <f t="shared" si="810"/>
        <v>997889.82999999961</v>
      </c>
      <c r="W6412" s="8">
        <f t="shared" si="813"/>
        <v>0</v>
      </c>
      <c r="X6412" s="8"/>
      <c r="Y6412" s="7">
        <f t="shared" si="814"/>
        <v>0</v>
      </c>
      <c r="Z6412" s="7"/>
      <c r="AA6412" s="8"/>
      <c r="AB6412" s="7">
        <f t="shared" si="815"/>
        <v>0</v>
      </c>
      <c r="AC6412" s="7">
        <f t="shared" si="809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3262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hidden="1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4116</v>
      </c>
      <c r="F6413" s="58" t="s">
        <v>4116</v>
      </c>
      <c r="G6413" s="58" t="s">
        <v>4116</v>
      </c>
      <c r="H6413" s="58" t="s">
        <v>60</v>
      </c>
      <c r="I6413" s="58" t="s">
        <v>61</v>
      </c>
      <c r="J6413" s="2" t="s">
        <v>5062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4115</v>
      </c>
      <c r="S6413" s="7">
        <v>0</v>
      </c>
      <c r="T6413" s="7">
        <v>15880000</v>
      </c>
      <c r="U6413" s="7">
        <v>13207770.700000001</v>
      </c>
      <c r="V6413" s="7">
        <f t="shared" si="810"/>
        <v>2672229.2999999989</v>
      </c>
      <c r="W6413" s="8">
        <f t="shared" si="813"/>
        <v>13207770.700000001</v>
      </c>
      <c r="X6413" s="8"/>
      <c r="Y6413" s="7">
        <f t="shared" si="814"/>
        <v>0</v>
      </c>
      <c r="Z6413" s="7"/>
      <c r="AA6413" s="8"/>
      <c r="AB6413" s="7">
        <f t="shared" si="815"/>
        <v>0</v>
      </c>
      <c r="AC6413" s="7">
        <f t="shared" si="809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3262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hidden="1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5062</v>
      </c>
      <c r="K6414" s="58" t="s">
        <v>32</v>
      </c>
      <c r="L6414" s="58"/>
      <c r="M6414" s="58"/>
      <c r="N6414" s="58" t="s">
        <v>57</v>
      </c>
      <c r="O6414" s="58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0"/>
        <v>2136237.3000000101</v>
      </c>
      <c r="W6414" s="8">
        <f t="shared" si="813"/>
        <v>6233942.932038825</v>
      </c>
      <c r="X6414" s="8"/>
      <c r="Y6414" s="7">
        <f t="shared" si="814"/>
        <v>0</v>
      </c>
      <c r="Z6414" s="270">
        <f>P6414</f>
        <v>0.03</v>
      </c>
      <c r="AA6414" s="8">
        <f t="shared" si="812"/>
        <v>6233942.932038825</v>
      </c>
      <c r="AB6414" s="7">
        <f t="shared" si="815"/>
        <v>187018.28796116449</v>
      </c>
      <c r="AC6414" s="7">
        <f t="shared" si="809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3262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hidden="1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4117</v>
      </c>
      <c r="F6415" s="58" t="s">
        <v>4117</v>
      </c>
      <c r="G6415" s="58" t="s">
        <v>4117</v>
      </c>
      <c r="H6415" s="58" t="s">
        <v>60</v>
      </c>
      <c r="I6415" s="58" t="s">
        <v>61</v>
      </c>
      <c r="J6415" s="2" t="s">
        <v>5062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4115</v>
      </c>
      <c r="S6415" s="7">
        <v>0</v>
      </c>
      <c r="T6415" s="7">
        <v>700000</v>
      </c>
      <c r="U6415" s="7">
        <v>700000</v>
      </c>
      <c r="V6415" s="7">
        <f t="shared" si="810"/>
        <v>0</v>
      </c>
      <c r="W6415" s="8">
        <f t="shared" si="813"/>
        <v>700000</v>
      </c>
      <c r="X6415" s="8"/>
      <c r="Y6415" s="7">
        <f t="shared" si="814"/>
        <v>0</v>
      </c>
      <c r="Z6415" s="7"/>
      <c r="AA6415" s="8"/>
      <c r="AB6415" s="7">
        <f t="shared" si="815"/>
        <v>0</v>
      </c>
      <c r="AC6415" s="7">
        <f t="shared" si="809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3262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hidden="1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5062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0"/>
        <v>230788.0399999998</v>
      </c>
      <c r="W6416" s="8">
        <f t="shared" si="813"/>
        <v>1090184.2800000003</v>
      </c>
      <c r="X6416" s="8"/>
      <c r="Y6416" s="7">
        <f t="shared" si="814"/>
        <v>0</v>
      </c>
      <c r="Z6416" s="7"/>
      <c r="AA6416" s="8"/>
      <c r="AB6416" s="7">
        <f t="shared" si="815"/>
        <v>0</v>
      </c>
      <c r="AC6416" s="7">
        <f t="shared" si="809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3262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hidden="1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5062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0"/>
        <v>360507.38</v>
      </c>
      <c r="W6417" s="8">
        <f t="shared" si="813"/>
        <v>156455.35999999999</v>
      </c>
      <c r="X6417" s="8"/>
      <c r="Y6417" s="7">
        <f t="shared" si="814"/>
        <v>0</v>
      </c>
      <c r="Z6417" s="7"/>
      <c r="AA6417" s="8"/>
      <c r="AB6417" s="7">
        <f t="shared" si="815"/>
        <v>0</v>
      </c>
      <c r="AC6417" s="7">
        <f t="shared" si="809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3262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hidden="1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5062</v>
      </c>
      <c r="K6418" s="58" t="s">
        <v>32</v>
      </c>
      <c r="L6418" s="58"/>
      <c r="M6418" s="58"/>
      <c r="N6418" s="58" t="s">
        <v>57</v>
      </c>
      <c r="O6418" s="58" t="s">
        <v>80</v>
      </c>
      <c r="P6418" s="4">
        <v>0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0"/>
        <v>946827.43000000017</v>
      </c>
      <c r="W6418" s="8">
        <f t="shared" si="813"/>
        <v>2241819.71</v>
      </c>
      <c r="X6418" s="8"/>
      <c r="Y6418" s="7">
        <f t="shared" si="814"/>
        <v>0</v>
      </c>
      <c r="Z6418" s="7"/>
      <c r="AA6418" s="8"/>
      <c r="AB6418" s="7">
        <f t="shared" si="815"/>
        <v>0</v>
      </c>
      <c r="AC6418" s="7">
        <f t="shared" si="809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3262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hidden="1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2914</v>
      </c>
      <c r="F6419" s="58" t="s">
        <v>2914</v>
      </c>
      <c r="G6419" s="58" t="s">
        <v>2914</v>
      </c>
      <c r="H6419" s="58" t="s">
        <v>60</v>
      </c>
      <c r="I6419" s="58" t="s">
        <v>61</v>
      </c>
      <c r="J6419" s="2" t="s">
        <v>5062</v>
      </c>
      <c r="K6419" s="58" t="s">
        <v>32</v>
      </c>
      <c r="L6419" s="58"/>
      <c r="M6419" s="58"/>
      <c r="N6419" s="58" t="s">
        <v>57</v>
      </c>
      <c r="O6419" s="58" t="s">
        <v>80</v>
      </c>
      <c r="P6419" s="4">
        <v>0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0"/>
        <v>3473878.3499999996</v>
      </c>
      <c r="W6419" s="8">
        <f t="shared" si="813"/>
        <v>3315196.6000000006</v>
      </c>
      <c r="X6419" s="8"/>
      <c r="Y6419" s="7">
        <f t="shared" si="814"/>
        <v>0</v>
      </c>
      <c r="Z6419" s="7"/>
      <c r="AA6419" s="8"/>
      <c r="AB6419" s="7">
        <f t="shared" si="815"/>
        <v>0</v>
      </c>
      <c r="AC6419" s="7">
        <f t="shared" si="809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3262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hidden="1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1620</v>
      </c>
      <c r="F6420" s="58" t="s">
        <v>1620</v>
      </c>
      <c r="G6420" s="58" t="s">
        <v>1620</v>
      </c>
      <c r="H6420" s="58" t="s">
        <v>60</v>
      </c>
      <c r="I6420" s="58" t="s">
        <v>61</v>
      </c>
      <c r="J6420" s="2" t="s">
        <v>5062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0"/>
        <v>1471137.1</v>
      </c>
      <c r="W6420" s="8">
        <f t="shared" si="813"/>
        <v>649027.01941747568</v>
      </c>
      <c r="X6420" s="8"/>
      <c r="Y6420" s="7">
        <f t="shared" si="814"/>
        <v>0</v>
      </c>
      <c r="Z6420" s="7"/>
      <c r="AA6420" s="8"/>
      <c r="AB6420" s="7">
        <f t="shared" si="815"/>
        <v>19470.810582524282</v>
      </c>
      <c r="AC6420" s="7">
        <f t="shared" si="809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3262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hidden="1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5062</v>
      </c>
      <c r="K6421" s="58" t="s">
        <v>32</v>
      </c>
      <c r="L6421" s="58"/>
      <c r="M6421" s="58"/>
      <c r="N6421" s="58" t="s">
        <v>57</v>
      </c>
      <c r="O6421" s="58" t="s">
        <v>80</v>
      </c>
      <c r="P6421" s="4">
        <v>0</v>
      </c>
      <c r="Q6421" s="117"/>
      <c r="R6421" s="58" t="s">
        <v>3743</v>
      </c>
      <c r="S6421" s="7">
        <v>18780.91</v>
      </c>
      <c r="T6421" s="7">
        <v>50000</v>
      </c>
      <c r="U6421" s="7">
        <v>60504.71</v>
      </c>
      <c r="V6421" s="7">
        <f t="shared" si="810"/>
        <v>8276.2000000000044</v>
      </c>
      <c r="W6421" s="8">
        <f t="shared" si="813"/>
        <v>60504.71</v>
      </c>
      <c r="X6421" s="8"/>
      <c r="Y6421" s="7">
        <f t="shared" si="814"/>
        <v>0</v>
      </c>
      <c r="Z6421" s="7"/>
      <c r="AA6421" s="8"/>
      <c r="AB6421" s="7">
        <f t="shared" si="815"/>
        <v>0</v>
      </c>
      <c r="AC6421" s="7">
        <f t="shared" si="809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3262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hidden="1" customHeight="1">
      <c r="A6422" s="1">
        <v>43891</v>
      </c>
      <c r="B6422" s="58" t="s">
        <v>32</v>
      </c>
      <c r="C6422" s="58" t="s">
        <v>1515</v>
      </c>
      <c r="D6422" s="58" t="s">
        <v>1516</v>
      </c>
      <c r="E6422" s="58" t="s">
        <v>1603</v>
      </c>
      <c r="F6422" s="58" t="s">
        <v>1603</v>
      </c>
      <c r="G6422" s="58" t="s">
        <v>1603</v>
      </c>
      <c r="H6422" s="58" t="s">
        <v>60</v>
      </c>
      <c r="I6422" s="58" t="s">
        <v>61</v>
      </c>
      <c r="J6422" s="2" t="s">
        <v>5062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0"/>
        <v>0</v>
      </c>
      <c r="W6422" s="8">
        <f t="shared" si="813"/>
        <v>-162984.48076923177</v>
      </c>
      <c r="X6422" s="8"/>
      <c r="Y6422" s="7">
        <f t="shared" si="814"/>
        <v>6519.3792307692638</v>
      </c>
      <c r="Z6422" s="7"/>
      <c r="AA6422" s="8"/>
      <c r="AB6422" s="7">
        <f t="shared" si="815"/>
        <v>-6519.3792307692638</v>
      </c>
      <c r="AC6422" s="7">
        <f t="shared" si="809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3262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hidden="1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5062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0"/>
        <v>795000000</v>
      </c>
      <c r="W6423" s="8">
        <f t="shared" si="813"/>
        <v>0</v>
      </c>
      <c r="X6423" s="8"/>
      <c r="Y6423" s="7">
        <f t="shared" si="814"/>
        <v>0</v>
      </c>
      <c r="Z6423" s="7"/>
      <c r="AA6423" s="8"/>
      <c r="AB6423" s="7">
        <f t="shared" si="815"/>
        <v>0</v>
      </c>
      <c r="AC6423" s="7">
        <f t="shared" si="809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3262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hidden="1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4118</v>
      </c>
      <c r="F6424" s="248" t="s">
        <v>4118</v>
      </c>
      <c r="G6424" s="58" t="s">
        <v>4118</v>
      </c>
      <c r="H6424" s="58" t="s">
        <v>60</v>
      </c>
      <c r="I6424" s="58" t="s">
        <v>61</v>
      </c>
      <c r="J6424" s="2" t="s">
        <v>5062</v>
      </c>
      <c r="K6424" s="58" t="s">
        <v>32</v>
      </c>
      <c r="L6424" s="58"/>
      <c r="M6424" s="58"/>
      <c r="N6424" s="58" t="s">
        <v>57</v>
      </c>
      <c r="O6424" s="58" t="s">
        <v>80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0"/>
        <v>294834.69</v>
      </c>
      <c r="W6424" s="8">
        <f t="shared" si="813"/>
        <v>55165.31</v>
      </c>
      <c r="X6424" s="8"/>
      <c r="Y6424" s="7">
        <f t="shared" si="814"/>
        <v>0</v>
      </c>
      <c r="Z6424" s="270">
        <f>P6424</f>
        <v>0.03</v>
      </c>
      <c r="AA6424" s="8">
        <f t="shared" si="812"/>
        <v>55165.31</v>
      </c>
      <c r="AB6424" s="7">
        <f t="shared" si="815"/>
        <v>0</v>
      </c>
      <c r="AC6424" s="7">
        <f t="shared" si="809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3262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hidden="1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4119</v>
      </c>
      <c r="F6425" s="58" t="s">
        <v>4119</v>
      </c>
      <c r="G6425" s="58" t="s">
        <v>4119</v>
      </c>
      <c r="H6425" s="58" t="s">
        <v>60</v>
      </c>
      <c r="I6425" s="58" t="s">
        <v>61</v>
      </c>
      <c r="J6425" s="2" t="s">
        <v>5062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0"/>
        <v>66332.640000000014</v>
      </c>
      <c r="W6425" s="8">
        <f t="shared" si="813"/>
        <v>315599.37864077667</v>
      </c>
      <c r="X6425" s="8"/>
      <c r="Y6425" s="7">
        <f t="shared" si="814"/>
        <v>0</v>
      </c>
      <c r="Z6425" s="7"/>
      <c r="AA6425" s="8"/>
      <c r="AB6425" s="7">
        <f t="shared" si="815"/>
        <v>9467.9813592233113</v>
      </c>
      <c r="AC6425" s="7">
        <f t="shared" ref="AC6425:AC6488" si="816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3262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hidden="1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1562</v>
      </c>
      <c r="F6426" s="58" t="s">
        <v>1562</v>
      </c>
      <c r="G6426" s="58" t="s">
        <v>1562</v>
      </c>
      <c r="H6426" s="58" t="s">
        <v>60</v>
      </c>
      <c r="I6426" s="58" t="s">
        <v>61</v>
      </c>
      <c r="J6426" s="2" t="s">
        <v>5062</v>
      </c>
      <c r="K6426" s="58" t="s">
        <v>32</v>
      </c>
      <c r="L6426" s="58"/>
      <c r="M6426" s="58"/>
      <c r="N6426" s="58" t="s">
        <v>57</v>
      </c>
      <c r="O6426" s="58" t="s">
        <v>80</v>
      </c>
      <c r="P6426" s="4">
        <v>0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0"/>
        <v>303803.38000000035</v>
      </c>
      <c r="W6426" s="8">
        <f t="shared" si="813"/>
        <v>2226737.7900000005</v>
      </c>
      <c r="X6426" s="8"/>
      <c r="Y6426" s="7">
        <f t="shared" si="814"/>
        <v>0</v>
      </c>
      <c r="Z6426" s="7"/>
      <c r="AA6426" s="8"/>
      <c r="AB6426" s="7">
        <f t="shared" si="815"/>
        <v>0</v>
      </c>
      <c r="AC6426" s="7">
        <f t="shared" si="816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3262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hidden="1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4120</v>
      </c>
      <c r="F6427" s="58" t="s">
        <v>4120</v>
      </c>
      <c r="G6427" s="58" t="s">
        <v>4120</v>
      </c>
      <c r="H6427" s="58" t="s">
        <v>60</v>
      </c>
      <c r="I6427" s="58" t="s">
        <v>61</v>
      </c>
      <c r="J6427" s="2" t="s">
        <v>5062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0"/>
        <v>84413.28</v>
      </c>
      <c r="W6427" s="8">
        <f t="shared" si="813"/>
        <v>115586.72</v>
      </c>
      <c r="X6427" s="8"/>
      <c r="Y6427" s="7">
        <f t="shared" si="814"/>
        <v>0</v>
      </c>
      <c r="Z6427" s="7"/>
      <c r="AA6427" s="8"/>
      <c r="AB6427" s="7">
        <f t="shared" si="815"/>
        <v>0</v>
      </c>
      <c r="AC6427" s="7">
        <f t="shared" si="816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3262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hidden="1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1565</v>
      </c>
      <c r="F6428" s="58" t="s">
        <v>1565</v>
      </c>
      <c r="G6428" s="58" t="s">
        <v>1565</v>
      </c>
      <c r="H6428" s="58" t="s">
        <v>60</v>
      </c>
      <c r="I6428" s="58" t="s">
        <v>61</v>
      </c>
      <c r="J6428" s="2" t="s">
        <v>5062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0"/>
        <v>137116.93999999983</v>
      </c>
      <c r="W6428" s="8">
        <f t="shared" si="813"/>
        <v>682167.66000000015</v>
      </c>
      <c r="X6428" s="8"/>
      <c r="Y6428" s="7">
        <f t="shared" si="814"/>
        <v>0</v>
      </c>
      <c r="Z6428" s="7"/>
      <c r="AA6428" s="8"/>
      <c r="AB6428" s="7">
        <f t="shared" si="815"/>
        <v>0</v>
      </c>
      <c r="AC6428" s="7">
        <f t="shared" si="816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3262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hidden="1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3530</v>
      </c>
      <c r="F6429" s="58" t="s">
        <v>3530</v>
      </c>
      <c r="G6429" s="58" t="s">
        <v>3530</v>
      </c>
      <c r="H6429" s="58" t="s">
        <v>60</v>
      </c>
      <c r="I6429" s="58" t="s">
        <v>61</v>
      </c>
      <c r="J6429" s="2" t="s">
        <v>5062</v>
      </c>
      <c r="K6429" s="58" t="s">
        <v>32</v>
      </c>
      <c r="L6429" s="58"/>
      <c r="M6429" s="58"/>
      <c r="N6429" s="58" t="s">
        <v>57</v>
      </c>
      <c r="O6429" s="58" t="s">
        <v>80</v>
      </c>
      <c r="P6429" s="4">
        <v>0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0"/>
        <v>724830.2699999999</v>
      </c>
      <c r="W6429" s="8">
        <f t="shared" si="813"/>
        <v>1046062.7000000001</v>
      </c>
      <c r="X6429" s="8"/>
      <c r="Y6429" s="7">
        <f t="shared" si="814"/>
        <v>0</v>
      </c>
      <c r="Z6429" s="7"/>
      <c r="AA6429" s="8"/>
      <c r="AB6429" s="7">
        <f t="shared" si="815"/>
        <v>0</v>
      </c>
      <c r="AC6429" s="7">
        <f t="shared" si="816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3262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hidden="1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1578</v>
      </c>
      <c r="G6430" s="58" t="s">
        <v>1536</v>
      </c>
      <c r="H6430" s="58" t="s">
        <v>60</v>
      </c>
      <c r="I6430" s="58" t="s">
        <v>61</v>
      </c>
      <c r="J6430" s="2" t="s">
        <v>5062</v>
      </c>
      <c r="K6430" s="58" t="s">
        <v>32</v>
      </c>
      <c r="L6430" s="58"/>
      <c r="M6430" s="58"/>
      <c r="N6430" s="58" t="s">
        <v>57</v>
      </c>
      <c r="O6430" s="58" t="s">
        <v>80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0"/>
        <v>2350779.4500000067</v>
      </c>
      <c r="W6430" s="8">
        <f t="shared" si="813"/>
        <v>16037760.969999995</v>
      </c>
      <c r="X6430" s="8"/>
      <c r="Y6430" s="7">
        <f t="shared" si="814"/>
        <v>0</v>
      </c>
      <c r="Z6430" s="270">
        <f>P6430</f>
        <v>0.03</v>
      </c>
      <c r="AA6430" s="8">
        <f t="shared" si="812"/>
        <v>16037760.969999995</v>
      </c>
      <c r="AB6430" s="7">
        <f t="shared" si="815"/>
        <v>0</v>
      </c>
      <c r="AC6430" s="7">
        <f t="shared" si="816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3262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hidden="1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1591</v>
      </c>
      <c r="F6431" s="58" t="s">
        <v>1591</v>
      </c>
      <c r="G6431" s="58" t="s">
        <v>1591</v>
      </c>
      <c r="H6431" s="58" t="s">
        <v>60</v>
      </c>
      <c r="I6431" s="58" t="s">
        <v>61</v>
      </c>
      <c r="J6431" s="2" t="s">
        <v>5062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0"/>
        <v>0</v>
      </c>
      <c r="W6431" s="8">
        <f t="shared" si="813"/>
        <v>100000</v>
      </c>
      <c r="X6431" s="8"/>
      <c r="Y6431" s="7">
        <f t="shared" si="814"/>
        <v>0</v>
      </c>
      <c r="Z6431" s="7"/>
      <c r="AA6431" s="8"/>
      <c r="AB6431" s="7">
        <f t="shared" si="815"/>
        <v>0</v>
      </c>
      <c r="AC6431" s="7">
        <f t="shared" si="816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3262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hidden="1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1592</v>
      </c>
      <c r="F6432" s="58" t="s">
        <v>1592</v>
      </c>
      <c r="G6432" s="58" t="s">
        <v>1592</v>
      </c>
      <c r="H6432" s="58" t="s">
        <v>60</v>
      </c>
      <c r="I6432" s="58" t="s">
        <v>61</v>
      </c>
      <c r="J6432" s="2" t="s">
        <v>5062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4121</v>
      </c>
      <c r="S6432" s="7">
        <v>394876.6</v>
      </c>
      <c r="T6432" s="7">
        <v>640000</v>
      </c>
      <c r="U6432" s="7">
        <v>1128909.9299999997</v>
      </c>
      <c r="V6432" s="7">
        <f t="shared" si="810"/>
        <v>-94033.329999999725</v>
      </c>
      <c r="W6432" s="8">
        <f t="shared" si="813"/>
        <v>1128909.9299999997</v>
      </c>
      <c r="X6432" s="8"/>
      <c r="Y6432" s="7">
        <f t="shared" si="814"/>
        <v>0</v>
      </c>
      <c r="Z6432" s="7"/>
      <c r="AA6432" s="8"/>
      <c r="AB6432" s="7">
        <f t="shared" si="815"/>
        <v>0</v>
      </c>
      <c r="AC6432" s="7">
        <f t="shared" si="816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3262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hidden="1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1594</v>
      </c>
      <c r="F6433" s="58" t="s">
        <v>1594</v>
      </c>
      <c r="G6433" s="58" t="s">
        <v>1594</v>
      </c>
      <c r="H6433" s="58" t="s">
        <v>60</v>
      </c>
      <c r="I6433" s="58" t="s">
        <v>61</v>
      </c>
      <c r="J6433" s="2" t="s">
        <v>5062</v>
      </c>
      <c r="K6433" s="58" t="s">
        <v>32</v>
      </c>
      <c r="L6433" s="58"/>
      <c r="M6433" s="58"/>
      <c r="N6433" s="58" t="s">
        <v>57</v>
      </c>
      <c r="O6433" s="58" t="s">
        <v>80</v>
      </c>
      <c r="P6433" s="4">
        <v>0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0"/>
        <v>4127518.4099999797</v>
      </c>
      <c r="W6433" s="8">
        <f t="shared" si="813"/>
        <v>13247222.490000008</v>
      </c>
      <c r="X6433" s="8"/>
      <c r="Y6433" s="7">
        <f t="shared" si="814"/>
        <v>0</v>
      </c>
      <c r="Z6433" s="7"/>
      <c r="AA6433" s="8"/>
      <c r="AB6433" s="7">
        <f t="shared" si="815"/>
        <v>0</v>
      </c>
      <c r="AC6433" s="7">
        <f t="shared" si="816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3262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hidden="1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4122</v>
      </c>
      <c r="F6434" s="58" t="s">
        <v>4122</v>
      </c>
      <c r="G6434" s="58" t="s">
        <v>4122</v>
      </c>
      <c r="H6434" s="58" t="s">
        <v>60</v>
      </c>
      <c r="I6434" s="58" t="s">
        <v>61</v>
      </c>
      <c r="J6434" s="2" t="s">
        <v>5062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4123</v>
      </c>
      <c r="S6434" s="7">
        <v>0</v>
      </c>
      <c r="T6434" s="7">
        <v>240000</v>
      </c>
      <c r="U6434" s="7">
        <v>12991.630000000001</v>
      </c>
      <c r="V6434" s="7">
        <f t="shared" si="810"/>
        <v>227008.37</v>
      </c>
      <c r="W6434" s="8">
        <f t="shared" si="813"/>
        <v>12991.630000000001</v>
      </c>
      <c r="X6434" s="8"/>
      <c r="Y6434" s="7">
        <f t="shared" si="814"/>
        <v>0</v>
      </c>
      <c r="Z6434" s="7"/>
      <c r="AA6434" s="8"/>
      <c r="AB6434" s="7">
        <f t="shared" si="815"/>
        <v>0</v>
      </c>
      <c r="AC6434" s="7">
        <f t="shared" si="816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3262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hidden="1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2928</v>
      </c>
      <c r="F6435" s="58" t="s">
        <v>4124</v>
      </c>
      <c r="G6435" s="58" t="s">
        <v>2928</v>
      </c>
      <c r="H6435" s="58" t="s">
        <v>60</v>
      </c>
      <c r="I6435" s="58" t="s">
        <v>61</v>
      </c>
      <c r="J6435" s="2" t="s">
        <v>5062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4123</v>
      </c>
      <c r="S6435" s="7">
        <v>0</v>
      </c>
      <c r="T6435" s="7">
        <v>30000</v>
      </c>
      <c r="U6435" s="7">
        <v>0</v>
      </c>
      <c r="V6435" s="7">
        <f t="shared" si="810"/>
        <v>30000</v>
      </c>
      <c r="W6435" s="8">
        <f t="shared" si="813"/>
        <v>0</v>
      </c>
      <c r="X6435" s="8"/>
      <c r="Y6435" s="7">
        <f t="shared" si="814"/>
        <v>0</v>
      </c>
      <c r="Z6435" s="7"/>
      <c r="AA6435" s="8"/>
      <c r="AB6435" s="7">
        <f t="shared" si="815"/>
        <v>0</v>
      </c>
      <c r="AC6435" s="7">
        <f t="shared" si="816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3262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hidden="1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1596</v>
      </c>
      <c r="F6436" s="58" t="s">
        <v>1596</v>
      </c>
      <c r="G6436" s="58" t="s">
        <v>1596</v>
      </c>
      <c r="H6436" s="58" t="s">
        <v>60</v>
      </c>
      <c r="I6436" s="58" t="s">
        <v>61</v>
      </c>
      <c r="J6436" s="2" t="s">
        <v>5062</v>
      </c>
      <c r="K6436" s="58" t="s">
        <v>32</v>
      </c>
      <c r="L6436" s="58"/>
      <c r="M6436" s="58"/>
      <c r="N6436" s="58" t="s">
        <v>57</v>
      </c>
      <c r="O6436" s="58" t="s">
        <v>80</v>
      </c>
      <c r="P6436" s="4">
        <v>0</v>
      </c>
      <c r="Q6436" s="117"/>
      <c r="R6436" s="58" t="s">
        <v>4114</v>
      </c>
      <c r="S6436" s="7">
        <v>0</v>
      </c>
      <c r="T6436" s="7">
        <v>2000000</v>
      </c>
      <c r="U6436" s="7">
        <v>0</v>
      </c>
      <c r="V6436" s="7">
        <f t="shared" si="810"/>
        <v>2000000</v>
      </c>
      <c r="W6436" s="8">
        <f t="shared" si="813"/>
        <v>0</v>
      </c>
      <c r="X6436" s="8"/>
      <c r="Y6436" s="7">
        <f t="shared" si="814"/>
        <v>0</v>
      </c>
      <c r="Z6436" s="7"/>
      <c r="AA6436" s="8"/>
      <c r="AB6436" s="7">
        <f t="shared" si="815"/>
        <v>0</v>
      </c>
      <c r="AC6436" s="7">
        <f t="shared" si="816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3262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hidden="1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1600</v>
      </c>
      <c r="F6437" s="58" t="s">
        <v>1600</v>
      </c>
      <c r="G6437" s="58" t="s">
        <v>1600</v>
      </c>
      <c r="H6437" s="58" t="s">
        <v>60</v>
      </c>
      <c r="I6437" s="58" t="s">
        <v>61</v>
      </c>
      <c r="J6437" s="2" t="s">
        <v>5062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0"/>
        <v>1814044.629999999</v>
      </c>
      <c r="W6437" s="8">
        <f t="shared" si="813"/>
        <v>2874843.3900000006</v>
      </c>
      <c r="X6437" s="8"/>
      <c r="Y6437" s="7">
        <f t="shared" si="814"/>
        <v>0</v>
      </c>
      <c r="Z6437" s="7"/>
      <c r="AA6437" s="8"/>
      <c r="AB6437" s="7">
        <f t="shared" si="815"/>
        <v>0</v>
      </c>
      <c r="AC6437" s="7">
        <f t="shared" si="816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3262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hidden="1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1607</v>
      </c>
      <c r="F6438" s="58" t="s">
        <v>1607</v>
      </c>
      <c r="G6438" s="58" t="s">
        <v>1607</v>
      </c>
      <c r="H6438" s="58" t="s">
        <v>60</v>
      </c>
      <c r="I6438" s="58" t="s">
        <v>61</v>
      </c>
      <c r="J6438" s="2" t="s">
        <v>5062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0"/>
        <v>44880.4</v>
      </c>
      <c r="W6438" s="8">
        <f t="shared" si="813"/>
        <v>9240.8700000000008</v>
      </c>
      <c r="X6438" s="8"/>
      <c r="Y6438" s="7">
        <f t="shared" si="814"/>
        <v>0</v>
      </c>
      <c r="Z6438" s="7"/>
      <c r="AA6438" s="8"/>
      <c r="AB6438" s="7">
        <f t="shared" si="815"/>
        <v>0</v>
      </c>
      <c r="AC6438" s="7">
        <f t="shared" si="816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3262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hidden="1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0"/>
        <v>319622.23</v>
      </c>
      <c r="W6439" s="8">
        <f t="shared" si="813"/>
        <v>76.89</v>
      </c>
      <c r="X6439" s="8"/>
      <c r="Y6439" s="7">
        <f t="shared" si="814"/>
        <v>0</v>
      </c>
      <c r="Z6439" s="7"/>
      <c r="AA6439" s="8">
        <f t="shared" si="812"/>
        <v>76.89</v>
      </c>
      <c r="AB6439" s="7">
        <f t="shared" si="815"/>
        <v>0</v>
      </c>
      <c r="AC6439" s="7">
        <f t="shared" si="816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hidden="1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0"/>
        <v>0</v>
      </c>
      <c r="W6440" s="8">
        <f t="shared" si="813"/>
        <v>0</v>
      </c>
      <c r="X6440" s="8"/>
      <c r="Y6440" s="7">
        <f t="shared" si="814"/>
        <v>0</v>
      </c>
      <c r="Z6440" s="7"/>
      <c r="AA6440" s="8">
        <f t="shared" si="812"/>
        <v>0</v>
      </c>
      <c r="AB6440" s="7">
        <f t="shared" si="815"/>
        <v>0</v>
      </c>
      <c r="AC6440" s="7">
        <f t="shared" si="816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hidden="1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0"/>
        <v>0</v>
      </c>
      <c r="W6441" s="8">
        <f t="shared" si="813"/>
        <v>0</v>
      </c>
      <c r="X6441" s="8"/>
      <c r="Y6441" s="7">
        <f t="shared" si="814"/>
        <v>0</v>
      </c>
      <c r="Z6441" s="7"/>
      <c r="AA6441" s="8">
        <f t="shared" si="812"/>
        <v>0</v>
      </c>
      <c r="AB6441" s="7">
        <f t="shared" si="815"/>
        <v>0</v>
      </c>
      <c r="AC6441" s="7">
        <f t="shared" si="816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hidden="1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3404</v>
      </c>
      <c r="F6442" s="58" t="s">
        <v>3404</v>
      </c>
      <c r="G6442" s="58" t="s">
        <v>3404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0"/>
        <v>78033.61</v>
      </c>
      <c r="W6442" s="8">
        <f t="shared" si="813"/>
        <v>0</v>
      </c>
      <c r="X6442" s="8"/>
      <c r="Y6442" s="7">
        <f t="shared" si="814"/>
        <v>0</v>
      </c>
      <c r="Z6442" s="7"/>
      <c r="AA6442" s="8">
        <f t="shared" si="812"/>
        <v>0</v>
      </c>
      <c r="AB6442" s="7">
        <f t="shared" si="815"/>
        <v>0</v>
      </c>
      <c r="AC6442" s="7">
        <f t="shared" si="816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hidden="1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0"/>
        <v>76855.42</v>
      </c>
      <c r="W6443" s="8">
        <f t="shared" si="813"/>
        <v>0</v>
      </c>
      <c r="X6443" s="8"/>
      <c r="Y6443" s="7">
        <f t="shared" si="814"/>
        <v>0</v>
      </c>
      <c r="Z6443" s="7"/>
      <c r="AA6443" s="8">
        <f t="shared" si="812"/>
        <v>0</v>
      </c>
      <c r="AB6443" s="7">
        <f t="shared" si="815"/>
        <v>0</v>
      </c>
      <c r="AC6443" s="7">
        <f t="shared" si="816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hidden="1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0"/>
        <v>0</v>
      </c>
      <c r="W6444" s="8">
        <f t="shared" si="813"/>
        <v>8775.68</v>
      </c>
      <c r="X6444" s="8"/>
      <c r="Y6444" s="7">
        <f t="shared" si="814"/>
        <v>0</v>
      </c>
      <c r="Z6444" s="7"/>
      <c r="AA6444" s="8">
        <f t="shared" si="812"/>
        <v>8775.68</v>
      </c>
      <c r="AB6444" s="7">
        <f t="shared" si="815"/>
        <v>0</v>
      </c>
      <c r="AC6444" s="7">
        <f t="shared" si="816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hidden="1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0"/>
        <v>85107.39</v>
      </c>
      <c r="W6445" s="8">
        <f t="shared" si="813"/>
        <v>0</v>
      </c>
      <c r="X6445" s="8"/>
      <c r="Y6445" s="7">
        <f t="shared" si="814"/>
        <v>0</v>
      </c>
      <c r="Z6445" s="7"/>
      <c r="AA6445" s="8">
        <f t="shared" si="812"/>
        <v>0</v>
      </c>
      <c r="AB6445" s="7">
        <f t="shared" si="815"/>
        <v>0</v>
      </c>
      <c r="AC6445" s="7">
        <f t="shared" si="816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hidden="1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0"/>
        <v>0</v>
      </c>
      <c r="W6446" s="8">
        <f t="shared" si="813"/>
        <v>0</v>
      </c>
      <c r="X6446" s="8"/>
      <c r="Y6446" s="7">
        <f t="shared" si="814"/>
        <v>0</v>
      </c>
      <c r="Z6446" s="7"/>
      <c r="AA6446" s="8">
        <f t="shared" si="812"/>
        <v>0</v>
      </c>
      <c r="AB6446" s="7">
        <f t="shared" si="815"/>
        <v>0</v>
      </c>
      <c r="AC6446" s="7">
        <f t="shared" si="816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hidden="1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1661</v>
      </c>
      <c r="F6447" s="58" t="s">
        <v>2860</v>
      </c>
      <c r="G6447" s="58" t="s">
        <v>1661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0"/>
        <v>85784.44</v>
      </c>
      <c r="W6447" s="8">
        <f t="shared" si="813"/>
        <v>0</v>
      </c>
      <c r="X6447" s="8"/>
      <c r="Y6447" s="7">
        <f t="shared" si="814"/>
        <v>0</v>
      </c>
      <c r="Z6447" s="7"/>
      <c r="AA6447" s="8">
        <f t="shared" si="812"/>
        <v>0</v>
      </c>
      <c r="AB6447" s="7">
        <f t="shared" si="815"/>
        <v>0</v>
      </c>
      <c r="AC6447" s="7">
        <f t="shared" si="816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hidden="1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4507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0"/>
        <v>18910.199999999997</v>
      </c>
      <c r="W6448" s="8">
        <f t="shared" si="813"/>
        <v>7461.883495145632</v>
      </c>
      <c r="X6448" s="8"/>
      <c r="Y6448" s="7">
        <f t="shared" si="814"/>
        <v>0</v>
      </c>
      <c r="Z6448" s="7"/>
      <c r="AA6448" s="8">
        <f t="shared" si="812"/>
        <v>7461.883495145632</v>
      </c>
      <c r="AB6448" s="7">
        <f t="shared" si="815"/>
        <v>223.85650485436872</v>
      </c>
      <c r="AC6448" s="7">
        <f t="shared" si="816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hidden="1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4104</v>
      </c>
      <c r="S6449" s="95">
        <v>326973.36</v>
      </c>
      <c r="T6449" s="7"/>
      <c r="U6449" s="95">
        <v>326973.36</v>
      </c>
      <c r="V6449" s="7">
        <f t="shared" si="810"/>
        <v>0</v>
      </c>
      <c r="W6449" s="8">
        <f t="shared" si="813"/>
        <v>317449.86407766986</v>
      </c>
      <c r="X6449" s="8"/>
      <c r="Y6449" s="7">
        <f t="shared" si="814"/>
        <v>0</v>
      </c>
      <c r="Z6449" s="7"/>
      <c r="AA6449" s="8">
        <f t="shared" si="812"/>
        <v>317449.86407766986</v>
      </c>
      <c r="AB6449" s="7">
        <f t="shared" si="815"/>
        <v>9523.4959223301266</v>
      </c>
      <c r="AC6449" s="7">
        <f t="shared" si="816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hidden="1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3522</v>
      </c>
      <c r="F6450" s="58" t="s">
        <v>3522</v>
      </c>
      <c r="G6450" s="58" t="s">
        <v>3522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0"/>
        <v>3000</v>
      </c>
      <c r="W6450" s="8">
        <f t="shared" si="813"/>
        <v>3000</v>
      </c>
      <c r="X6450" s="8"/>
      <c r="Y6450" s="7">
        <f t="shared" si="814"/>
        <v>0</v>
      </c>
      <c r="Z6450" s="7"/>
      <c r="AA6450" s="8">
        <f t="shared" si="812"/>
        <v>3000</v>
      </c>
      <c r="AB6450" s="7">
        <f t="shared" si="815"/>
        <v>0</v>
      </c>
      <c r="AC6450" s="7">
        <f t="shared" si="816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hidden="1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3524</v>
      </c>
      <c r="F6451" s="58" t="s">
        <v>3524</v>
      </c>
      <c r="G6451" s="58" t="s">
        <v>3524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7">S6451+T6451-U6451</f>
        <v>16999.96</v>
      </c>
      <c r="W6451" s="8">
        <f t="shared" si="813"/>
        <v>0</v>
      </c>
      <c r="X6451" s="8"/>
      <c r="Y6451" s="7">
        <f t="shared" si="814"/>
        <v>0</v>
      </c>
      <c r="Z6451" s="7"/>
      <c r="AA6451" s="8">
        <f t="shared" si="812"/>
        <v>0</v>
      </c>
      <c r="AB6451" s="7">
        <f t="shared" si="815"/>
        <v>0</v>
      </c>
      <c r="AC6451" s="7">
        <f t="shared" si="816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hidden="1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3525</v>
      </c>
      <c r="F6452" s="58" t="s">
        <v>3526</v>
      </c>
      <c r="G6452" s="58" t="s">
        <v>3525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3723</v>
      </c>
      <c r="S6452" s="95">
        <v>199981.38</v>
      </c>
      <c r="T6452" s="7"/>
      <c r="U6452" s="95">
        <v>199981.38</v>
      </c>
      <c r="V6452" s="7">
        <f t="shared" si="817"/>
        <v>0</v>
      </c>
      <c r="W6452" s="8">
        <f t="shared" si="813"/>
        <v>196060.17647058822</v>
      </c>
      <c r="X6452" s="8"/>
      <c r="Y6452" s="7">
        <f t="shared" si="814"/>
        <v>0</v>
      </c>
      <c r="Z6452" s="7"/>
      <c r="AA6452" s="8">
        <f t="shared" si="812"/>
        <v>196060.17647058822</v>
      </c>
      <c r="AB6452" s="7">
        <f t="shared" si="815"/>
        <v>3921.2035294117813</v>
      </c>
      <c r="AC6452" s="7">
        <f t="shared" si="816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hidden="1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4518</v>
      </c>
      <c r="G6453" s="71" t="s">
        <v>1525</v>
      </c>
      <c r="H6453" s="71" t="s">
        <v>60</v>
      </c>
      <c r="I6453" s="58" t="s">
        <v>61</v>
      </c>
      <c r="J6453" s="2" t="s">
        <v>5062</v>
      </c>
      <c r="K6453" s="58" t="s">
        <v>32</v>
      </c>
      <c r="L6453" s="71"/>
      <c r="M6453" s="58"/>
      <c r="N6453" s="71" t="s">
        <v>57</v>
      </c>
      <c r="O6453" s="139" t="s">
        <v>4516</v>
      </c>
      <c r="P6453" s="267">
        <v>0.02</v>
      </c>
      <c r="Q6453" s="135"/>
      <c r="R6453" s="71" t="s">
        <v>4480</v>
      </c>
      <c r="S6453" s="98">
        <v>560608.98000000103</v>
      </c>
      <c r="T6453" s="75"/>
      <c r="U6453" s="98">
        <v>560608.98000000103</v>
      </c>
      <c r="V6453" s="75">
        <f t="shared" si="817"/>
        <v>0</v>
      </c>
      <c r="W6453" s="74">
        <f>U6453/(1+P6453)</f>
        <v>549616.64705882454</v>
      </c>
      <c r="X6453" s="74"/>
      <c r="Y6453" s="7">
        <f t="shared" si="814"/>
        <v>0</v>
      </c>
      <c r="Z6453" s="270">
        <f t="shared" ref="Z6453:Z6454" si="818">P6453</f>
        <v>0.02</v>
      </c>
      <c r="AA6453" s="8">
        <f t="shared" si="812"/>
        <v>549616.64705882454</v>
      </c>
      <c r="AB6453" s="75">
        <f>U6453-W6453</f>
        <v>10992.332941176486</v>
      </c>
      <c r="AC6453" s="75">
        <f t="shared" si="816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hidden="1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5062</v>
      </c>
      <c r="K6454" s="58" t="s">
        <v>32</v>
      </c>
      <c r="L6454" s="58"/>
      <c r="M6454" s="58"/>
      <c r="N6454" s="58" t="s">
        <v>57</v>
      </c>
      <c r="O6454" s="71" t="s">
        <v>4517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7"/>
        <v>0</v>
      </c>
      <c r="W6454" s="8">
        <f t="shared" si="813"/>
        <v>0</v>
      </c>
      <c r="X6454" s="8"/>
      <c r="Y6454" s="7">
        <f t="shared" si="814"/>
        <v>0</v>
      </c>
      <c r="Z6454" s="270">
        <f t="shared" si="818"/>
        <v>0.03</v>
      </c>
      <c r="AA6454" s="8">
        <f t="shared" si="812"/>
        <v>0</v>
      </c>
      <c r="AB6454" s="7">
        <f t="shared" si="815"/>
        <v>0</v>
      </c>
      <c r="AC6454" s="7">
        <f t="shared" si="816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hidden="1" customHeight="1">
      <c r="A6455" s="140">
        <v>43891</v>
      </c>
      <c r="B6455" s="71" t="s">
        <v>32</v>
      </c>
      <c r="C6455" s="71" t="s">
        <v>1515</v>
      </c>
      <c r="D6455" s="71" t="s">
        <v>1553</v>
      </c>
      <c r="E6455" s="71" t="s">
        <v>4127</v>
      </c>
      <c r="F6455" s="71" t="s">
        <v>4474</v>
      </c>
      <c r="G6455" s="71" t="s">
        <v>4127</v>
      </c>
      <c r="H6455" s="71" t="s">
        <v>60</v>
      </c>
      <c r="I6455" s="71" t="s">
        <v>61</v>
      </c>
      <c r="J6455" s="2" t="s">
        <v>5062</v>
      </c>
      <c r="K6455" s="71" t="s">
        <v>32</v>
      </c>
      <c r="L6455" s="71"/>
      <c r="M6455" s="71"/>
      <c r="N6455" s="71" t="s">
        <v>57</v>
      </c>
      <c r="O6455" s="71" t="s">
        <v>4079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7"/>
        <v>0</v>
      </c>
      <c r="W6455" s="74">
        <f t="shared" si="813"/>
        <v>1368527.57</v>
      </c>
      <c r="X6455" s="74"/>
      <c r="Y6455" s="7">
        <f t="shared" si="814"/>
        <v>0</v>
      </c>
      <c r="Z6455" s="271" t="s">
        <v>5108</v>
      </c>
      <c r="AA6455" s="8">
        <f t="shared" si="812"/>
        <v>1368527.57</v>
      </c>
      <c r="AB6455" s="75">
        <f t="shared" ref="AB6455:AB6463" si="819">W6455*P6455</f>
        <v>68426.378500000006</v>
      </c>
      <c r="AC6455" s="75">
        <f t="shared" si="816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hidden="1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4125</v>
      </c>
      <c r="G6456" s="71" t="s">
        <v>1525</v>
      </c>
      <c r="H6456" s="71" t="s">
        <v>60</v>
      </c>
      <c r="I6456" s="71" t="s">
        <v>61</v>
      </c>
      <c r="J6456" s="2" t="s">
        <v>5062</v>
      </c>
      <c r="K6456" s="71" t="s">
        <v>32</v>
      </c>
      <c r="L6456" s="71"/>
      <c r="M6456" s="71"/>
      <c r="N6456" s="71" t="s">
        <v>57</v>
      </c>
      <c r="O6456" s="71" t="s">
        <v>4466</v>
      </c>
      <c r="P6456" s="72">
        <v>0</v>
      </c>
      <c r="Q6456" s="135"/>
      <c r="R6456" s="71" t="s">
        <v>4480</v>
      </c>
      <c r="S6456" s="98">
        <v>1302968.53</v>
      </c>
      <c r="T6456" s="75"/>
      <c r="U6456" s="98">
        <v>1302968.53</v>
      </c>
      <c r="V6456" s="75">
        <f t="shared" si="817"/>
        <v>0</v>
      </c>
      <c r="W6456" s="74">
        <f t="shared" ref="W6456:W6458" si="820">U6456/(1+P6456)</f>
        <v>1302968.53</v>
      </c>
      <c r="X6456" s="74"/>
      <c r="Y6456" s="7">
        <f t="shared" si="814"/>
        <v>0</v>
      </c>
      <c r="Z6456" s="75"/>
      <c r="AA6456" s="8"/>
      <c r="AB6456" s="75">
        <f t="shared" ref="AB6456:AB6458" si="821">U6456-W6456</f>
        <v>0</v>
      </c>
      <c r="AC6456" s="75">
        <f t="shared" si="816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hidden="1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4125</v>
      </c>
      <c r="G6457" s="71" t="s">
        <v>1525</v>
      </c>
      <c r="H6457" s="71" t="s">
        <v>60</v>
      </c>
      <c r="I6457" s="71" t="s">
        <v>61</v>
      </c>
      <c r="J6457" s="2" t="s">
        <v>5062</v>
      </c>
      <c r="K6457" s="71" t="s">
        <v>32</v>
      </c>
      <c r="L6457" s="71"/>
      <c r="M6457" s="71"/>
      <c r="N6457" s="71" t="s">
        <v>57</v>
      </c>
      <c r="O6457" s="71" t="s">
        <v>4466</v>
      </c>
      <c r="P6457" s="72">
        <v>0</v>
      </c>
      <c r="Q6457" s="135"/>
      <c r="R6457" s="71" t="s">
        <v>4480</v>
      </c>
      <c r="S6457" s="98">
        <v>328061.19</v>
      </c>
      <c r="T6457" s="75"/>
      <c r="U6457" s="98">
        <v>328061.19</v>
      </c>
      <c r="V6457" s="75">
        <f t="shared" si="817"/>
        <v>0</v>
      </c>
      <c r="W6457" s="74">
        <f t="shared" si="820"/>
        <v>328061.19</v>
      </c>
      <c r="X6457" s="74"/>
      <c r="Y6457" s="7">
        <f t="shared" si="814"/>
        <v>0</v>
      </c>
      <c r="Z6457" s="75"/>
      <c r="AA6457" s="8"/>
      <c r="AB6457" s="75">
        <f t="shared" si="821"/>
        <v>0</v>
      </c>
      <c r="AC6457" s="75">
        <f t="shared" si="816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hidden="1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4125</v>
      </c>
      <c r="G6458" s="71" t="s">
        <v>1525</v>
      </c>
      <c r="H6458" s="71" t="s">
        <v>60</v>
      </c>
      <c r="I6458" s="71" t="s">
        <v>61</v>
      </c>
      <c r="J6458" s="2" t="s">
        <v>5062</v>
      </c>
      <c r="K6458" s="71" t="s">
        <v>32</v>
      </c>
      <c r="L6458" s="71"/>
      <c r="M6458" s="71"/>
      <c r="N6458" s="71" t="s">
        <v>57</v>
      </c>
      <c r="O6458" s="71" t="s">
        <v>4466</v>
      </c>
      <c r="P6458" s="72">
        <v>0</v>
      </c>
      <c r="Q6458" s="135"/>
      <c r="R6458" s="71" t="s">
        <v>4480</v>
      </c>
      <c r="S6458" s="98">
        <v>0</v>
      </c>
      <c r="T6458" s="75"/>
      <c r="U6458" s="75">
        <v>0</v>
      </c>
      <c r="V6458" s="75">
        <f t="shared" si="817"/>
        <v>0</v>
      </c>
      <c r="W6458" s="74">
        <f t="shared" si="820"/>
        <v>0</v>
      </c>
      <c r="X6458" s="74"/>
      <c r="Y6458" s="7">
        <f t="shared" si="814"/>
        <v>0</v>
      </c>
      <c r="Z6458" s="75"/>
      <c r="AA6458" s="8"/>
      <c r="AB6458" s="75">
        <f t="shared" si="821"/>
        <v>0</v>
      </c>
      <c r="AC6458" s="75">
        <f t="shared" si="816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hidden="1" customHeight="1">
      <c r="A6459" s="140">
        <v>43891</v>
      </c>
      <c r="B6459" s="71" t="s">
        <v>32</v>
      </c>
      <c r="C6459" s="71" t="s">
        <v>1515</v>
      </c>
      <c r="D6459" s="71" t="s">
        <v>1553</v>
      </c>
      <c r="E6459" s="71" t="str">
        <f t="shared" ref="E6459:E6463" si="822">F6459</f>
        <v>天津金芽科技有限公司</v>
      </c>
      <c r="F6459" s="71" t="s">
        <v>4127</v>
      </c>
      <c r="G6459" s="71" t="s">
        <v>4128</v>
      </c>
      <c r="H6459" s="71" t="s">
        <v>60</v>
      </c>
      <c r="I6459" s="71" t="s">
        <v>61</v>
      </c>
      <c r="J6459" s="2" t="s">
        <v>5062</v>
      </c>
      <c r="K6459" s="71" t="s">
        <v>32</v>
      </c>
      <c r="L6459" s="71"/>
      <c r="M6459" s="71"/>
      <c r="N6459" s="71" t="s">
        <v>57</v>
      </c>
      <c r="O6459" s="71" t="s">
        <v>4102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7"/>
        <v>0</v>
      </c>
      <c r="W6459" s="74">
        <f t="shared" si="813"/>
        <v>50568.75</v>
      </c>
      <c r="X6459" s="74"/>
      <c r="Y6459" s="7">
        <f t="shared" si="814"/>
        <v>0</v>
      </c>
      <c r="Z6459" s="271" t="s">
        <v>5108</v>
      </c>
      <c r="AA6459" s="8">
        <f t="shared" ref="AA6459:AA6496" si="823">W6459+X6459</f>
        <v>50568.75</v>
      </c>
      <c r="AB6459" s="75">
        <f t="shared" si="819"/>
        <v>2528.4375</v>
      </c>
      <c r="AC6459" s="75">
        <f t="shared" si="816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hidden="1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4129</v>
      </c>
      <c r="G6460" s="71" t="s">
        <v>1525</v>
      </c>
      <c r="H6460" s="71" t="s">
        <v>60</v>
      </c>
      <c r="I6460" s="71" t="s">
        <v>61</v>
      </c>
      <c r="J6460" s="2" t="s">
        <v>5062</v>
      </c>
      <c r="K6460" s="71" t="s">
        <v>32</v>
      </c>
      <c r="L6460" s="71"/>
      <c r="M6460" s="71"/>
      <c r="N6460" s="71" t="s">
        <v>57</v>
      </c>
      <c r="O6460" s="71" t="s">
        <v>4466</v>
      </c>
      <c r="P6460" s="72">
        <v>0</v>
      </c>
      <c r="Q6460" s="135"/>
      <c r="R6460" s="71" t="s">
        <v>4480</v>
      </c>
      <c r="S6460" s="98">
        <v>0</v>
      </c>
      <c r="T6460" s="75"/>
      <c r="U6460" s="75">
        <v>0</v>
      </c>
      <c r="V6460" s="75">
        <f t="shared" si="817"/>
        <v>0</v>
      </c>
      <c r="W6460" s="74">
        <f t="shared" ref="W6460:W6461" si="824">U6460/(1+P6460)</f>
        <v>0</v>
      </c>
      <c r="X6460" s="74"/>
      <c r="Y6460" s="7">
        <f t="shared" si="814"/>
        <v>0</v>
      </c>
      <c r="Z6460" s="75"/>
      <c r="AA6460" s="8"/>
      <c r="AB6460" s="75">
        <f t="shared" ref="AB6460:AB6461" si="825">U6460-W6460</f>
        <v>0</v>
      </c>
      <c r="AC6460" s="75">
        <f t="shared" si="816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hidden="1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4125</v>
      </c>
      <c r="G6461" s="71" t="s">
        <v>1525</v>
      </c>
      <c r="H6461" s="71" t="s">
        <v>60</v>
      </c>
      <c r="I6461" s="71" t="s">
        <v>61</v>
      </c>
      <c r="J6461" s="2" t="s">
        <v>5062</v>
      </c>
      <c r="K6461" s="71" t="s">
        <v>32</v>
      </c>
      <c r="L6461" s="71"/>
      <c r="M6461" s="71"/>
      <c r="N6461" s="71" t="s">
        <v>57</v>
      </c>
      <c r="O6461" s="71" t="s">
        <v>4466</v>
      </c>
      <c r="P6461" s="72">
        <v>0.04</v>
      </c>
      <c r="Q6461" s="135"/>
      <c r="R6461" s="71" t="s">
        <v>4480</v>
      </c>
      <c r="S6461" s="98">
        <v>0</v>
      </c>
      <c r="T6461" s="75"/>
      <c r="U6461" s="75">
        <v>0</v>
      </c>
      <c r="V6461" s="75">
        <f t="shared" si="817"/>
        <v>0</v>
      </c>
      <c r="W6461" s="74">
        <f t="shared" si="824"/>
        <v>0</v>
      </c>
      <c r="X6461" s="74"/>
      <c r="Y6461" s="7">
        <f t="shared" si="814"/>
        <v>0</v>
      </c>
      <c r="Z6461" s="75"/>
      <c r="AA6461" s="8"/>
      <c r="AB6461" s="75">
        <f t="shared" si="825"/>
        <v>0</v>
      </c>
      <c r="AC6461" s="75">
        <f t="shared" si="816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hidden="1" customHeight="1">
      <c r="A6462" s="253">
        <v>43891</v>
      </c>
      <c r="B6462" s="254" t="s">
        <v>32</v>
      </c>
      <c r="C6462" s="254" t="s">
        <v>1515</v>
      </c>
      <c r="D6462" s="254" t="s">
        <v>1553</v>
      </c>
      <c r="E6462" s="254" t="str">
        <f t="shared" si="822"/>
        <v>天津金芽科技有限公司</v>
      </c>
      <c r="F6462" s="254" t="s">
        <v>4127</v>
      </c>
      <c r="G6462" s="254" t="s">
        <v>4127</v>
      </c>
      <c r="H6462" s="254" t="s">
        <v>60</v>
      </c>
      <c r="I6462" s="254" t="s">
        <v>61</v>
      </c>
      <c r="J6462" s="2" t="s">
        <v>5062</v>
      </c>
      <c r="K6462" s="254" t="s">
        <v>32</v>
      </c>
      <c r="L6462" s="254"/>
      <c r="M6462" s="254"/>
      <c r="N6462" s="254" t="s">
        <v>57</v>
      </c>
      <c r="O6462" s="254" t="s">
        <v>4102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7"/>
        <v>0</v>
      </c>
      <c r="W6462" s="261">
        <f t="shared" si="813"/>
        <v>99.230000000010477</v>
      </c>
      <c r="X6462" s="261"/>
      <c r="Y6462" s="7">
        <f t="shared" si="814"/>
        <v>0</v>
      </c>
      <c r="Z6462" s="271" t="s">
        <v>5108</v>
      </c>
      <c r="AA6462" s="259">
        <f t="shared" si="823"/>
        <v>99.230000000010477</v>
      </c>
      <c r="AB6462" s="258">
        <f t="shared" si="819"/>
        <v>4.961500000000524</v>
      </c>
      <c r="AC6462" s="258">
        <f t="shared" si="816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hidden="1" customHeight="1">
      <c r="A6463" s="1">
        <v>43891</v>
      </c>
      <c r="B6463" s="71" t="s">
        <v>32</v>
      </c>
      <c r="C6463" s="71" t="s">
        <v>1515</v>
      </c>
      <c r="D6463" s="71" t="s">
        <v>1553</v>
      </c>
      <c r="E6463" s="71" t="str">
        <f t="shared" si="822"/>
        <v>北京文华凌一科技有限公司</v>
      </c>
      <c r="F6463" s="71" t="s">
        <v>4130</v>
      </c>
      <c r="G6463" s="71" t="s">
        <v>4131</v>
      </c>
      <c r="H6463" s="71" t="s">
        <v>60</v>
      </c>
      <c r="I6463" s="58" t="s">
        <v>61</v>
      </c>
      <c r="J6463" s="2" t="s">
        <v>5062</v>
      </c>
      <c r="K6463" s="58" t="s">
        <v>32</v>
      </c>
      <c r="L6463" s="71"/>
      <c r="M6463" s="58"/>
      <c r="N6463" s="71" t="s">
        <v>57</v>
      </c>
      <c r="O6463" s="71" t="s">
        <v>4102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7"/>
        <v>0</v>
      </c>
      <c r="W6463" s="74">
        <f t="shared" ref="W6463:W6526" si="826">IF(O6463="返货",U6463/(1+P6463),IF(O6463="返现",U6463,IF(O6463="折扣",U6463*P6463,IF(O6463="无",U6463))))</f>
        <v>0</v>
      </c>
      <c r="X6463" s="74"/>
      <c r="Y6463" s="7">
        <f t="shared" si="814"/>
        <v>0</v>
      </c>
      <c r="Z6463" s="271" t="s">
        <v>5108</v>
      </c>
      <c r="AA6463" s="8">
        <f t="shared" si="823"/>
        <v>0</v>
      </c>
      <c r="AB6463" s="75">
        <f t="shared" si="819"/>
        <v>0</v>
      </c>
      <c r="AC6463" s="75">
        <f t="shared" si="816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hidden="1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7"/>
        <v>8514.39</v>
      </c>
      <c r="W6464" s="8">
        <f t="shared" si="826"/>
        <v>0</v>
      </c>
      <c r="X6464" s="8"/>
      <c r="Y6464" s="7">
        <f t="shared" si="814"/>
        <v>0</v>
      </c>
      <c r="Z6464" s="7"/>
      <c r="AA6464" s="8">
        <f t="shared" si="823"/>
        <v>0</v>
      </c>
      <c r="AB6464" s="7">
        <f t="shared" si="815"/>
        <v>0</v>
      </c>
      <c r="AC6464" s="7">
        <f t="shared" si="816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hidden="1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7"/>
        <v>667196.85</v>
      </c>
      <c r="W6465" s="8">
        <f t="shared" si="826"/>
        <v>0</v>
      </c>
      <c r="X6465" s="8"/>
      <c r="Y6465" s="7">
        <f t="shared" si="814"/>
        <v>0</v>
      </c>
      <c r="Z6465" s="7"/>
      <c r="AA6465" s="8">
        <f t="shared" si="823"/>
        <v>0</v>
      </c>
      <c r="AB6465" s="7">
        <f t="shared" si="815"/>
        <v>0</v>
      </c>
      <c r="AC6465" s="7">
        <f t="shared" si="816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hidden="1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7"/>
        <v>6946.6599999999698</v>
      </c>
      <c r="W6466" s="8">
        <f t="shared" si="826"/>
        <v>0</v>
      </c>
      <c r="X6466" s="8"/>
      <c r="Y6466" s="7">
        <f t="shared" si="814"/>
        <v>0</v>
      </c>
      <c r="Z6466" s="7"/>
      <c r="AA6466" s="8">
        <f t="shared" si="823"/>
        <v>0</v>
      </c>
      <c r="AB6466" s="7">
        <f t="shared" si="815"/>
        <v>0</v>
      </c>
      <c r="AC6466" s="7">
        <f t="shared" si="816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hidden="1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4506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7"/>
        <v>250000</v>
      </c>
      <c r="W6467" s="8">
        <f t="shared" si="826"/>
        <v>0</v>
      </c>
      <c r="X6467" s="8"/>
      <c r="Y6467" s="7">
        <f t="shared" ref="Y6467:Y6530" si="827">IF(W6467-AC6467&lt;=0,0,IF(O6467="返现",MAX(W6467-AB6467-AC6467,0),MAX(W6467-AC6467,0)))</f>
        <v>0</v>
      </c>
      <c r="Z6467" s="7"/>
      <c r="AA6467" s="8">
        <f t="shared" si="823"/>
        <v>0</v>
      </c>
      <c r="AB6467" s="7">
        <f t="shared" si="815"/>
        <v>0</v>
      </c>
      <c r="AC6467" s="7">
        <f t="shared" si="816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hidden="1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7"/>
        <v>47444.26</v>
      </c>
      <c r="W6468" s="8">
        <f t="shared" si="826"/>
        <v>0</v>
      </c>
      <c r="X6468" s="8"/>
      <c r="Y6468" s="7">
        <f t="shared" si="827"/>
        <v>0</v>
      </c>
      <c r="Z6468" s="7"/>
      <c r="AA6468" s="8">
        <f t="shared" si="823"/>
        <v>0</v>
      </c>
      <c r="AB6468" s="7">
        <f t="shared" si="815"/>
        <v>0</v>
      </c>
      <c r="AC6468" s="7">
        <f t="shared" si="816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hidden="1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7"/>
        <v>9.9999999998544795E-2</v>
      </c>
      <c r="W6469" s="8">
        <f t="shared" si="826"/>
        <v>0</v>
      </c>
      <c r="X6469" s="8"/>
      <c r="Y6469" s="7">
        <f t="shared" si="827"/>
        <v>0</v>
      </c>
      <c r="Z6469" s="7"/>
      <c r="AA6469" s="8">
        <f t="shared" si="823"/>
        <v>0</v>
      </c>
      <c r="AB6469" s="7">
        <f t="shared" si="815"/>
        <v>0</v>
      </c>
      <c r="AC6469" s="7">
        <f t="shared" si="816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hidden="1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7"/>
        <v>53361.72</v>
      </c>
      <c r="W6470" s="8">
        <f t="shared" si="826"/>
        <v>0</v>
      </c>
      <c r="X6470" s="8"/>
      <c r="Y6470" s="7">
        <f t="shared" si="827"/>
        <v>0</v>
      </c>
      <c r="Z6470" s="7"/>
      <c r="AA6470" s="8">
        <f t="shared" si="823"/>
        <v>0</v>
      </c>
      <c r="AB6470" s="7">
        <f t="shared" si="815"/>
        <v>0</v>
      </c>
      <c r="AC6470" s="7">
        <f t="shared" si="816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hidden="1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7"/>
        <v>1889.01999999999</v>
      </c>
      <c r="W6471" s="8">
        <f t="shared" si="826"/>
        <v>0</v>
      </c>
      <c r="X6471" s="8"/>
      <c r="Y6471" s="7">
        <f t="shared" si="827"/>
        <v>0</v>
      </c>
      <c r="Z6471" s="7"/>
      <c r="AA6471" s="8">
        <f t="shared" si="823"/>
        <v>0</v>
      </c>
      <c r="AB6471" s="7">
        <f t="shared" si="815"/>
        <v>0</v>
      </c>
      <c r="AC6471" s="7">
        <f t="shared" si="816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hidden="1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7"/>
        <v>381938.34</v>
      </c>
      <c r="W6472" s="8">
        <f t="shared" si="826"/>
        <v>9722.4699999999993</v>
      </c>
      <c r="X6472" s="8"/>
      <c r="Y6472" s="7">
        <f t="shared" si="827"/>
        <v>0</v>
      </c>
      <c r="Z6472" s="7"/>
      <c r="AA6472" s="8">
        <f t="shared" si="823"/>
        <v>9722.4699999999993</v>
      </c>
      <c r="AB6472" s="7">
        <f t="shared" si="815"/>
        <v>0</v>
      </c>
      <c r="AC6472" s="7">
        <f t="shared" si="816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hidden="1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7"/>
        <v>0</v>
      </c>
      <c r="W6473" s="8">
        <f t="shared" si="826"/>
        <v>28067.71</v>
      </c>
      <c r="X6473" s="8"/>
      <c r="Y6473" s="7">
        <f t="shared" si="827"/>
        <v>0</v>
      </c>
      <c r="Z6473" s="7"/>
      <c r="AA6473" s="8">
        <f t="shared" si="823"/>
        <v>28067.71</v>
      </c>
      <c r="AB6473" s="7">
        <f t="shared" si="815"/>
        <v>0</v>
      </c>
      <c r="AC6473" s="7">
        <f t="shared" si="816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hidden="1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7"/>
        <v>0</v>
      </c>
      <c r="W6474" s="8">
        <f t="shared" si="826"/>
        <v>0</v>
      </c>
      <c r="X6474" s="8"/>
      <c r="Y6474" s="7">
        <f t="shared" si="827"/>
        <v>0</v>
      </c>
      <c r="Z6474" s="7"/>
      <c r="AA6474" s="8">
        <f t="shared" si="823"/>
        <v>0</v>
      </c>
      <c r="AB6474" s="7">
        <f t="shared" ref="AB6474:AB6511" si="828">U6474-W6474</f>
        <v>0</v>
      </c>
      <c r="AC6474" s="7">
        <f t="shared" si="816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hidden="1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7"/>
        <v>62742.95</v>
      </c>
      <c r="W6475" s="8">
        <f t="shared" si="826"/>
        <v>0</v>
      </c>
      <c r="X6475" s="8"/>
      <c r="Y6475" s="7">
        <f t="shared" si="827"/>
        <v>0</v>
      </c>
      <c r="Z6475" s="7"/>
      <c r="AA6475" s="8">
        <f t="shared" si="823"/>
        <v>0</v>
      </c>
      <c r="AB6475" s="7">
        <f t="shared" si="828"/>
        <v>0</v>
      </c>
      <c r="AC6475" s="7">
        <f t="shared" si="816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hidden="1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7"/>
        <v>102219.16</v>
      </c>
      <c r="W6476" s="8">
        <f t="shared" si="826"/>
        <v>9.48</v>
      </c>
      <c r="X6476" s="8"/>
      <c r="Y6476" s="7">
        <f t="shared" si="827"/>
        <v>0</v>
      </c>
      <c r="Z6476" s="7"/>
      <c r="AA6476" s="8">
        <f t="shared" si="823"/>
        <v>9.48</v>
      </c>
      <c r="AB6476" s="7">
        <f t="shared" si="828"/>
        <v>0</v>
      </c>
      <c r="AC6476" s="7">
        <f t="shared" si="816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hidden="1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7"/>
        <v>0.60999999998603005</v>
      </c>
      <c r="W6477" s="8">
        <f t="shared" si="826"/>
        <v>0</v>
      </c>
      <c r="X6477" s="8"/>
      <c r="Y6477" s="7">
        <f t="shared" si="827"/>
        <v>0</v>
      </c>
      <c r="Z6477" s="7"/>
      <c r="AA6477" s="8">
        <f t="shared" si="823"/>
        <v>0</v>
      </c>
      <c r="AB6477" s="7">
        <f t="shared" si="828"/>
        <v>0</v>
      </c>
      <c r="AC6477" s="7">
        <f t="shared" si="816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hidden="1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7"/>
        <v>12955.129999999899</v>
      </c>
      <c r="W6478" s="8">
        <f t="shared" si="826"/>
        <v>0</v>
      </c>
      <c r="X6478" s="8"/>
      <c r="Y6478" s="7">
        <f t="shared" si="827"/>
        <v>0</v>
      </c>
      <c r="Z6478" s="7"/>
      <c r="AA6478" s="8">
        <f t="shared" si="823"/>
        <v>0</v>
      </c>
      <c r="AB6478" s="7">
        <f t="shared" si="828"/>
        <v>0</v>
      </c>
      <c r="AC6478" s="7">
        <f t="shared" si="816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hidden="1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6"/>
        <v>8040.8543689320386</v>
      </c>
      <c r="X6479" s="8"/>
      <c r="Y6479" s="7">
        <f t="shared" si="827"/>
        <v>0</v>
      </c>
      <c r="Z6479" s="7"/>
      <c r="AA6479" s="8">
        <f t="shared" si="823"/>
        <v>8040.8543689320386</v>
      </c>
      <c r="AB6479" s="7">
        <f t="shared" si="828"/>
        <v>241.22563106796133</v>
      </c>
      <c r="AC6479" s="7">
        <f t="shared" si="816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hidden="1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7"/>
        <v>46636.04</v>
      </c>
      <c r="W6480" s="8">
        <f t="shared" si="826"/>
        <v>0</v>
      </c>
      <c r="X6480" s="8"/>
      <c r="Y6480" s="7">
        <f t="shared" si="827"/>
        <v>0</v>
      </c>
      <c r="Z6480" s="7"/>
      <c r="AA6480" s="8">
        <f t="shared" si="823"/>
        <v>0</v>
      </c>
      <c r="AB6480" s="7">
        <f t="shared" si="828"/>
        <v>0</v>
      </c>
      <c r="AC6480" s="7">
        <f t="shared" si="816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hidden="1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7"/>
        <v>4208.8599999999997</v>
      </c>
      <c r="W6481" s="8">
        <f t="shared" si="826"/>
        <v>0</v>
      </c>
      <c r="X6481" s="8"/>
      <c r="Y6481" s="7">
        <f t="shared" si="827"/>
        <v>0</v>
      </c>
      <c r="Z6481" s="7"/>
      <c r="AA6481" s="8">
        <f t="shared" si="823"/>
        <v>0</v>
      </c>
      <c r="AB6481" s="7">
        <f t="shared" si="828"/>
        <v>0</v>
      </c>
      <c r="AC6481" s="7">
        <f t="shared" si="816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hidden="1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7"/>
        <v>164204.98000000001</v>
      </c>
      <c r="W6482" s="8">
        <f t="shared" si="826"/>
        <v>0</v>
      </c>
      <c r="X6482" s="8"/>
      <c r="Y6482" s="7">
        <f t="shared" si="827"/>
        <v>0</v>
      </c>
      <c r="Z6482" s="7"/>
      <c r="AA6482" s="8">
        <f t="shared" si="823"/>
        <v>0</v>
      </c>
      <c r="AB6482" s="7">
        <f t="shared" si="828"/>
        <v>0</v>
      </c>
      <c r="AC6482" s="7">
        <f t="shared" si="816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hidden="1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4037</v>
      </c>
      <c r="S6483" s="95"/>
      <c r="T6483" s="7"/>
      <c r="U6483" s="95"/>
      <c r="V6483" s="7">
        <f t="shared" si="817"/>
        <v>0</v>
      </c>
      <c r="W6483" s="8">
        <f t="shared" si="826"/>
        <v>0</v>
      </c>
      <c r="X6483" s="8"/>
      <c r="Y6483" s="7">
        <f t="shared" si="827"/>
        <v>0</v>
      </c>
      <c r="Z6483" s="7"/>
      <c r="AA6483" s="8">
        <f t="shared" si="823"/>
        <v>0</v>
      </c>
      <c r="AB6483" s="7">
        <f t="shared" si="828"/>
        <v>0</v>
      </c>
      <c r="AC6483" s="7">
        <f t="shared" si="816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hidden="1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7"/>
        <v>21919.17</v>
      </c>
      <c r="W6484" s="8">
        <f t="shared" si="826"/>
        <v>0</v>
      </c>
      <c r="X6484" s="8"/>
      <c r="Y6484" s="7">
        <f t="shared" si="827"/>
        <v>0</v>
      </c>
      <c r="Z6484" s="7"/>
      <c r="AA6484" s="8">
        <f t="shared" si="823"/>
        <v>0</v>
      </c>
      <c r="AB6484" s="7">
        <f t="shared" si="828"/>
        <v>0</v>
      </c>
      <c r="AC6484" s="7">
        <f t="shared" si="816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hidden="1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3743</v>
      </c>
      <c r="S6485" s="95">
        <v>6221.3800000001002</v>
      </c>
      <c r="T6485" s="7"/>
      <c r="U6485" s="95">
        <v>6221.3800000001002</v>
      </c>
      <c r="V6485" s="7">
        <f t="shared" si="817"/>
        <v>0</v>
      </c>
      <c r="W6485" s="8">
        <f t="shared" si="826"/>
        <v>6040.1747572816503</v>
      </c>
      <c r="X6485" s="8"/>
      <c r="Y6485" s="7">
        <f t="shared" si="827"/>
        <v>0</v>
      </c>
      <c r="Z6485" s="7"/>
      <c r="AA6485" s="8">
        <f t="shared" si="823"/>
        <v>6040.1747572816503</v>
      </c>
      <c r="AB6485" s="7">
        <f t="shared" si="828"/>
        <v>181.20524271844988</v>
      </c>
      <c r="AC6485" s="7">
        <f t="shared" si="816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hidden="1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7"/>
        <v>18345.28</v>
      </c>
      <c r="W6486" s="8">
        <f t="shared" si="826"/>
        <v>0</v>
      </c>
      <c r="X6486" s="8"/>
      <c r="Y6486" s="7">
        <f t="shared" si="827"/>
        <v>0</v>
      </c>
      <c r="Z6486" s="7"/>
      <c r="AA6486" s="8">
        <f t="shared" si="823"/>
        <v>0</v>
      </c>
      <c r="AB6486" s="7">
        <f t="shared" si="828"/>
        <v>0</v>
      </c>
      <c r="AC6486" s="7">
        <f t="shared" si="816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hidden="1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4031</v>
      </c>
      <c r="S6487" s="95">
        <v>11820.87</v>
      </c>
      <c r="T6487" s="7"/>
      <c r="U6487" s="95">
        <v>11820.87</v>
      </c>
      <c r="V6487" s="7">
        <f t="shared" si="817"/>
        <v>0</v>
      </c>
      <c r="W6487" s="8">
        <f t="shared" si="826"/>
        <v>11820.87</v>
      </c>
      <c r="X6487" s="8"/>
      <c r="Y6487" s="7">
        <f t="shared" si="827"/>
        <v>0</v>
      </c>
      <c r="Z6487" s="7"/>
      <c r="AA6487" s="8">
        <f t="shared" si="823"/>
        <v>11820.87</v>
      </c>
      <c r="AB6487" s="7">
        <f t="shared" si="828"/>
        <v>0</v>
      </c>
      <c r="AC6487" s="7">
        <f t="shared" si="816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hidden="1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3743</v>
      </c>
      <c r="S6488" s="95">
        <v>8582.75</v>
      </c>
      <c r="T6488" s="7"/>
      <c r="U6488" s="95">
        <v>8582.75</v>
      </c>
      <c r="V6488" s="7">
        <f t="shared" si="817"/>
        <v>0</v>
      </c>
      <c r="W6488" s="8">
        <f t="shared" si="826"/>
        <v>8332.7669902912621</v>
      </c>
      <c r="X6488" s="8"/>
      <c r="Y6488" s="7">
        <f t="shared" si="827"/>
        <v>0</v>
      </c>
      <c r="Z6488" s="7"/>
      <c r="AA6488" s="8">
        <f t="shared" si="823"/>
        <v>8332.7669902912621</v>
      </c>
      <c r="AB6488" s="7">
        <f t="shared" si="828"/>
        <v>249.98300970873788</v>
      </c>
      <c r="AC6488" s="7">
        <f t="shared" si="816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hidden="1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3743</v>
      </c>
      <c r="S6489" s="95">
        <v>1688390.08</v>
      </c>
      <c r="T6489" s="7"/>
      <c r="U6489" s="7">
        <v>726424.8899999999</v>
      </c>
      <c r="V6489" s="7">
        <f t="shared" si="817"/>
        <v>961965.19000000018</v>
      </c>
      <c r="W6489" s="8">
        <f t="shared" si="826"/>
        <v>705266.88349514548</v>
      </c>
      <c r="X6489" s="8"/>
      <c r="Y6489" s="7">
        <f t="shared" si="827"/>
        <v>0</v>
      </c>
      <c r="Z6489" s="7"/>
      <c r="AA6489" s="8">
        <f t="shared" si="823"/>
        <v>705266.88349514548</v>
      </c>
      <c r="AB6489" s="7">
        <f t="shared" si="828"/>
        <v>21158.00650485442</v>
      </c>
      <c r="AC6489" s="7">
        <f t="shared" ref="AC6489:AC6515" si="829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hidden="1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7"/>
        <v>6979.3699999999899</v>
      </c>
      <c r="W6490" s="8">
        <f t="shared" si="826"/>
        <v>0</v>
      </c>
      <c r="X6490" s="8"/>
      <c r="Y6490" s="7">
        <f t="shared" si="827"/>
        <v>0</v>
      </c>
      <c r="Z6490" s="7"/>
      <c r="AA6490" s="8">
        <f t="shared" si="823"/>
        <v>0</v>
      </c>
      <c r="AB6490" s="7">
        <f t="shared" si="828"/>
        <v>0</v>
      </c>
      <c r="AC6490" s="7">
        <f t="shared" si="829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hidden="1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7"/>
        <v>0</v>
      </c>
      <c r="W6491" s="8">
        <f t="shared" si="826"/>
        <v>0</v>
      </c>
      <c r="X6491" s="8"/>
      <c r="Y6491" s="7">
        <f t="shared" si="827"/>
        <v>0</v>
      </c>
      <c r="Z6491" s="7"/>
      <c r="AA6491" s="8">
        <f t="shared" si="823"/>
        <v>0</v>
      </c>
      <c r="AB6491" s="7">
        <f t="shared" si="828"/>
        <v>0</v>
      </c>
      <c r="AC6491" s="7">
        <f t="shared" si="829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hidden="1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4496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7"/>
        <v>9660.0799999999908</v>
      </c>
      <c r="W6492" s="8">
        <f t="shared" si="826"/>
        <v>0</v>
      </c>
      <c r="X6492" s="8"/>
      <c r="Y6492" s="7">
        <f t="shared" si="827"/>
        <v>0</v>
      </c>
      <c r="Z6492" s="7"/>
      <c r="AA6492" s="8">
        <f t="shared" si="823"/>
        <v>0</v>
      </c>
      <c r="AB6492" s="7">
        <f t="shared" si="828"/>
        <v>0</v>
      </c>
      <c r="AC6492" s="7">
        <f t="shared" si="829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hidden="1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7"/>
        <v>1000</v>
      </c>
      <c r="W6493" s="8">
        <f t="shared" si="826"/>
        <v>0</v>
      </c>
      <c r="X6493" s="8"/>
      <c r="Y6493" s="7">
        <f t="shared" si="827"/>
        <v>0</v>
      </c>
      <c r="Z6493" s="7"/>
      <c r="AA6493" s="8">
        <f t="shared" si="823"/>
        <v>0</v>
      </c>
      <c r="AB6493" s="7">
        <f t="shared" si="828"/>
        <v>0</v>
      </c>
      <c r="AC6493" s="7">
        <f t="shared" si="829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hidden="1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4104</v>
      </c>
      <c r="S6494" s="95">
        <v>30000</v>
      </c>
      <c r="T6494" s="7"/>
      <c r="U6494" s="95">
        <v>30000</v>
      </c>
      <c r="V6494" s="7">
        <f t="shared" si="817"/>
        <v>0</v>
      </c>
      <c r="W6494" s="8">
        <f t="shared" si="826"/>
        <v>29126.213592233009</v>
      </c>
      <c r="X6494" s="8"/>
      <c r="Y6494" s="7">
        <f t="shared" si="827"/>
        <v>0</v>
      </c>
      <c r="Z6494" s="7"/>
      <c r="AA6494" s="8">
        <f t="shared" si="823"/>
        <v>29126.213592233009</v>
      </c>
      <c r="AB6494" s="7">
        <f t="shared" si="828"/>
        <v>873.78640776699103</v>
      </c>
      <c r="AC6494" s="7">
        <f t="shared" si="829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hidden="1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7"/>
        <v>0</v>
      </c>
      <c r="W6495" s="8">
        <f t="shared" si="826"/>
        <v>-142730.00970873787</v>
      </c>
      <c r="X6495" s="8"/>
      <c r="Y6495" s="7">
        <f t="shared" si="827"/>
        <v>4281.9002912621363</v>
      </c>
      <c r="Z6495" s="7"/>
      <c r="AA6495" s="8">
        <f t="shared" si="823"/>
        <v>-142730.00970873787</v>
      </c>
      <c r="AB6495" s="7">
        <f t="shared" si="828"/>
        <v>-4281.9002912621363</v>
      </c>
      <c r="AC6495" s="7">
        <f t="shared" si="829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hidden="1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7"/>
        <v>600000</v>
      </c>
      <c r="W6496" s="8">
        <f t="shared" si="826"/>
        <v>0</v>
      </c>
      <c r="X6496" s="8"/>
      <c r="Y6496" s="7">
        <f t="shared" si="827"/>
        <v>0</v>
      </c>
      <c r="Z6496" s="7"/>
      <c r="AA6496" s="8">
        <f t="shared" si="823"/>
        <v>0</v>
      </c>
      <c r="AB6496" s="7">
        <f t="shared" si="828"/>
        <v>0</v>
      </c>
      <c r="AC6496" s="7">
        <f t="shared" si="829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hidden="1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7"/>
        <v>1035.29</v>
      </c>
      <c r="W6497" s="8">
        <f t="shared" si="826"/>
        <v>28.844660194174757</v>
      </c>
      <c r="X6497" s="8"/>
      <c r="Y6497" s="7">
        <f t="shared" si="827"/>
        <v>0</v>
      </c>
      <c r="Z6497" s="7"/>
      <c r="AA6497" s="7"/>
      <c r="AB6497" s="7">
        <f t="shared" si="828"/>
        <v>0.8653398058252435</v>
      </c>
      <c r="AC6497" s="7">
        <f t="shared" si="829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hidden="1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7"/>
        <v>-4.00000000081491E-2</v>
      </c>
      <c r="W6498" s="8">
        <f t="shared" si="826"/>
        <v>0</v>
      </c>
      <c r="X6498" s="8"/>
      <c r="Y6498" s="7">
        <f t="shared" si="827"/>
        <v>0</v>
      </c>
      <c r="Z6498" s="7"/>
      <c r="AA6498" s="8">
        <f>W6498+X6498</f>
        <v>0</v>
      </c>
      <c r="AB6498" s="7">
        <f t="shared" si="828"/>
        <v>0</v>
      </c>
      <c r="AC6498" s="7">
        <f t="shared" si="829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hidden="1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7"/>
        <v>3723.67</v>
      </c>
      <c r="W6499" s="8">
        <f t="shared" si="826"/>
        <v>0</v>
      </c>
      <c r="X6499" s="8"/>
      <c r="Y6499" s="7">
        <f t="shared" si="827"/>
        <v>0</v>
      </c>
      <c r="Z6499" s="7"/>
      <c r="AA6499" s="7"/>
      <c r="AB6499" s="7">
        <f t="shared" si="828"/>
        <v>0</v>
      </c>
      <c r="AC6499" s="7">
        <f t="shared" si="829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hidden="1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7"/>
        <v>9</v>
      </c>
      <c r="W6500" s="8">
        <f t="shared" si="826"/>
        <v>0</v>
      </c>
      <c r="X6500" s="8"/>
      <c r="Y6500" s="7">
        <f t="shared" si="827"/>
        <v>0</v>
      </c>
      <c r="Z6500" s="7"/>
      <c r="AA6500" s="8">
        <f t="shared" ref="AA6500:AA6517" si="830">W6500+X6500</f>
        <v>0</v>
      </c>
      <c r="AB6500" s="7">
        <f t="shared" si="828"/>
        <v>0</v>
      </c>
      <c r="AC6500" s="7">
        <f t="shared" si="829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hidden="1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4125</v>
      </c>
      <c r="G6501" s="71" t="s">
        <v>1525</v>
      </c>
      <c r="H6501" s="71" t="s">
        <v>60</v>
      </c>
      <c r="I6501" s="71" t="s">
        <v>61</v>
      </c>
      <c r="J6501" s="2" t="s">
        <v>5062</v>
      </c>
      <c r="K6501" s="71" t="s">
        <v>32</v>
      </c>
      <c r="L6501" s="71"/>
      <c r="M6501" s="71"/>
      <c r="N6501" s="71" t="s">
        <v>57</v>
      </c>
      <c r="O6501" s="71" t="s">
        <v>4466</v>
      </c>
      <c r="P6501" s="72">
        <v>0</v>
      </c>
      <c r="Q6501" s="135"/>
      <c r="R6501" s="71" t="s">
        <v>4480</v>
      </c>
      <c r="S6501" s="98">
        <v>0</v>
      </c>
      <c r="T6501" s="75"/>
      <c r="U6501" s="75">
        <v>0</v>
      </c>
      <c r="V6501" s="75">
        <f t="shared" si="817"/>
        <v>0</v>
      </c>
      <c r="W6501" s="74">
        <f>U6501/(1+P6501)</f>
        <v>0</v>
      </c>
      <c r="X6501" s="74"/>
      <c r="Y6501" s="7">
        <f t="shared" si="827"/>
        <v>0</v>
      </c>
      <c r="Z6501" s="75"/>
      <c r="AA6501" s="8"/>
      <c r="AB6501" s="75">
        <f>U6501-W6501</f>
        <v>0</v>
      </c>
      <c r="AC6501" s="75">
        <f t="shared" si="829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hidden="1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5062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7"/>
        <v>2380.5200000023501</v>
      </c>
      <c r="W6502" s="8">
        <f t="shared" si="826"/>
        <v>0</v>
      </c>
      <c r="X6502" s="8"/>
      <c r="Y6502" s="7">
        <f t="shared" si="827"/>
        <v>0</v>
      </c>
      <c r="Z6502" s="7"/>
      <c r="AA6502" s="8"/>
      <c r="AB6502" s="7">
        <f t="shared" si="828"/>
        <v>0</v>
      </c>
      <c r="AC6502" s="7">
        <f t="shared" si="829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hidden="1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5062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3743</v>
      </c>
      <c r="S6503" s="95">
        <v>15916.63</v>
      </c>
      <c r="T6503" s="7"/>
      <c r="U6503" s="95">
        <v>7550.5300000000007</v>
      </c>
      <c r="V6503" s="7">
        <f t="shared" si="817"/>
        <v>8366.0999999999985</v>
      </c>
      <c r="W6503" s="8">
        <f t="shared" si="826"/>
        <v>7123.1415094339627</v>
      </c>
      <c r="X6503" s="8"/>
      <c r="Y6503" s="7">
        <f t="shared" si="827"/>
        <v>0</v>
      </c>
      <c r="Z6503" s="7"/>
      <c r="AA6503" s="8"/>
      <c r="AB6503" s="7">
        <f t="shared" si="828"/>
        <v>427.38849056603794</v>
      </c>
      <c r="AC6503" s="7">
        <f t="shared" si="829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hidden="1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5062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7"/>
        <v>892.54</v>
      </c>
      <c r="W6504" s="8">
        <f t="shared" si="826"/>
        <v>0</v>
      </c>
      <c r="X6504" s="8"/>
      <c r="Y6504" s="7">
        <f t="shared" si="827"/>
        <v>0</v>
      </c>
      <c r="Z6504" s="7"/>
      <c r="AA6504" s="8"/>
      <c r="AB6504" s="7">
        <f t="shared" si="828"/>
        <v>0</v>
      </c>
      <c r="AC6504" s="7">
        <f t="shared" si="829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hidden="1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5062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7"/>
        <v>156.66</v>
      </c>
      <c r="W6505" s="8">
        <f t="shared" si="826"/>
        <v>0</v>
      </c>
      <c r="X6505" s="8"/>
      <c r="Y6505" s="7">
        <f t="shared" si="827"/>
        <v>0</v>
      </c>
      <c r="Z6505" s="7"/>
      <c r="AA6505" s="8"/>
      <c r="AB6505" s="7">
        <f t="shared" si="828"/>
        <v>0</v>
      </c>
      <c r="AC6505" s="7">
        <f t="shared" si="829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hidden="1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4125</v>
      </c>
      <c r="G6506" s="71" t="s">
        <v>1525</v>
      </c>
      <c r="H6506" s="71" t="s">
        <v>60</v>
      </c>
      <c r="I6506" s="71" t="s">
        <v>61</v>
      </c>
      <c r="J6506" s="2" t="s">
        <v>5062</v>
      </c>
      <c r="K6506" s="71" t="s">
        <v>32</v>
      </c>
      <c r="L6506" s="71"/>
      <c r="M6506" s="71"/>
      <c r="N6506" s="71" t="s">
        <v>57</v>
      </c>
      <c r="O6506" s="71" t="s">
        <v>4466</v>
      </c>
      <c r="P6506" s="72">
        <v>0.05</v>
      </c>
      <c r="Q6506" s="135"/>
      <c r="R6506" s="71" t="s">
        <v>4480</v>
      </c>
      <c r="S6506" s="98">
        <v>0</v>
      </c>
      <c r="T6506" s="75"/>
      <c r="U6506" s="75">
        <v>0</v>
      </c>
      <c r="V6506" s="75">
        <f t="shared" si="817"/>
        <v>0</v>
      </c>
      <c r="W6506" s="74">
        <f t="shared" ref="W6506:W6508" si="831">U6506/(1+P6506)</f>
        <v>0</v>
      </c>
      <c r="X6506" s="74"/>
      <c r="Y6506" s="7">
        <f t="shared" si="827"/>
        <v>0</v>
      </c>
      <c r="Z6506" s="75"/>
      <c r="AA6506" s="8"/>
      <c r="AB6506" s="75">
        <f t="shared" si="828"/>
        <v>0</v>
      </c>
      <c r="AC6506" s="75">
        <f t="shared" si="829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hidden="1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4125</v>
      </c>
      <c r="G6507" s="71" t="s">
        <v>1525</v>
      </c>
      <c r="H6507" s="71" t="s">
        <v>60</v>
      </c>
      <c r="I6507" s="71" t="s">
        <v>61</v>
      </c>
      <c r="J6507" s="2" t="s">
        <v>5062</v>
      </c>
      <c r="K6507" s="71" t="s">
        <v>32</v>
      </c>
      <c r="L6507" s="71"/>
      <c r="M6507" s="71"/>
      <c r="N6507" s="71" t="s">
        <v>57</v>
      </c>
      <c r="O6507" s="71" t="s">
        <v>4466</v>
      </c>
      <c r="P6507" s="72">
        <v>0.05</v>
      </c>
      <c r="Q6507" s="135"/>
      <c r="R6507" s="71" t="s">
        <v>4480</v>
      </c>
      <c r="S6507" s="98">
        <v>0</v>
      </c>
      <c r="T6507" s="75"/>
      <c r="U6507" s="75">
        <v>0</v>
      </c>
      <c r="V6507" s="75">
        <f t="shared" si="817"/>
        <v>0</v>
      </c>
      <c r="W6507" s="74">
        <f t="shared" si="831"/>
        <v>0</v>
      </c>
      <c r="X6507" s="74"/>
      <c r="Y6507" s="7">
        <f t="shared" si="827"/>
        <v>0</v>
      </c>
      <c r="Z6507" s="75"/>
      <c r="AA6507" s="8"/>
      <c r="AB6507" s="75">
        <f t="shared" si="828"/>
        <v>0</v>
      </c>
      <c r="AC6507" s="75">
        <f t="shared" si="829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hidden="1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4125</v>
      </c>
      <c r="G6508" s="71" t="s">
        <v>1525</v>
      </c>
      <c r="H6508" s="71" t="s">
        <v>60</v>
      </c>
      <c r="I6508" s="71" t="s">
        <v>61</v>
      </c>
      <c r="J6508" s="2" t="s">
        <v>5062</v>
      </c>
      <c r="K6508" s="71" t="s">
        <v>32</v>
      </c>
      <c r="L6508" s="71"/>
      <c r="M6508" s="71"/>
      <c r="N6508" s="71" t="s">
        <v>57</v>
      </c>
      <c r="O6508" s="71" t="s">
        <v>4466</v>
      </c>
      <c r="P6508" s="72">
        <v>0.04</v>
      </c>
      <c r="Q6508" s="135"/>
      <c r="R6508" s="71" t="s">
        <v>4480</v>
      </c>
      <c r="S6508" s="98">
        <v>0</v>
      </c>
      <c r="T6508" s="75"/>
      <c r="U6508" s="75"/>
      <c r="V6508" s="75">
        <f t="shared" si="817"/>
        <v>0</v>
      </c>
      <c r="W6508" s="74">
        <f t="shared" si="831"/>
        <v>0</v>
      </c>
      <c r="X6508" s="74"/>
      <c r="Y6508" s="7">
        <f t="shared" si="827"/>
        <v>0</v>
      </c>
      <c r="Z6508" s="75"/>
      <c r="AA6508" s="8"/>
      <c r="AB6508" s="75">
        <f t="shared" si="828"/>
        <v>0</v>
      </c>
      <c r="AC6508" s="75">
        <f t="shared" si="829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hidden="1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1574</v>
      </c>
      <c r="F6509" s="58" t="s">
        <v>1574</v>
      </c>
      <c r="G6509" s="58" t="s">
        <v>1574</v>
      </c>
      <c r="H6509" s="58" t="s">
        <v>60</v>
      </c>
      <c r="I6509" s="58" t="s">
        <v>61</v>
      </c>
      <c r="J6509" s="2" t="s">
        <v>5062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7"/>
        <v>29797.640000000003</v>
      </c>
      <c r="W6509" s="8">
        <f t="shared" si="826"/>
        <v>23952.23</v>
      </c>
      <c r="X6509" s="8"/>
      <c r="Y6509" s="7">
        <f t="shared" si="827"/>
        <v>0</v>
      </c>
      <c r="Z6509" s="7"/>
      <c r="AA6509" s="8"/>
      <c r="AB6509" s="7">
        <f t="shared" si="828"/>
        <v>0</v>
      </c>
      <c r="AC6509" s="7">
        <f t="shared" si="829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hidden="1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4129</v>
      </c>
      <c r="G6510" s="71" t="s">
        <v>1525</v>
      </c>
      <c r="H6510" s="71" t="s">
        <v>60</v>
      </c>
      <c r="I6510" s="71" t="s">
        <v>61</v>
      </c>
      <c r="J6510" s="2" t="s">
        <v>5062</v>
      </c>
      <c r="K6510" s="71" t="s">
        <v>32</v>
      </c>
      <c r="L6510" s="71"/>
      <c r="M6510" s="71"/>
      <c r="N6510" s="71" t="s">
        <v>57</v>
      </c>
      <c r="O6510" s="71" t="s">
        <v>4466</v>
      </c>
      <c r="P6510" s="72">
        <v>0</v>
      </c>
      <c r="Q6510" s="135"/>
      <c r="R6510" s="71" t="s">
        <v>4480</v>
      </c>
      <c r="S6510" s="98">
        <v>0</v>
      </c>
      <c r="T6510" s="75"/>
      <c r="U6510" s="75">
        <v>0</v>
      </c>
      <c r="V6510" s="75">
        <f t="shared" si="817"/>
        <v>0</v>
      </c>
      <c r="W6510" s="74">
        <f>U6510/(1+P6510)</f>
        <v>0</v>
      </c>
      <c r="X6510" s="74"/>
      <c r="Y6510" s="7">
        <f t="shared" si="827"/>
        <v>0</v>
      </c>
      <c r="Z6510" s="75"/>
      <c r="AA6510" s="8"/>
      <c r="AB6510" s="75">
        <f>U6510-W6510</f>
        <v>0</v>
      </c>
      <c r="AC6510" s="75">
        <f t="shared" si="829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hidden="1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1595</v>
      </c>
      <c r="F6511" s="58" t="s">
        <v>1595</v>
      </c>
      <c r="G6511" s="58" t="s">
        <v>1595</v>
      </c>
      <c r="H6511" s="58" t="s">
        <v>60</v>
      </c>
      <c r="I6511" s="58" t="s">
        <v>61</v>
      </c>
      <c r="J6511" s="2" t="s">
        <v>5062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7"/>
        <v>1446.59</v>
      </c>
      <c r="W6511" s="8">
        <f t="shared" si="826"/>
        <v>0</v>
      </c>
      <c r="X6511" s="8"/>
      <c r="Y6511" s="7">
        <f t="shared" si="827"/>
        <v>0</v>
      </c>
      <c r="Z6511" s="7"/>
      <c r="AA6511" s="8"/>
      <c r="AB6511" s="7">
        <f t="shared" si="828"/>
        <v>0</v>
      </c>
      <c r="AC6511" s="7">
        <f t="shared" si="829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hidden="1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4129</v>
      </c>
      <c r="G6512" s="71" t="s">
        <v>1525</v>
      </c>
      <c r="H6512" s="71" t="s">
        <v>60</v>
      </c>
      <c r="I6512" s="71" t="s">
        <v>61</v>
      </c>
      <c r="J6512" s="2" t="s">
        <v>5062</v>
      </c>
      <c r="K6512" s="71" t="s">
        <v>32</v>
      </c>
      <c r="L6512" s="71"/>
      <c r="M6512" s="71"/>
      <c r="N6512" s="71" t="s">
        <v>57</v>
      </c>
      <c r="O6512" s="71" t="s">
        <v>4466</v>
      </c>
      <c r="P6512" s="72">
        <v>0.05</v>
      </c>
      <c r="Q6512" s="135"/>
      <c r="R6512" s="71" t="s">
        <v>4480</v>
      </c>
      <c r="S6512" s="98">
        <v>0</v>
      </c>
      <c r="T6512" s="75"/>
      <c r="U6512" s="75">
        <v>0</v>
      </c>
      <c r="V6512" s="75">
        <f t="shared" si="817"/>
        <v>0</v>
      </c>
      <c r="W6512" s="74">
        <f>U6512/(1+P6512)</f>
        <v>0</v>
      </c>
      <c r="X6512" s="74"/>
      <c r="Y6512" s="7">
        <f t="shared" si="827"/>
        <v>0</v>
      </c>
      <c r="Z6512" s="75"/>
      <c r="AA6512" s="8"/>
      <c r="AB6512" s="75">
        <f>U6512-W6512</f>
        <v>0</v>
      </c>
      <c r="AC6512" s="75">
        <f t="shared" si="829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hidden="1" customHeight="1">
      <c r="A6513" s="1">
        <v>43891</v>
      </c>
      <c r="B6513" s="58" t="s">
        <v>32</v>
      </c>
      <c r="C6513" s="58" t="s">
        <v>1515</v>
      </c>
      <c r="D6513" s="58" t="s">
        <v>1553</v>
      </c>
      <c r="E6513" s="58" t="s">
        <v>1603</v>
      </c>
      <c r="F6513" s="58" t="s">
        <v>1604</v>
      </c>
      <c r="G6513" s="58" t="s">
        <v>1603</v>
      </c>
      <c r="H6513" s="58" t="s">
        <v>60</v>
      </c>
      <c r="I6513" s="58" t="s">
        <v>61</v>
      </c>
      <c r="J6513" s="2" t="s">
        <v>5062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8.5000000000000006E-2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7"/>
        <v>190773.08999999939</v>
      </c>
      <c r="W6513" s="8">
        <f t="shared" si="826"/>
        <v>1882766.3133640559</v>
      </c>
      <c r="X6513" s="8"/>
      <c r="Y6513" s="7">
        <f t="shared" si="827"/>
        <v>0</v>
      </c>
      <c r="Z6513" s="7"/>
      <c r="AA6513" s="8"/>
      <c r="AB6513" s="7">
        <f t="shared" ref="AB6513:AB6576" si="832">U6513-W6513</f>
        <v>160035.13663594471</v>
      </c>
      <c r="AC6513" s="7">
        <f t="shared" si="829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hidden="1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1607</v>
      </c>
      <c r="F6514" s="58" t="s">
        <v>1607</v>
      </c>
      <c r="G6514" s="58" t="s">
        <v>1607</v>
      </c>
      <c r="H6514" s="58" t="s">
        <v>60</v>
      </c>
      <c r="I6514" s="58" t="s">
        <v>61</v>
      </c>
      <c r="J6514" s="2" t="s">
        <v>5062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7"/>
        <v>0</v>
      </c>
      <c r="W6514" s="8">
        <f t="shared" si="826"/>
        <v>11749.611650485436</v>
      </c>
      <c r="X6514" s="8"/>
      <c r="Y6514" s="7">
        <f t="shared" si="827"/>
        <v>0</v>
      </c>
      <c r="Z6514" s="7"/>
      <c r="AA6514" s="8"/>
      <c r="AB6514" s="7">
        <f t="shared" si="832"/>
        <v>352.48834951456411</v>
      </c>
      <c r="AC6514" s="7">
        <f t="shared" si="829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hidden="1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1925</v>
      </c>
      <c r="F6515" s="58" t="s">
        <v>1926</v>
      </c>
      <c r="G6515" s="58" t="s">
        <v>1921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3">S6515+T6515-U6515</f>
        <v>78.56</v>
      </c>
      <c r="W6515" s="8">
        <f t="shared" si="826"/>
        <v>0</v>
      </c>
      <c r="X6515" s="8"/>
      <c r="Y6515" s="7">
        <f t="shared" si="827"/>
        <v>0</v>
      </c>
      <c r="Z6515" s="7"/>
      <c r="AA6515" s="8">
        <f t="shared" si="830"/>
        <v>0</v>
      </c>
      <c r="AB6515" s="7">
        <f t="shared" si="832"/>
        <v>0</v>
      </c>
      <c r="AC6515" s="7">
        <f t="shared" si="829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hidden="1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4132</v>
      </c>
      <c r="M6516" s="58"/>
      <c r="N6516" s="58" t="s">
        <v>57</v>
      </c>
      <c r="O6516" s="58" t="s">
        <v>41</v>
      </c>
      <c r="P6516" s="4">
        <v>0.12</v>
      </c>
      <c r="Q6516" s="117" t="s">
        <v>4133</v>
      </c>
      <c r="R6516" s="58"/>
      <c r="S6516" s="7">
        <v>0</v>
      </c>
      <c r="T6516" s="7">
        <v>5600.0039999999999</v>
      </c>
      <c r="U6516" s="7">
        <v>0</v>
      </c>
      <c r="V6516" s="7">
        <f t="shared" si="833"/>
        <v>5600.0039999999999</v>
      </c>
      <c r="W6516" s="8">
        <f t="shared" si="826"/>
        <v>0</v>
      </c>
      <c r="X6516" s="8"/>
      <c r="Y6516" s="7">
        <f t="shared" si="827"/>
        <v>0</v>
      </c>
      <c r="Z6516" s="7"/>
      <c r="AA6516" s="8">
        <f t="shared" si="830"/>
        <v>0</v>
      </c>
      <c r="AB6516" s="7">
        <f t="shared" si="832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3262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hidden="1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4134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6"/>
        <v>0</v>
      </c>
      <c r="X6517" s="8"/>
      <c r="Y6517" s="7">
        <f t="shared" si="827"/>
        <v>0</v>
      </c>
      <c r="Z6517" s="7"/>
      <c r="AA6517" s="8">
        <f t="shared" si="830"/>
        <v>0</v>
      </c>
      <c r="AB6517" s="7">
        <f t="shared" si="832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3262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hidden="1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3"/>
        <v>-25.4800000000978</v>
      </c>
      <c r="W6518" s="8">
        <f t="shared" si="826"/>
        <v>0</v>
      </c>
      <c r="X6518" s="8"/>
      <c r="Y6518" s="7">
        <f t="shared" si="827"/>
        <v>0</v>
      </c>
      <c r="Z6518" s="7"/>
      <c r="AA6518" s="7"/>
      <c r="AB6518" s="7">
        <f t="shared" si="832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hidden="1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3535</v>
      </c>
      <c r="F6519" s="58" t="s">
        <v>3535</v>
      </c>
      <c r="G6519" s="58" t="s">
        <v>3535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3536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3"/>
        <v>16210.56</v>
      </c>
      <c r="W6519" s="8">
        <f t="shared" si="826"/>
        <v>422.21428571428567</v>
      </c>
      <c r="X6519" s="8"/>
      <c r="Y6519" s="7">
        <f t="shared" si="827"/>
        <v>185.77428571428567</v>
      </c>
      <c r="Z6519" s="7"/>
      <c r="AA6519" s="8">
        <f>W6519+X6519</f>
        <v>422.21428571428567</v>
      </c>
      <c r="AB6519" s="7">
        <f t="shared" si="832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hidden="1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3"/>
        <v>-0.80000000000291005</v>
      </c>
      <c r="W6520" s="8">
        <f t="shared" si="826"/>
        <v>0</v>
      </c>
      <c r="X6520" s="8"/>
      <c r="Y6520" s="7">
        <f t="shared" si="827"/>
        <v>0</v>
      </c>
      <c r="Z6520" s="7"/>
      <c r="AA6520" s="7"/>
      <c r="AB6520" s="7">
        <f t="shared" si="832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hidden="1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3"/>
        <v>-1.81600000004983</v>
      </c>
      <c r="W6521" s="8">
        <f t="shared" si="826"/>
        <v>0</v>
      </c>
      <c r="X6521" s="8"/>
      <c r="Y6521" s="7">
        <f t="shared" si="827"/>
        <v>0</v>
      </c>
      <c r="Z6521" s="7"/>
      <c r="AA6521" s="7"/>
      <c r="AB6521" s="7">
        <f t="shared" si="832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hidden="1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3"/>
        <v>-0.80799999999499095</v>
      </c>
      <c r="W6522" s="8">
        <f t="shared" si="826"/>
        <v>0</v>
      </c>
      <c r="X6522" s="8"/>
      <c r="Y6522" s="7">
        <f t="shared" si="827"/>
        <v>0</v>
      </c>
      <c r="Z6522" s="7"/>
      <c r="AA6522" s="7"/>
      <c r="AB6522" s="7">
        <f t="shared" si="832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hidden="1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3"/>
        <v>0.57800000000042895</v>
      </c>
      <c r="W6523" s="8">
        <f t="shared" si="826"/>
        <v>0</v>
      </c>
      <c r="X6523" s="8"/>
      <c r="Y6523" s="7">
        <f t="shared" si="827"/>
        <v>0</v>
      </c>
      <c r="Z6523" s="7"/>
      <c r="AA6523" s="7"/>
      <c r="AB6523" s="7">
        <f t="shared" si="832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hidden="1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3"/>
        <v>3.1479999999992301</v>
      </c>
      <c r="W6524" s="8">
        <f t="shared" si="826"/>
        <v>0</v>
      </c>
      <c r="X6524" s="8"/>
      <c r="Y6524" s="7">
        <f t="shared" si="827"/>
        <v>0</v>
      </c>
      <c r="Z6524" s="7"/>
      <c r="AA6524" s="8">
        <f t="shared" ref="AA6524:AA6526" si="834">W6524+X6524</f>
        <v>0</v>
      </c>
      <c r="AB6524" s="7">
        <f t="shared" si="832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hidden="1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3"/>
        <v>0.63200000000142598</v>
      </c>
      <c r="W6525" s="8">
        <f t="shared" si="826"/>
        <v>0</v>
      </c>
      <c r="X6525" s="8"/>
      <c r="Y6525" s="7">
        <f t="shared" si="827"/>
        <v>0</v>
      </c>
      <c r="Z6525" s="7"/>
      <c r="AA6525" s="8">
        <f t="shared" si="834"/>
        <v>0</v>
      </c>
      <c r="AB6525" s="7">
        <f t="shared" si="832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hidden="1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3"/>
        <v>-8.40000000002874E-2</v>
      </c>
      <c r="W6526" s="8">
        <f t="shared" si="826"/>
        <v>0</v>
      </c>
      <c r="X6526" s="8"/>
      <c r="Y6526" s="7">
        <f t="shared" si="827"/>
        <v>0</v>
      </c>
      <c r="Z6526" s="7"/>
      <c r="AA6526" s="8">
        <f t="shared" si="834"/>
        <v>0</v>
      </c>
      <c r="AB6526" s="7">
        <f t="shared" si="832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hidden="1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3"/>
        <v>0.19999999998981399</v>
      </c>
      <c r="W6527" s="8">
        <f t="shared" ref="W6527:W6590" si="835">IF(O6527="返货",U6527/(1+P6527),IF(O6527="返现",U6527,IF(O6527="折扣",U6527*P6527,IF(O6527="无",U6527))))</f>
        <v>0</v>
      </c>
      <c r="X6527" s="8"/>
      <c r="Y6527" s="7">
        <f t="shared" si="827"/>
        <v>0</v>
      </c>
      <c r="Z6527" s="7"/>
      <c r="AA6527" s="7"/>
      <c r="AB6527" s="7">
        <f t="shared" si="832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hidden="1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3"/>
        <v>-3.9780000001331901</v>
      </c>
      <c r="W6528" s="8">
        <f t="shared" si="835"/>
        <v>0</v>
      </c>
      <c r="X6528" s="8"/>
      <c r="Y6528" s="7">
        <f t="shared" si="827"/>
        <v>0</v>
      </c>
      <c r="Z6528" s="7"/>
      <c r="AA6528" s="7"/>
      <c r="AB6528" s="7">
        <f t="shared" si="832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hidden="1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3"/>
        <v>-0.97999999998137399</v>
      </c>
      <c r="W6529" s="8">
        <f t="shared" si="835"/>
        <v>0</v>
      </c>
      <c r="X6529" s="8"/>
      <c r="Y6529" s="7">
        <f t="shared" si="827"/>
        <v>0</v>
      </c>
      <c r="Z6529" s="7"/>
      <c r="AA6529" s="7"/>
      <c r="AB6529" s="7">
        <f t="shared" si="832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hidden="1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3"/>
        <v>2.4000000001251499E-2</v>
      </c>
      <c r="W6530" s="8">
        <f t="shared" si="835"/>
        <v>0</v>
      </c>
      <c r="X6530" s="8"/>
      <c r="Y6530" s="7">
        <f t="shared" si="827"/>
        <v>0</v>
      </c>
      <c r="Z6530" s="7"/>
      <c r="AA6530" s="7"/>
      <c r="AB6530" s="7">
        <f t="shared" si="832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hidden="1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1675</v>
      </c>
      <c r="I6531" s="58" t="s">
        <v>4067</v>
      </c>
      <c r="J6531" s="58"/>
      <c r="K6531" s="58"/>
      <c r="L6531" s="58" t="s">
        <v>4135</v>
      </c>
      <c r="M6531" s="58"/>
      <c r="N6531" s="58" t="s">
        <v>57</v>
      </c>
      <c r="O6531" s="58" t="s">
        <v>80</v>
      </c>
      <c r="P6531" s="4">
        <v>0</v>
      </c>
      <c r="Q6531" s="117" t="s">
        <v>4136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5"/>
        <v>0</v>
      </c>
      <c r="X6531" s="8"/>
      <c r="Y6531" s="7">
        <f t="shared" ref="Y6531:Y6594" si="836">IF(W6531-AC6531&lt;=0,0,IF(O6531="返现",MAX(W6531-AB6531-AC6531,0),MAX(W6531-AC6531,0)))</f>
        <v>0</v>
      </c>
      <c r="Z6531" s="7"/>
      <c r="AA6531" s="8">
        <f t="shared" ref="AA6531:AA6568" si="837">W6531+X6531</f>
        <v>0</v>
      </c>
      <c r="AB6531" s="7">
        <f t="shared" si="832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3262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hidden="1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1675</v>
      </c>
      <c r="I6532" s="58" t="s">
        <v>4034</v>
      </c>
      <c r="J6532" s="58"/>
      <c r="K6532" s="58"/>
      <c r="L6532" s="58" t="s">
        <v>4137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5"/>
        <v>0</v>
      </c>
      <c r="X6532" s="8"/>
      <c r="Y6532" s="7">
        <f t="shared" si="836"/>
        <v>0</v>
      </c>
      <c r="Z6532" s="7"/>
      <c r="AA6532" s="8">
        <f t="shared" si="837"/>
        <v>0</v>
      </c>
      <c r="AB6532" s="7">
        <f t="shared" si="832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3262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hidden="1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3537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4138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8">S6533+T6533-U6533</f>
        <v>4051.5299999999988</v>
      </c>
      <c r="W6533" s="8">
        <f t="shared" si="835"/>
        <v>40953.360000000001</v>
      </c>
      <c r="X6533" s="8"/>
      <c r="Y6533" s="7">
        <f t="shared" si="836"/>
        <v>0</v>
      </c>
      <c r="Z6533" s="7"/>
      <c r="AA6533" s="8">
        <f t="shared" si="837"/>
        <v>40953.360000000001</v>
      </c>
      <c r="AB6533" s="7">
        <f t="shared" si="832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3262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hidden="1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4139</v>
      </c>
      <c r="R6534" s="58"/>
      <c r="S6534" s="7">
        <v>12121.33</v>
      </c>
      <c r="T6534" s="7">
        <v>30000</v>
      </c>
      <c r="U6534" s="7">
        <v>25656.9</v>
      </c>
      <c r="V6534" s="7">
        <f t="shared" si="838"/>
        <v>16464.43</v>
      </c>
      <c r="W6534" s="8">
        <f t="shared" si="835"/>
        <v>25656.9</v>
      </c>
      <c r="X6534" s="8"/>
      <c r="Y6534" s="7">
        <f t="shared" si="836"/>
        <v>0</v>
      </c>
      <c r="Z6534" s="7"/>
      <c r="AA6534" s="8">
        <f t="shared" si="837"/>
        <v>25656.9</v>
      </c>
      <c r="AB6534" s="7">
        <f t="shared" si="832"/>
        <v>0</v>
      </c>
      <c r="AC6534" s="7">
        <f t="shared" ref="AC6534:AC6597" si="839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3262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hidden="1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4140</v>
      </c>
      <c r="R6535" s="58" t="s">
        <v>4037</v>
      </c>
      <c r="S6535" s="7">
        <v>11773.1</v>
      </c>
      <c r="T6535" s="7">
        <v>81600</v>
      </c>
      <c r="U6535" s="7">
        <v>54393.570000000007</v>
      </c>
      <c r="V6535" s="7">
        <f t="shared" si="838"/>
        <v>38979.53</v>
      </c>
      <c r="W6535" s="8">
        <f t="shared" si="835"/>
        <v>53327.029411764714</v>
      </c>
      <c r="X6535" s="8"/>
      <c r="Y6535" s="7">
        <f t="shared" si="836"/>
        <v>0</v>
      </c>
      <c r="Z6535" s="7"/>
      <c r="AA6535" s="8">
        <f t="shared" si="837"/>
        <v>53327.029411764714</v>
      </c>
      <c r="AB6535" s="7">
        <f t="shared" si="832"/>
        <v>1066.5405882352934</v>
      </c>
      <c r="AC6535" s="7">
        <f t="shared" si="839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3262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hidden="1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4141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8"/>
        <v>14762.919999999998</v>
      </c>
      <c r="W6536" s="8">
        <f t="shared" si="835"/>
        <v>75424.38</v>
      </c>
      <c r="X6536" s="8"/>
      <c r="Y6536" s="7">
        <f t="shared" si="836"/>
        <v>0</v>
      </c>
      <c r="Z6536" s="7"/>
      <c r="AA6536" s="8">
        <f t="shared" si="837"/>
        <v>75424.38</v>
      </c>
      <c r="AB6536" s="7">
        <f t="shared" si="832"/>
        <v>0</v>
      </c>
      <c r="AC6536" s="7">
        <f t="shared" si="839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3262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hidden="1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4142</v>
      </c>
      <c r="R6537" s="58"/>
      <c r="S6537" s="7">
        <v>16159.67</v>
      </c>
      <c r="T6537" s="7">
        <v>80000</v>
      </c>
      <c r="U6537" s="7">
        <v>87677.15</v>
      </c>
      <c r="V6537" s="7">
        <f t="shared" si="838"/>
        <v>8482.5200000000041</v>
      </c>
      <c r="W6537" s="8">
        <f t="shared" si="835"/>
        <v>87677.15</v>
      </c>
      <c r="X6537" s="8"/>
      <c r="Y6537" s="7">
        <f t="shared" si="836"/>
        <v>0</v>
      </c>
      <c r="Z6537" s="7"/>
      <c r="AA6537" s="8">
        <f t="shared" si="837"/>
        <v>87677.15</v>
      </c>
      <c r="AB6537" s="7">
        <f t="shared" si="832"/>
        <v>0</v>
      </c>
      <c r="AC6537" s="7">
        <f t="shared" si="839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3262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hidden="1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4143</v>
      </c>
      <c r="R6538" s="58"/>
      <c r="S6538" s="7">
        <v>55853.27</v>
      </c>
      <c r="T6538" s="7">
        <v>650000</v>
      </c>
      <c r="U6538" s="7">
        <v>599638.6</v>
      </c>
      <c r="V6538" s="7">
        <f t="shared" si="838"/>
        <v>106214.67000000004</v>
      </c>
      <c r="W6538" s="8">
        <f t="shared" si="835"/>
        <v>599638.6</v>
      </c>
      <c r="X6538" s="8"/>
      <c r="Y6538" s="7">
        <f t="shared" si="836"/>
        <v>0</v>
      </c>
      <c r="Z6538" s="7"/>
      <c r="AA6538" s="8">
        <f t="shared" si="837"/>
        <v>599638.6</v>
      </c>
      <c r="AB6538" s="7">
        <f t="shared" si="832"/>
        <v>0</v>
      </c>
      <c r="AC6538" s="7">
        <f t="shared" si="839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3262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hidden="1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4144</v>
      </c>
      <c r="R6539" s="58"/>
      <c r="S6539" s="7">
        <v>14218.81</v>
      </c>
      <c r="T6539" s="7">
        <v>42000</v>
      </c>
      <c r="U6539" s="7">
        <v>50578.35</v>
      </c>
      <c r="V6539" s="7">
        <f t="shared" si="838"/>
        <v>5640.4599999999991</v>
      </c>
      <c r="W6539" s="8">
        <f t="shared" si="835"/>
        <v>50578.35</v>
      </c>
      <c r="X6539" s="8"/>
      <c r="Y6539" s="7">
        <f t="shared" si="836"/>
        <v>0</v>
      </c>
      <c r="Z6539" s="7"/>
      <c r="AA6539" s="8">
        <f t="shared" si="837"/>
        <v>50578.35</v>
      </c>
      <c r="AB6539" s="7">
        <f t="shared" si="832"/>
        <v>0</v>
      </c>
      <c r="AC6539" s="7">
        <f t="shared" si="839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3262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hidden="1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4145</v>
      </c>
      <c r="R6540" s="58" t="s">
        <v>3743</v>
      </c>
      <c r="S6540" s="7">
        <v>0</v>
      </c>
      <c r="T6540" s="7">
        <v>30000</v>
      </c>
      <c r="U6540" s="7">
        <v>0</v>
      </c>
      <c r="V6540" s="7">
        <f t="shared" si="838"/>
        <v>30000</v>
      </c>
      <c r="W6540" s="8">
        <f t="shared" si="835"/>
        <v>0</v>
      </c>
      <c r="X6540" s="8"/>
      <c r="Y6540" s="7">
        <f t="shared" si="836"/>
        <v>0</v>
      </c>
      <c r="Z6540" s="7"/>
      <c r="AA6540" s="8">
        <f t="shared" si="837"/>
        <v>0</v>
      </c>
      <c r="AB6540" s="7">
        <f t="shared" si="832"/>
        <v>0</v>
      </c>
      <c r="AC6540" s="7">
        <f t="shared" si="839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3262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hidden="1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58" t="s">
        <v>80</v>
      </c>
      <c r="P6541" s="4">
        <v>0</v>
      </c>
      <c r="Q6541" s="117" t="s">
        <v>4145</v>
      </c>
      <c r="R6541" s="58" t="s">
        <v>4037</v>
      </c>
      <c r="S6541" s="7">
        <v>13721.07</v>
      </c>
      <c r="T6541" s="7">
        <v>80000</v>
      </c>
      <c r="U6541" s="7">
        <v>91200.65</v>
      </c>
      <c r="V6541" s="7">
        <f t="shared" si="838"/>
        <v>2520.4200000000128</v>
      </c>
      <c r="W6541" s="8">
        <f t="shared" si="835"/>
        <v>91200.65</v>
      </c>
      <c r="X6541" s="8"/>
      <c r="Y6541" s="7">
        <f t="shared" si="836"/>
        <v>0</v>
      </c>
      <c r="Z6541" s="7"/>
      <c r="AA6541" s="8">
        <f t="shared" si="837"/>
        <v>91200.65</v>
      </c>
      <c r="AB6541" s="7">
        <f t="shared" si="832"/>
        <v>0</v>
      </c>
      <c r="AC6541" s="7">
        <f t="shared" si="839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3262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hidden="1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58" t="s">
        <v>80</v>
      </c>
      <c r="P6542" s="4">
        <v>0</v>
      </c>
      <c r="Q6542" s="117" t="s">
        <v>4146</v>
      </c>
      <c r="R6542" s="58"/>
      <c r="S6542" s="7">
        <v>50099.99</v>
      </c>
      <c r="T6542" s="7">
        <v>30000</v>
      </c>
      <c r="U6542" s="7">
        <v>63250.2</v>
      </c>
      <c r="V6542" s="7">
        <f t="shared" si="838"/>
        <v>16849.789999999994</v>
      </c>
      <c r="W6542" s="8">
        <f t="shared" si="835"/>
        <v>63250.2</v>
      </c>
      <c r="X6542" s="8"/>
      <c r="Y6542" s="7">
        <f t="shared" si="836"/>
        <v>0</v>
      </c>
      <c r="Z6542" s="7"/>
      <c r="AA6542" s="8">
        <f t="shared" si="837"/>
        <v>63250.2</v>
      </c>
      <c r="AB6542" s="7">
        <f t="shared" si="832"/>
        <v>0</v>
      </c>
      <c r="AC6542" s="7">
        <f t="shared" si="839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3262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hidden="1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4147</v>
      </c>
      <c r="R6543" s="58"/>
      <c r="S6543" s="7">
        <v>111128.39</v>
      </c>
      <c r="T6543" s="7">
        <v>150000</v>
      </c>
      <c r="U6543" s="7">
        <v>168260</v>
      </c>
      <c r="V6543" s="7">
        <f t="shared" si="838"/>
        <v>92868.390000000014</v>
      </c>
      <c r="W6543" s="8">
        <f t="shared" si="835"/>
        <v>168260</v>
      </c>
      <c r="X6543" s="8"/>
      <c r="Y6543" s="7">
        <f t="shared" si="836"/>
        <v>0</v>
      </c>
      <c r="Z6543" s="7"/>
      <c r="AA6543" s="8">
        <f t="shared" si="837"/>
        <v>168260</v>
      </c>
      <c r="AB6543" s="7">
        <f t="shared" si="832"/>
        <v>0</v>
      </c>
      <c r="AC6543" s="7">
        <f t="shared" si="839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3262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hidden="1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4008</v>
      </c>
      <c r="F6544" s="58" t="s">
        <v>4148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4149</v>
      </c>
      <c r="R6544" s="58" t="s">
        <v>4031</v>
      </c>
      <c r="S6544" s="7">
        <v>0</v>
      </c>
      <c r="T6544" s="7">
        <v>30600</v>
      </c>
      <c r="U6544" s="7">
        <v>23305</v>
      </c>
      <c r="V6544" s="7">
        <f t="shared" si="838"/>
        <v>7295</v>
      </c>
      <c r="W6544" s="8">
        <f t="shared" si="835"/>
        <v>22848.039215686273</v>
      </c>
      <c r="X6544" s="8"/>
      <c r="Y6544" s="7">
        <f t="shared" si="836"/>
        <v>0</v>
      </c>
      <c r="Z6544" s="7"/>
      <c r="AA6544" s="8">
        <f t="shared" si="837"/>
        <v>22848.039215686273</v>
      </c>
      <c r="AB6544" s="7">
        <f t="shared" si="832"/>
        <v>456.96078431372734</v>
      </c>
      <c r="AC6544" s="7">
        <f t="shared" si="839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3262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hidden="1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4150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4151</v>
      </c>
      <c r="R6545" s="58" t="s">
        <v>4031</v>
      </c>
      <c r="S6545" s="7">
        <v>0</v>
      </c>
      <c r="T6545" s="7">
        <v>115000</v>
      </c>
      <c r="U6545" s="7">
        <v>93041.29</v>
      </c>
      <c r="V6545" s="7">
        <f t="shared" si="838"/>
        <v>21958.710000000006</v>
      </c>
      <c r="W6545" s="8">
        <f t="shared" si="835"/>
        <v>93041.29</v>
      </c>
      <c r="X6545" s="8"/>
      <c r="Y6545" s="7">
        <f t="shared" si="836"/>
        <v>0</v>
      </c>
      <c r="Z6545" s="7"/>
      <c r="AA6545" s="8">
        <f t="shared" si="837"/>
        <v>93041.29</v>
      </c>
      <c r="AB6545" s="7">
        <f t="shared" si="832"/>
        <v>0</v>
      </c>
      <c r="AC6545" s="7">
        <f t="shared" si="839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3262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hidden="1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4152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4153</v>
      </c>
      <c r="R6546" s="58" t="s">
        <v>4031</v>
      </c>
      <c r="S6546" s="7">
        <v>0</v>
      </c>
      <c r="T6546" s="7">
        <v>5000</v>
      </c>
      <c r="U6546" s="7">
        <v>1255.2400000000002</v>
      </c>
      <c r="V6546" s="7">
        <f t="shared" si="838"/>
        <v>3744.7599999999998</v>
      </c>
      <c r="W6546" s="8">
        <f t="shared" si="835"/>
        <v>1255.2400000000002</v>
      </c>
      <c r="X6546" s="8"/>
      <c r="Y6546" s="7">
        <f t="shared" si="836"/>
        <v>0</v>
      </c>
      <c r="Z6546" s="7"/>
      <c r="AA6546" s="8">
        <f t="shared" si="837"/>
        <v>1255.2400000000002</v>
      </c>
      <c r="AB6546" s="7">
        <f t="shared" si="832"/>
        <v>0</v>
      </c>
      <c r="AC6546" s="7">
        <f t="shared" si="839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3262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hidden="1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4154</v>
      </c>
      <c r="F6547" s="58" t="s">
        <v>4155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4156</v>
      </c>
      <c r="M6547" s="58"/>
      <c r="N6547" s="58" t="s">
        <v>40</v>
      </c>
      <c r="O6547" s="58" t="s">
        <v>80</v>
      </c>
      <c r="P6547" s="4">
        <v>0</v>
      </c>
      <c r="Q6547" s="117" t="s">
        <v>4157</v>
      </c>
      <c r="R6547" s="58"/>
      <c r="S6547" s="7">
        <v>0</v>
      </c>
      <c r="T6547" s="7">
        <v>25000</v>
      </c>
      <c r="U6547" s="7">
        <v>7826</v>
      </c>
      <c r="V6547" s="7">
        <f t="shared" si="838"/>
        <v>17174</v>
      </c>
      <c r="W6547" s="8">
        <f t="shared" si="835"/>
        <v>7826</v>
      </c>
      <c r="X6547" s="8"/>
      <c r="Y6547" s="7">
        <f t="shared" si="836"/>
        <v>0</v>
      </c>
      <c r="Z6547" s="7"/>
      <c r="AA6547" s="8">
        <f t="shared" si="837"/>
        <v>7826</v>
      </c>
      <c r="AB6547" s="7">
        <f t="shared" si="832"/>
        <v>0</v>
      </c>
      <c r="AC6547" s="7">
        <f t="shared" si="839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3262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hidden="1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3541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1825</v>
      </c>
      <c r="M6548" s="58"/>
      <c r="N6548" s="58" t="s">
        <v>40</v>
      </c>
      <c r="O6548" s="58" t="s">
        <v>41</v>
      </c>
      <c r="P6548" s="4">
        <v>0.02</v>
      </c>
      <c r="Q6548" s="117" t="s">
        <v>4158</v>
      </c>
      <c r="R6548" s="58"/>
      <c r="S6548" s="7">
        <v>57455.14</v>
      </c>
      <c r="T6548" s="7">
        <v>17000</v>
      </c>
      <c r="U6548" s="7">
        <v>62114.49</v>
      </c>
      <c r="V6548" s="7">
        <f t="shared" si="838"/>
        <v>12340.650000000001</v>
      </c>
      <c r="W6548" s="8">
        <f t="shared" si="835"/>
        <v>60896.558823529405</v>
      </c>
      <c r="X6548" s="8"/>
      <c r="Y6548" s="7">
        <f t="shared" si="836"/>
        <v>0</v>
      </c>
      <c r="Z6548" s="7"/>
      <c r="AA6548" s="8">
        <f t="shared" si="837"/>
        <v>60896.558823529405</v>
      </c>
      <c r="AB6548" s="7">
        <f t="shared" si="832"/>
        <v>1217.9311764705926</v>
      </c>
      <c r="AC6548" s="7">
        <f t="shared" si="839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3262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hidden="1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4159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8"/>
        <v>42318.149999999994</v>
      </c>
      <c r="W6549" s="8">
        <f t="shared" si="835"/>
        <v>225768.83495145629</v>
      </c>
      <c r="X6549" s="8"/>
      <c r="Y6549" s="7">
        <f t="shared" si="836"/>
        <v>0</v>
      </c>
      <c r="Z6549" s="7"/>
      <c r="AA6549" s="8">
        <f t="shared" si="837"/>
        <v>225768.83495145629</v>
      </c>
      <c r="AB6549" s="7">
        <f t="shared" si="832"/>
        <v>6773.0650485437072</v>
      </c>
      <c r="AC6549" s="7">
        <f t="shared" si="839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3262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hidden="1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4160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8"/>
        <v>9739.3000000000029</v>
      </c>
      <c r="W6550" s="8">
        <f t="shared" si="835"/>
        <v>88112.038834951454</v>
      </c>
      <c r="X6550" s="8"/>
      <c r="Y6550" s="7">
        <f t="shared" si="836"/>
        <v>0</v>
      </c>
      <c r="Z6550" s="7"/>
      <c r="AA6550" s="8">
        <f t="shared" si="837"/>
        <v>88112.038834951454</v>
      </c>
      <c r="AB6550" s="7">
        <f t="shared" si="832"/>
        <v>2643.36116504854</v>
      </c>
      <c r="AC6550" s="7">
        <f t="shared" si="839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3262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hidden="1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4161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8"/>
        <v>41571.950000000012</v>
      </c>
      <c r="W6551" s="8">
        <f t="shared" si="835"/>
        <v>104298.44660194175</v>
      </c>
      <c r="X6551" s="8"/>
      <c r="Y6551" s="7">
        <f t="shared" si="836"/>
        <v>0</v>
      </c>
      <c r="Z6551" s="7"/>
      <c r="AA6551" s="8">
        <f t="shared" si="837"/>
        <v>104298.44660194175</v>
      </c>
      <c r="AB6551" s="7">
        <f t="shared" si="832"/>
        <v>3128.9533980582491</v>
      </c>
      <c r="AC6551" s="7">
        <f t="shared" si="839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3262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hidden="1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4162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4163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8"/>
        <v>37812.259999999995</v>
      </c>
      <c r="W6552" s="8">
        <f t="shared" si="835"/>
        <v>3988.3238095238107</v>
      </c>
      <c r="X6552" s="8"/>
      <c r="Y6552" s="7">
        <f t="shared" si="836"/>
        <v>0</v>
      </c>
      <c r="Z6552" s="7"/>
      <c r="AA6552" s="8">
        <f t="shared" si="837"/>
        <v>3988.3238095238107</v>
      </c>
      <c r="AB6552" s="7">
        <f t="shared" si="832"/>
        <v>199.41619047619088</v>
      </c>
      <c r="AC6552" s="7">
        <f t="shared" si="839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3262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hidden="1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4164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4165</v>
      </c>
      <c r="R6553" s="58" t="s">
        <v>4031</v>
      </c>
      <c r="S6553" s="7">
        <v>0</v>
      </c>
      <c r="T6553" s="7">
        <v>90000</v>
      </c>
      <c r="U6553" s="7">
        <v>57807.199999999997</v>
      </c>
      <c r="V6553" s="7">
        <f t="shared" si="838"/>
        <v>32192.800000000003</v>
      </c>
      <c r="W6553" s="8">
        <f t="shared" si="835"/>
        <v>57807.199999999997</v>
      </c>
      <c r="X6553" s="8"/>
      <c r="Y6553" s="7">
        <f t="shared" si="836"/>
        <v>0</v>
      </c>
      <c r="Z6553" s="7"/>
      <c r="AA6553" s="8">
        <f t="shared" si="837"/>
        <v>57807.199999999997</v>
      </c>
      <c r="AB6553" s="7">
        <f t="shared" si="832"/>
        <v>0</v>
      </c>
      <c r="AC6553" s="7">
        <f t="shared" si="839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3262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hidden="1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4164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4166</v>
      </c>
      <c r="R6554" s="58" t="s">
        <v>4031</v>
      </c>
      <c r="S6554" s="7">
        <v>0</v>
      </c>
      <c r="T6554" s="7">
        <v>170000</v>
      </c>
      <c r="U6554" s="7">
        <v>118147.1</v>
      </c>
      <c r="V6554" s="7">
        <f t="shared" si="838"/>
        <v>51852.899999999994</v>
      </c>
      <c r="W6554" s="8">
        <f t="shared" si="835"/>
        <v>118147.1</v>
      </c>
      <c r="X6554" s="8"/>
      <c r="Y6554" s="7">
        <f t="shared" si="836"/>
        <v>0</v>
      </c>
      <c r="Z6554" s="7"/>
      <c r="AA6554" s="8">
        <f t="shared" si="837"/>
        <v>118147.1</v>
      </c>
      <c r="AB6554" s="7">
        <f t="shared" si="832"/>
        <v>0</v>
      </c>
      <c r="AC6554" s="7">
        <f t="shared" si="839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3262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hidden="1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1609</v>
      </c>
      <c r="F6555" s="58" t="s">
        <v>1609</v>
      </c>
      <c r="G6555" s="58" t="s">
        <v>1609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1621</v>
      </c>
      <c r="M6555" s="58"/>
      <c r="N6555" s="58" t="s">
        <v>40</v>
      </c>
      <c r="O6555" s="58" t="s">
        <v>72</v>
      </c>
      <c r="P6555" s="4">
        <v>0.85</v>
      </c>
      <c r="Q6555" s="117" t="s">
        <v>4167</v>
      </c>
      <c r="R6555" s="58" t="s">
        <v>3743</v>
      </c>
      <c r="S6555" s="7">
        <v>0</v>
      </c>
      <c r="T6555" s="7">
        <v>4188.8999999999996</v>
      </c>
      <c r="U6555" s="7">
        <v>4188.8999999999978</v>
      </c>
      <c r="V6555" s="7">
        <f t="shared" si="838"/>
        <v>0</v>
      </c>
      <c r="W6555" s="8">
        <f t="shared" si="835"/>
        <v>3560.5649999999982</v>
      </c>
      <c r="X6555" s="8"/>
      <c r="Y6555" s="7">
        <f t="shared" si="836"/>
        <v>0</v>
      </c>
      <c r="Z6555" s="7"/>
      <c r="AA6555" s="8">
        <f t="shared" si="837"/>
        <v>3560.5649999999982</v>
      </c>
      <c r="AB6555" s="7">
        <f t="shared" si="832"/>
        <v>628.33499999999958</v>
      </c>
      <c r="AC6555" s="7">
        <f t="shared" si="839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hidden="1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1609</v>
      </c>
      <c r="F6556" s="58" t="s">
        <v>1609</v>
      </c>
      <c r="G6556" s="58" t="s">
        <v>1609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1621</v>
      </c>
      <c r="M6556" s="58"/>
      <c r="N6556" s="58" t="s">
        <v>40</v>
      </c>
      <c r="O6556" s="58" t="s">
        <v>72</v>
      </c>
      <c r="P6556" s="4">
        <v>0.9</v>
      </c>
      <c r="Q6556" s="117" t="s">
        <v>4167</v>
      </c>
      <c r="R6556" s="58" t="s">
        <v>3743</v>
      </c>
      <c r="S6556" s="7">
        <v>11946.2</v>
      </c>
      <c r="T6556" s="7">
        <v>25811.1</v>
      </c>
      <c r="U6556" s="7">
        <v>29086.2</v>
      </c>
      <c r="V6556" s="7">
        <f t="shared" si="838"/>
        <v>8671.1000000000022</v>
      </c>
      <c r="W6556" s="8">
        <f t="shared" si="835"/>
        <v>26177.58</v>
      </c>
      <c r="X6556" s="8"/>
      <c r="Y6556" s="7">
        <f t="shared" si="836"/>
        <v>0</v>
      </c>
      <c r="Z6556" s="7"/>
      <c r="AA6556" s="8">
        <f t="shared" si="837"/>
        <v>26177.58</v>
      </c>
      <c r="AB6556" s="7">
        <f t="shared" si="832"/>
        <v>2908.619999999999</v>
      </c>
      <c r="AC6556" s="7">
        <f t="shared" si="839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3262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hidden="1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1609</v>
      </c>
      <c r="F6557" s="58" t="s">
        <v>1609</v>
      </c>
      <c r="G6557" s="58" t="s">
        <v>1609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1622</v>
      </c>
      <c r="M6557" s="58"/>
      <c r="N6557" s="58" t="s">
        <v>40</v>
      </c>
      <c r="O6557" s="58" t="s">
        <v>72</v>
      </c>
      <c r="P6557" s="4">
        <v>0.85</v>
      </c>
      <c r="Q6557" s="117" t="s">
        <v>4168</v>
      </c>
      <c r="R6557" s="58" t="s">
        <v>3743</v>
      </c>
      <c r="S6557" s="7">
        <v>0</v>
      </c>
      <c r="T6557" s="7">
        <v>15000</v>
      </c>
      <c r="U6557" s="7">
        <v>13889.960000000001</v>
      </c>
      <c r="V6557" s="7">
        <f t="shared" si="838"/>
        <v>1110.0399999999991</v>
      </c>
      <c r="W6557" s="8">
        <f t="shared" si="835"/>
        <v>11806.466</v>
      </c>
      <c r="X6557" s="8"/>
      <c r="Y6557" s="7">
        <f t="shared" si="836"/>
        <v>0</v>
      </c>
      <c r="Z6557" s="7"/>
      <c r="AA6557" s="8">
        <f t="shared" si="837"/>
        <v>11806.466</v>
      </c>
      <c r="AB6557" s="7">
        <f t="shared" si="832"/>
        <v>2083.4940000000006</v>
      </c>
      <c r="AC6557" s="7">
        <f t="shared" si="839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hidden="1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1609</v>
      </c>
      <c r="F6558" s="58" t="s">
        <v>1609</v>
      </c>
      <c r="G6558" s="58" t="s">
        <v>1609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1622</v>
      </c>
      <c r="M6558" s="58"/>
      <c r="N6558" s="58" t="s">
        <v>40</v>
      </c>
      <c r="O6558" s="58" t="s">
        <v>72</v>
      </c>
      <c r="P6558" s="4">
        <v>0.9</v>
      </c>
      <c r="Q6558" s="117" t="s">
        <v>4168</v>
      </c>
      <c r="R6558" s="58" t="s">
        <v>4037</v>
      </c>
      <c r="S6558" s="7">
        <v>3272.92</v>
      </c>
      <c r="T6558" s="7">
        <v>5000</v>
      </c>
      <c r="U6558" s="7">
        <v>8272.92</v>
      </c>
      <c r="V6558" s="7">
        <f t="shared" si="838"/>
        <v>0</v>
      </c>
      <c r="W6558" s="8">
        <f t="shared" si="835"/>
        <v>7445.6280000000006</v>
      </c>
      <c r="X6558" s="8"/>
      <c r="Y6558" s="7">
        <f t="shared" si="836"/>
        <v>0</v>
      </c>
      <c r="Z6558" s="7"/>
      <c r="AA6558" s="8">
        <f t="shared" si="837"/>
        <v>7445.6280000000006</v>
      </c>
      <c r="AB6558" s="7">
        <f t="shared" si="832"/>
        <v>827.29199999999946</v>
      </c>
      <c r="AC6558" s="7">
        <f t="shared" si="839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3262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hidden="1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1609</v>
      </c>
      <c r="F6559" s="58" t="s">
        <v>1609</v>
      </c>
      <c r="G6559" s="58" t="s">
        <v>1609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1624</v>
      </c>
      <c r="M6559" s="58"/>
      <c r="N6559" s="58" t="s">
        <v>40</v>
      </c>
      <c r="O6559" s="58" t="s">
        <v>72</v>
      </c>
      <c r="P6559" s="4">
        <v>0.9</v>
      </c>
      <c r="Q6559" s="117" t="s">
        <v>4169</v>
      </c>
      <c r="R6559" s="58"/>
      <c r="S6559" s="7">
        <v>5370.17</v>
      </c>
      <c r="T6559" s="7">
        <v>45000</v>
      </c>
      <c r="U6559" s="7">
        <v>44551.5</v>
      </c>
      <c r="V6559" s="7">
        <f t="shared" si="838"/>
        <v>5818.6699999999983</v>
      </c>
      <c r="W6559" s="8">
        <f t="shared" si="835"/>
        <v>40096.35</v>
      </c>
      <c r="X6559" s="8"/>
      <c r="Y6559" s="7">
        <f t="shared" si="836"/>
        <v>0</v>
      </c>
      <c r="Z6559" s="7"/>
      <c r="AA6559" s="8">
        <f t="shared" si="837"/>
        <v>40096.35</v>
      </c>
      <c r="AB6559" s="7">
        <f t="shared" si="832"/>
        <v>4455.1500000000015</v>
      </c>
      <c r="AC6559" s="7">
        <f t="shared" si="839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3262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hidden="1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1609</v>
      </c>
      <c r="F6560" s="58" t="s">
        <v>1609</v>
      </c>
      <c r="G6560" s="58" t="s">
        <v>1609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1625</v>
      </c>
      <c r="M6560" s="58"/>
      <c r="N6560" s="58" t="s">
        <v>40</v>
      </c>
      <c r="O6560" s="58" t="s">
        <v>72</v>
      </c>
      <c r="P6560" s="4">
        <v>0.85</v>
      </c>
      <c r="Q6560" s="117" t="s">
        <v>4170</v>
      </c>
      <c r="R6560" s="58" t="s">
        <v>4037</v>
      </c>
      <c r="S6560" s="7">
        <v>0</v>
      </c>
      <c r="T6560" s="7">
        <v>15000</v>
      </c>
      <c r="U6560" s="7">
        <v>10620.800000000003</v>
      </c>
      <c r="V6560" s="7">
        <f t="shared" si="838"/>
        <v>4379.1999999999971</v>
      </c>
      <c r="W6560" s="8">
        <f t="shared" si="835"/>
        <v>9027.6800000000021</v>
      </c>
      <c r="X6560" s="8"/>
      <c r="Y6560" s="7">
        <f t="shared" si="836"/>
        <v>0</v>
      </c>
      <c r="Z6560" s="7"/>
      <c r="AA6560" s="8">
        <f t="shared" si="837"/>
        <v>9027.6800000000021</v>
      </c>
      <c r="AB6560" s="7">
        <f t="shared" si="832"/>
        <v>1593.1200000000008</v>
      </c>
      <c r="AC6560" s="7">
        <f t="shared" si="839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hidden="1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1609</v>
      </c>
      <c r="F6561" s="58" t="s">
        <v>1609</v>
      </c>
      <c r="G6561" s="58" t="s">
        <v>1609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1625</v>
      </c>
      <c r="M6561" s="58"/>
      <c r="N6561" s="58" t="s">
        <v>40</v>
      </c>
      <c r="O6561" s="58" t="s">
        <v>72</v>
      </c>
      <c r="P6561" s="4">
        <v>0.9</v>
      </c>
      <c r="Q6561" s="117" t="s">
        <v>4170</v>
      </c>
      <c r="R6561" s="58" t="s">
        <v>4037</v>
      </c>
      <c r="S6561" s="7">
        <v>2560.6999999999998</v>
      </c>
      <c r="T6561" s="7">
        <v>40000</v>
      </c>
      <c r="U6561" s="7">
        <v>42560.7</v>
      </c>
      <c r="V6561" s="7">
        <f t="shared" si="838"/>
        <v>0</v>
      </c>
      <c r="W6561" s="8">
        <f t="shared" si="835"/>
        <v>38304.629999999997</v>
      </c>
      <c r="X6561" s="8"/>
      <c r="Y6561" s="7">
        <f t="shared" si="836"/>
        <v>0</v>
      </c>
      <c r="Z6561" s="7"/>
      <c r="AA6561" s="8">
        <f t="shared" si="837"/>
        <v>38304.629999999997</v>
      </c>
      <c r="AB6561" s="7">
        <f t="shared" si="832"/>
        <v>4256.07</v>
      </c>
      <c r="AC6561" s="7">
        <f t="shared" si="839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3262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hidden="1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1609</v>
      </c>
      <c r="F6562" s="58" t="s">
        <v>1609</v>
      </c>
      <c r="G6562" s="58" t="s">
        <v>1609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1626</v>
      </c>
      <c r="M6562" s="58"/>
      <c r="N6562" s="58" t="s">
        <v>40</v>
      </c>
      <c r="O6562" s="58" t="s">
        <v>72</v>
      </c>
      <c r="P6562" s="4">
        <v>0.85</v>
      </c>
      <c r="Q6562" s="117" t="s">
        <v>4171</v>
      </c>
      <c r="R6562" s="58" t="s">
        <v>3743</v>
      </c>
      <c r="S6562" s="7">
        <v>0</v>
      </c>
      <c r="T6562" s="7">
        <v>10000</v>
      </c>
      <c r="U6562" s="7">
        <v>142.84999999999854</v>
      </c>
      <c r="V6562" s="7">
        <f t="shared" si="838"/>
        <v>9857.1500000000015</v>
      </c>
      <c r="W6562" s="8">
        <f t="shared" si="835"/>
        <v>121.42249999999876</v>
      </c>
      <c r="X6562" s="8"/>
      <c r="Y6562" s="7">
        <f t="shared" si="836"/>
        <v>0</v>
      </c>
      <c r="Z6562" s="7"/>
      <c r="AA6562" s="8">
        <f t="shared" si="837"/>
        <v>121.42249999999876</v>
      </c>
      <c r="AB6562" s="7">
        <f t="shared" si="832"/>
        <v>21.427499999999782</v>
      </c>
      <c r="AC6562" s="7">
        <f t="shared" si="839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hidden="1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4172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8"/>
        <v>14256.590000000011</v>
      </c>
      <c r="W6563" s="8">
        <f t="shared" si="835"/>
        <v>64647.94117647058</v>
      </c>
      <c r="X6563" s="8"/>
      <c r="Y6563" s="7">
        <f t="shared" si="836"/>
        <v>0</v>
      </c>
      <c r="Z6563" s="7"/>
      <c r="AA6563" s="8">
        <f t="shared" si="837"/>
        <v>64647.94117647058</v>
      </c>
      <c r="AB6563" s="7">
        <f t="shared" si="832"/>
        <v>1292.9588235294141</v>
      </c>
      <c r="AC6563" s="7">
        <f t="shared" si="839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3262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hidden="1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1643</v>
      </c>
      <c r="F6564" s="58" t="s">
        <v>1643</v>
      </c>
      <c r="G6564" s="58" t="s">
        <v>1643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1643</v>
      </c>
      <c r="M6564" s="58"/>
      <c r="N6564" s="58" t="s">
        <v>40</v>
      </c>
      <c r="O6564" s="58" t="s">
        <v>80</v>
      </c>
      <c r="P6564" s="4">
        <v>0</v>
      </c>
      <c r="Q6564" s="117" t="s">
        <v>4173</v>
      </c>
      <c r="R6564" s="58"/>
      <c r="S6564" s="7">
        <v>0</v>
      </c>
      <c r="T6564" s="7">
        <v>10000</v>
      </c>
      <c r="U6564" s="7">
        <v>7009.2</v>
      </c>
      <c r="V6564" s="7">
        <f t="shared" si="838"/>
        <v>2990.8</v>
      </c>
      <c r="W6564" s="8">
        <f t="shared" si="835"/>
        <v>7009.2</v>
      </c>
      <c r="X6564" s="8"/>
      <c r="Y6564" s="7">
        <f t="shared" si="836"/>
        <v>0</v>
      </c>
      <c r="Z6564" s="7"/>
      <c r="AA6564" s="8">
        <f t="shared" si="837"/>
        <v>7009.2</v>
      </c>
      <c r="AB6564" s="7">
        <f t="shared" si="832"/>
        <v>0</v>
      </c>
      <c r="AC6564" s="7">
        <f t="shared" si="839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3262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hidden="1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1644</v>
      </c>
      <c r="F6565" s="58" t="s">
        <v>1644</v>
      </c>
      <c r="G6565" s="58" t="s">
        <v>1644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1644</v>
      </c>
      <c r="M6565" s="58"/>
      <c r="N6565" s="58" t="s">
        <v>40</v>
      </c>
      <c r="O6565" s="58" t="s">
        <v>80</v>
      </c>
      <c r="P6565" s="4">
        <v>0</v>
      </c>
      <c r="Q6565" s="117" t="s">
        <v>4174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8"/>
        <v>30876.200000000012</v>
      </c>
      <c r="W6565" s="8">
        <f t="shared" si="835"/>
        <v>79918.399999999994</v>
      </c>
      <c r="X6565" s="8"/>
      <c r="Y6565" s="7">
        <f t="shared" si="836"/>
        <v>0</v>
      </c>
      <c r="Z6565" s="7"/>
      <c r="AA6565" s="8">
        <f t="shared" si="837"/>
        <v>79918.399999999994</v>
      </c>
      <c r="AB6565" s="7">
        <f t="shared" si="832"/>
        <v>0</v>
      </c>
      <c r="AC6565" s="7">
        <f t="shared" si="839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3262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hidden="1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2083</v>
      </c>
      <c r="F6566" s="58" t="s">
        <v>2084</v>
      </c>
      <c r="G6566" s="58" t="s">
        <v>2083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2083</v>
      </c>
      <c r="M6566" s="58"/>
      <c r="N6566" s="58" t="s">
        <v>40</v>
      </c>
      <c r="O6566" s="58" t="s">
        <v>80</v>
      </c>
      <c r="P6566" s="4">
        <v>0</v>
      </c>
      <c r="Q6566" s="117" t="s">
        <v>4175</v>
      </c>
      <c r="R6566" s="58"/>
      <c r="S6566" s="7">
        <v>0</v>
      </c>
      <c r="T6566" s="7">
        <v>10000</v>
      </c>
      <c r="U6566" s="7">
        <v>1972.56</v>
      </c>
      <c r="V6566" s="7">
        <f t="shared" si="838"/>
        <v>8027.4400000000005</v>
      </c>
      <c r="W6566" s="8">
        <f t="shared" si="835"/>
        <v>1972.56</v>
      </c>
      <c r="X6566" s="8"/>
      <c r="Y6566" s="7">
        <f t="shared" si="836"/>
        <v>0</v>
      </c>
      <c r="Z6566" s="7"/>
      <c r="AA6566" s="8">
        <f t="shared" si="837"/>
        <v>1972.56</v>
      </c>
      <c r="AB6566" s="7">
        <f t="shared" si="832"/>
        <v>0</v>
      </c>
      <c r="AC6566" s="7">
        <f t="shared" si="839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3262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hidden="1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1647</v>
      </c>
      <c r="F6567" s="58" t="s">
        <v>1648</v>
      </c>
      <c r="G6567" s="58" t="s">
        <v>1647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1647</v>
      </c>
      <c r="M6567" s="58"/>
      <c r="N6567" s="58" t="s">
        <v>40</v>
      </c>
      <c r="O6567" s="58" t="s">
        <v>80</v>
      </c>
      <c r="P6567" s="4">
        <v>0</v>
      </c>
      <c r="Q6567" s="117" t="s">
        <v>4176</v>
      </c>
      <c r="R6567" s="58"/>
      <c r="S6567" s="7">
        <v>4317.09</v>
      </c>
      <c r="T6567" s="7">
        <v>10000</v>
      </c>
      <c r="U6567" s="7">
        <v>8761.6</v>
      </c>
      <c r="V6567" s="7">
        <f t="shared" si="838"/>
        <v>5555.49</v>
      </c>
      <c r="W6567" s="8">
        <f t="shared" si="835"/>
        <v>8761.6</v>
      </c>
      <c r="X6567" s="8"/>
      <c r="Y6567" s="7">
        <f t="shared" si="836"/>
        <v>0</v>
      </c>
      <c r="Z6567" s="7"/>
      <c r="AA6567" s="8">
        <f t="shared" si="837"/>
        <v>8761.6</v>
      </c>
      <c r="AB6567" s="7">
        <f t="shared" si="832"/>
        <v>0</v>
      </c>
      <c r="AC6567" s="7">
        <f t="shared" si="839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3262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hidden="1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1649</v>
      </c>
      <c r="F6568" s="58" t="s">
        <v>1649</v>
      </c>
      <c r="G6568" s="58" t="s">
        <v>1649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1650</v>
      </c>
      <c r="M6568" s="58"/>
      <c r="N6568" s="58" t="s">
        <v>40</v>
      </c>
      <c r="O6568" s="58" t="s">
        <v>41</v>
      </c>
      <c r="P6568" s="4">
        <v>0.01</v>
      </c>
      <c r="Q6568" s="117" t="s">
        <v>4177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8"/>
        <v>87175.819999999978</v>
      </c>
      <c r="W6568" s="8">
        <f t="shared" si="835"/>
        <v>52730.297029702968</v>
      </c>
      <c r="X6568" s="8"/>
      <c r="Y6568" s="7">
        <f t="shared" si="836"/>
        <v>0</v>
      </c>
      <c r="Z6568" s="7"/>
      <c r="AA6568" s="8">
        <f t="shared" si="837"/>
        <v>52730.297029702968</v>
      </c>
      <c r="AB6568" s="7">
        <f t="shared" si="832"/>
        <v>527.3029702970307</v>
      </c>
      <c r="AC6568" s="7">
        <f t="shared" si="839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3262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hidden="1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1651</v>
      </c>
      <c r="F6569" s="58" t="s">
        <v>1651</v>
      </c>
      <c r="G6569" s="58" t="s">
        <v>1651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3545</v>
      </c>
      <c r="M6569" s="58"/>
      <c r="N6569" s="58" t="s">
        <v>40</v>
      </c>
      <c r="O6569" s="58" t="s">
        <v>80</v>
      </c>
      <c r="P6569" s="4">
        <v>0</v>
      </c>
      <c r="Q6569" s="117" t="s">
        <v>4178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8"/>
        <v>0</v>
      </c>
      <c r="W6569" s="8">
        <f t="shared" si="835"/>
        <v>8546.1</v>
      </c>
      <c r="X6569" s="8"/>
      <c r="Y6569" s="7">
        <f t="shared" si="836"/>
        <v>0</v>
      </c>
      <c r="Z6569" s="7"/>
      <c r="AA6569" s="7"/>
      <c r="AB6569" s="7">
        <f t="shared" si="832"/>
        <v>0</v>
      </c>
      <c r="AC6569" s="7">
        <f t="shared" si="839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3262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hidden="1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1651</v>
      </c>
      <c r="F6570" s="58" t="s">
        <v>1651</v>
      </c>
      <c r="G6570" s="58" t="s">
        <v>1651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1652</v>
      </c>
      <c r="M6570" s="58"/>
      <c r="N6570" s="58" t="s">
        <v>40</v>
      </c>
      <c r="O6570" s="58" t="s">
        <v>80</v>
      </c>
      <c r="P6570" s="4">
        <v>0</v>
      </c>
      <c r="Q6570" s="117" t="s">
        <v>4179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8"/>
        <v>6915.4000000000015</v>
      </c>
      <c r="W6570" s="8">
        <f t="shared" si="835"/>
        <v>19396.599999999999</v>
      </c>
      <c r="X6570" s="8"/>
      <c r="Y6570" s="7">
        <f t="shared" si="836"/>
        <v>0</v>
      </c>
      <c r="Z6570" s="7"/>
      <c r="AA6570" s="7"/>
      <c r="AB6570" s="7">
        <f t="shared" si="832"/>
        <v>0</v>
      </c>
      <c r="AC6570" s="7">
        <f t="shared" si="839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3262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hidden="1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1651</v>
      </c>
      <c r="F6571" s="58" t="s">
        <v>1651</v>
      </c>
      <c r="G6571" s="58" t="s">
        <v>1651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3547</v>
      </c>
      <c r="M6571" s="58"/>
      <c r="N6571" s="58" t="s">
        <v>40</v>
      </c>
      <c r="O6571" s="58" t="s">
        <v>80</v>
      </c>
      <c r="P6571" s="4">
        <v>0</v>
      </c>
      <c r="Q6571" s="117" t="s">
        <v>4180</v>
      </c>
      <c r="R6571" s="58"/>
      <c r="S6571" s="7">
        <v>0</v>
      </c>
      <c r="T6571" s="7">
        <v>13723.1</v>
      </c>
      <c r="U6571" s="7">
        <v>11200</v>
      </c>
      <c r="V6571" s="7">
        <f t="shared" si="838"/>
        <v>2523.1000000000004</v>
      </c>
      <c r="W6571" s="8">
        <f t="shared" si="835"/>
        <v>11200</v>
      </c>
      <c r="X6571" s="8"/>
      <c r="Y6571" s="7">
        <f t="shared" si="836"/>
        <v>0</v>
      </c>
      <c r="Z6571" s="7"/>
      <c r="AA6571" s="7"/>
      <c r="AB6571" s="7">
        <f t="shared" si="832"/>
        <v>0</v>
      </c>
      <c r="AC6571" s="7">
        <f t="shared" si="839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3262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hidden="1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3542</v>
      </c>
      <c r="M6572" s="58"/>
      <c r="N6572" s="58" t="s">
        <v>40</v>
      </c>
      <c r="O6572" s="58" t="s">
        <v>41</v>
      </c>
      <c r="P6572" s="4">
        <v>0.03</v>
      </c>
      <c r="Q6572" s="117" t="s">
        <v>4181</v>
      </c>
      <c r="R6572" s="58"/>
      <c r="S6572" s="7">
        <v>10000</v>
      </c>
      <c r="T6572" s="7">
        <v>10000</v>
      </c>
      <c r="U6572" s="7">
        <v>14417.49</v>
      </c>
      <c r="V6572" s="7">
        <f t="shared" si="838"/>
        <v>5582.51</v>
      </c>
      <c r="W6572" s="8">
        <f t="shared" si="835"/>
        <v>13997.563106796117</v>
      </c>
      <c r="X6572" s="8"/>
      <c r="Y6572" s="7">
        <f t="shared" si="836"/>
        <v>0</v>
      </c>
      <c r="Z6572" s="7"/>
      <c r="AA6572" s="8">
        <f t="shared" ref="AA6572:AA6616" si="840">W6572+X6572</f>
        <v>13997.563106796117</v>
      </c>
      <c r="AB6572" s="7">
        <f t="shared" si="832"/>
        <v>419.92689320388308</v>
      </c>
      <c r="AC6572" s="7">
        <f t="shared" si="839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3262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hidden="1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4182</v>
      </c>
      <c r="R6573" s="58"/>
      <c r="S6573" s="7">
        <v>8912.08</v>
      </c>
      <c r="T6573" s="7">
        <v>50000</v>
      </c>
      <c r="U6573" s="7">
        <v>24517.71</v>
      </c>
      <c r="V6573" s="7">
        <f t="shared" si="838"/>
        <v>34394.370000000003</v>
      </c>
      <c r="W6573" s="8">
        <f t="shared" si="835"/>
        <v>24517.71</v>
      </c>
      <c r="X6573" s="8"/>
      <c r="Y6573" s="7">
        <f t="shared" si="836"/>
        <v>0</v>
      </c>
      <c r="Z6573" s="7"/>
      <c r="AA6573" s="8">
        <f t="shared" si="840"/>
        <v>24517.71</v>
      </c>
      <c r="AB6573" s="7">
        <f t="shared" si="832"/>
        <v>0</v>
      </c>
      <c r="AC6573" s="7">
        <f t="shared" si="839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3262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hidden="1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1665</v>
      </c>
      <c r="F6574" s="58" t="s">
        <v>1666</v>
      </c>
      <c r="G6574" s="58" t="s">
        <v>1665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1667</v>
      </c>
      <c r="M6574" s="58"/>
      <c r="N6574" s="58" t="s">
        <v>40</v>
      </c>
      <c r="O6574" s="58" t="s">
        <v>41</v>
      </c>
      <c r="P6574" s="4">
        <v>0.02</v>
      </c>
      <c r="Q6574" s="117" t="s">
        <v>4183</v>
      </c>
      <c r="R6574" s="58"/>
      <c r="S6574" s="7">
        <v>12185.95</v>
      </c>
      <c r="T6574" s="7">
        <v>102000</v>
      </c>
      <c r="U6574" s="7">
        <v>63733.99</v>
      </c>
      <c r="V6574" s="7">
        <f t="shared" si="838"/>
        <v>50451.96</v>
      </c>
      <c r="W6574" s="8">
        <f t="shared" si="835"/>
        <v>62484.303921568622</v>
      </c>
      <c r="X6574" s="8"/>
      <c r="Y6574" s="7">
        <f t="shared" si="836"/>
        <v>0</v>
      </c>
      <c r="Z6574" s="7"/>
      <c r="AA6574" s="8">
        <f t="shared" si="840"/>
        <v>62484.303921568622</v>
      </c>
      <c r="AB6574" s="7">
        <f t="shared" si="832"/>
        <v>1249.6860784313758</v>
      </c>
      <c r="AC6574" s="7">
        <f t="shared" si="839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3262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hidden="1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4184</v>
      </c>
      <c r="F6575" s="58" t="s">
        <v>4184</v>
      </c>
      <c r="G6575" s="58" t="s">
        <v>4184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4185</v>
      </c>
      <c r="M6575" s="58"/>
      <c r="N6575" s="58" t="s">
        <v>40</v>
      </c>
      <c r="O6575" s="58" t="s">
        <v>80</v>
      </c>
      <c r="P6575" s="4">
        <v>0</v>
      </c>
      <c r="Q6575" s="117" t="s">
        <v>4186</v>
      </c>
      <c r="R6575" s="58"/>
      <c r="S6575" s="7">
        <v>0</v>
      </c>
      <c r="T6575" s="7">
        <v>10000</v>
      </c>
      <c r="U6575" s="7">
        <v>2444.4</v>
      </c>
      <c r="V6575" s="7">
        <f t="shared" si="838"/>
        <v>7555.6</v>
      </c>
      <c r="W6575" s="8">
        <f t="shared" si="835"/>
        <v>2444.4</v>
      </c>
      <c r="X6575" s="8"/>
      <c r="Y6575" s="7">
        <f t="shared" si="836"/>
        <v>0</v>
      </c>
      <c r="Z6575" s="7"/>
      <c r="AA6575" s="8">
        <f t="shared" si="840"/>
        <v>2444.4</v>
      </c>
      <c r="AB6575" s="7">
        <f t="shared" si="832"/>
        <v>0</v>
      </c>
      <c r="AC6575" s="7">
        <f t="shared" si="839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3262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hidden="1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1684</v>
      </c>
      <c r="F6576" s="58" t="s">
        <v>1684</v>
      </c>
      <c r="G6576" s="58" t="s">
        <v>1684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1680</v>
      </c>
      <c r="M6576" s="58"/>
      <c r="N6576" s="58" t="s">
        <v>40</v>
      </c>
      <c r="O6576" s="58" t="s">
        <v>41</v>
      </c>
      <c r="P6576" s="4">
        <v>0.01</v>
      </c>
      <c r="Q6576" s="117" t="s">
        <v>4187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8"/>
        <v>1005.7999999999993</v>
      </c>
      <c r="W6576" s="8">
        <f t="shared" si="835"/>
        <v>13293.663366336634</v>
      </c>
      <c r="X6576" s="8"/>
      <c r="Y6576" s="7">
        <f t="shared" si="836"/>
        <v>0</v>
      </c>
      <c r="Z6576" s="7"/>
      <c r="AA6576" s="8">
        <f t="shared" si="840"/>
        <v>13293.663366336634</v>
      </c>
      <c r="AB6576" s="7">
        <f t="shared" si="832"/>
        <v>132.93663366336659</v>
      </c>
      <c r="AC6576" s="7">
        <f t="shared" si="839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3262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hidden="1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1685</v>
      </c>
      <c r="F6577" s="58" t="s">
        <v>1685</v>
      </c>
      <c r="G6577" s="58" t="s">
        <v>1685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3548</v>
      </c>
      <c r="M6577" s="58"/>
      <c r="N6577" s="58" t="s">
        <v>40</v>
      </c>
      <c r="O6577" s="58" t="s">
        <v>41</v>
      </c>
      <c r="P6577" s="4">
        <v>0.02</v>
      </c>
      <c r="Q6577" s="117" t="s">
        <v>4188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8"/>
        <v>14651.800000000001</v>
      </c>
      <c r="W6577" s="8">
        <f t="shared" si="835"/>
        <v>4173.4313725490192</v>
      </c>
      <c r="X6577" s="8"/>
      <c r="Y6577" s="7">
        <f t="shared" si="836"/>
        <v>0</v>
      </c>
      <c r="Z6577" s="7"/>
      <c r="AA6577" s="8">
        <f t="shared" si="840"/>
        <v>4173.4313725490192</v>
      </c>
      <c r="AB6577" s="7">
        <f t="shared" ref="AB6577:AB6614" si="841">U6577-W6577</f>
        <v>83.468627450980421</v>
      </c>
      <c r="AC6577" s="7">
        <f t="shared" si="839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3262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hidden="1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1685</v>
      </c>
      <c r="F6578" s="58" t="s">
        <v>1685</v>
      </c>
      <c r="G6578" s="58" t="s">
        <v>1685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4189</v>
      </c>
      <c r="M6578" s="58"/>
      <c r="N6578" s="58" t="s">
        <v>40</v>
      </c>
      <c r="O6578" s="58" t="s">
        <v>41</v>
      </c>
      <c r="P6578" s="4">
        <v>0.02</v>
      </c>
      <c r="Q6578" s="117" t="s">
        <v>4190</v>
      </c>
      <c r="R6578" s="58"/>
      <c r="S6578" s="7">
        <v>0</v>
      </c>
      <c r="T6578" s="7">
        <v>10200</v>
      </c>
      <c r="U6578" s="7">
        <v>8070.9</v>
      </c>
      <c r="V6578" s="7">
        <f t="shared" si="838"/>
        <v>2129.1000000000004</v>
      </c>
      <c r="W6578" s="8">
        <f t="shared" si="835"/>
        <v>7912.6470588235288</v>
      </c>
      <c r="X6578" s="8"/>
      <c r="Y6578" s="7">
        <f t="shared" si="836"/>
        <v>0</v>
      </c>
      <c r="Z6578" s="7"/>
      <c r="AA6578" s="8">
        <f t="shared" si="840"/>
        <v>7912.6470588235288</v>
      </c>
      <c r="AB6578" s="7">
        <f t="shared" si="841"/>
        <v>158.25294117647081</v>
      </c>
      <c r="AC6578" s="7">
        <f t="shared" si="839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3262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hidden="1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1685</v>
      </c>
      <c r="F6579" s="58" t="s">
        <v>1685</v>
      </c>
      <c r="G6579" s="58" t="s">
        <v>1685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1686</v>
      </c>
      <c r="M6579" s="58"/>
      <c r="N6579" s="58" t="s">
        <v>40</v>
      </c>
      <c r="O6579" s="58" t="s">
        <v>41</v>
      </c>
      <c r="P6579" s="4">
        <v>0.02</v>
      </c>
      <c r="Q6579" s="117" t="s">
        <v>4191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8"/>
        <v>8281.8999999999978</v>
      </c>
      <c r="W6579" s="8">
        <f t="shared" si="835"/>
        <v>21448.921568627451</v>
      </c>
      <c r="X6579" s="8"/>
      <c r="Y6579" s="7">
        <f t="shared" si="836"/>
        <v>0</v>
      </c>
      <c r="Z6579" s="7"/>
      <c r="AA6579" s="8">
        <f t="shared" si="840"/>
        <v>21448.921568627451</v>
      </c>
      <c r="AB6579" s="7">
        <f t="shared" si="841"/>
        <v>428.9784313725504</v>
      </c>
      <c r="AC6579" s="7">
        <f t="shared" si="839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3262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hidden="1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1685</v>
      </c>
      <c r="F6580" s="58" t="s">
        <v>1685</v>
      </c>
      <c r="G6580" s="58" t="s">
        <v>1685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4192</v>
      </c>
      <c r="M6580" s="58"/>
      <c r="N6580" s="58" t="s">
        <v>40</v>
      </c>
      <c r="O6580" s="58" t="s">
        <v>41</v>
      </c>
      <c r="P6580" s="4">
        <v>0.02</v>
      </c>
      <c r="Q6580" s="117" t="s">
        <v>4193</v>
      </c>
      <c r="R6580" s="58"/>
      <c r="S6580" s="7">
        <v>0</v>
      </c>
      <c r="T6580" s="7">
        <v>10200</v>
      </c>
      <c r="U6580" s="7">
        <v>8293.1</v>
      </c>
      <c r="V6580" s="7">
        <f t="shared" si="838"/>
        <v>1906.8999999999996</v>
      </c>
      <c r="W6580" s="8">
        <f t="shared" si="835"/>
        <v>8130.4901960784318</v>
      </c>
      <c r="X6580" s="8"/>
      <c r="Y6580" s="7">
        <f t="shared" si="836"/>
        <v>0</v>
      </c>
      <c r="Z6580" s="7"/>
      <c r="AA6580" s="8">
        <f t="shared" si="840"/>
        <v>8130.4901960784318</v>
      </c>
      <c r="AB6580" s="7">
        <f t="shared" si="841"/>
        <v>162.60980392156853</v>
      </c>
      <c r="AC6580" s="7">
        <f t="shared" si="839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3262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hidden="1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1689</v>
      </c>
      <c r="F6581" s="58" t="s">
        <v>1689</v>
      </c>
      <c r="G6581" s="58" t="s">
        <v>1689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1687</v>
      </c>
      <c r="M6581" s="58"/>
      <c r="N6581" s="58" t="s">
        <v>40</v>
      </c>
      <c r="O6581" s="58" t="s">
        <v>41</v>
      </c>
      <c r="P6581" s="4">
        <v>0.03</v>
      </c>
      <c r="Q6581" s="117" t="s">
        <v>4194</v>
      </c>
      <c r="R6581" s="58"/>
      <c r="S6581" s="7">
        <v>7929.16</v>
      </c>
      <c r="T6581" s="7">
        <v>41200</v>
      </c>
      <c r="U6581" s="7">
        <v>29015.8</v>
      </c>
      <c r="V6581" s="7">
        <f t="shared" si="838"/>
        <v>20113.360000000004</v>
      </c>
      <c r="W6581" s="8">
        <f t="shared" si="835"/>
        <v>28170.679611650485</v>
      </c>
      <c r="X6581" s="8"/>
      <c r="Y6581" s="7">
        <f t="shared" si="836"/>
        <v>0</v>
      </c>
      <c r="Z6581" s="7"/>
      <c r="AA6581" s="8">
        <f t="shared" si="840"/>
        <v>28170.679611650485</v>
      </c>
      <c r="AB6581" s="7">
        <f t="shared" si="841"/>
        <v>845.12038834951454</v>
      </c>
      <c r="AC6581" s="7">
        <f t="shared" si="839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3262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hidden="1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1695</v>
      </c>
      <c r="F6582" s="58" t="s">
        <v>1695</v>
      </c>
      <c r="G6582" s="58" t="s">
        <v>1695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1696</v>
      </c>
      <c r="M6582" s="58"/>
      <c r="N6582" s="58" t="s">
        <v>40</v>
      </c>
      <c r="O6582" s="58" t="s">
        <v>80</v>
      </c>
      <c r="P6582" s="4">
        <v>0</v>
      </c>
      <c r="Q6582" s="117" t="s">
        <v>4195</v>
      </c>
      <c r="R6582" s="58" t="s">
        <v>4037</v>
      </c>
      <c r="S6582" s="7">
        <v>10310.6</v>
      </c>
      <c r="T6582" s="7">
        <v>50000</v>
      </c>
      <c r="U6582" s="7">
        <v>16445.009999999998</v>
      </c>
      <c r="V6582" s="7">
        <f t="shared" si="838"/>
        <v>43865.59</v>
      </c>
      <c r="W6582" s="8">
        <f t="shared" si="835"/>
        <v>16445.009999999998</v>
      </c>
      <c r="X6582" s="8"/>
      <c r="Y6582" s="7">
        <f t="shared" si="836"/>
        <v>0</v>
      </c>
      <c r="Z6582" s="7"/>
      <c r="AA6582" s="8">
        <f t="shared" si="840"/>
        <v>16445.009999999998</v>
      </c>
      <c r="AB6582" s="7">
        <f t="shared" si="841"/>
        <v>0</v>
      </c>
      <c r="AC6582" s="7">
        <f t="shared" si="839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3262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hidden="1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4196</v>
      </c>
      <c r="R6583" s="58"/>
      <c r="S6583" s="7">
        <v>77151.33</v>
      </c>
      <c r="T6583" s="7">
        <v>50000</v>
      </c>
      <c r="U6583" s="7">
        <v>85329.4</v>
      </c>
      <c r="V6583" s="7">
        <f t="shared" si="838"/>
        <v>41821.930000000008</v>
      </c>
      <c r="W6583" s="8">
        <f t="shared" si="835"/>
        <v>85329.4</v>
      </c>
      <c r="X6583" s="8"/>
      <c r="Y6583" s="7">
        <f t="shared" si="836"/>
        <v>0</v>
      </c>
      <c r="Z6583" s="7"/>
      <c r="AA6583" s="8">
        <f t="shared" si="840"/>
        <v>85329.4</v>
      </c>
      <c r="AB6583" s="7">
        <f t="shared" si="841"/>
        <v>0</v>
      </c>
      <c r="AC6583" s="7">
        <f t="shared" si="839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3262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hidden="1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1700</v>
      </c>
      <c r="F6584" s="58" t="s">
        <v>1700</v>
      </c>
      <c r="G6584" s="58" t="s">
        <v>1700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1701</v>
      </c>
      <c r="M6584" s="58"/>
      <c r="N6584" s="58" t="s">
        <v>40</v>
      </c>
      <c r="O6584" s="58" t="s">
        <v>41</v>
      </c>
      <c r="P6584" s="4">
        <v>0.01</v>
      </c>
      <c r="Q6584" s="117" t="s">
        <v>4197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8"/>
        <v>29775.299999999988</v>
      </c>
      <c r="W6584" s="8">
        <f t="shared" si="835"/>
        <v>321142.57425742573</v>
      </c>
      <c r="X6584" s="8"/>
      <c r="Y6584" s="7">
        <f t="shared" si="836"/>
        <v>0</v>
      </c>
      <c r="Z6584" s="7"/>
      <c r="AA6584" s="8">
        <f t="shared" si="840"/>
        <v>321142.57425742573</v>
      </c>
      <c r="AB6584" s="7">
        <f t="shared" si="841"/>
        <v>3211.425742574269</v>
      </c>
      <c r="AC6584" s="7">
        <f t="shared" si="839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3262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hidden="1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1708</v>
      </c>
      <c r="F6585" s="58" t="s">
        <v>1708</v>
      </c>
      <c r="G6585" s="58" t="s">
        <v>1708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1709</v>
      </c>
      <c r="M6585" s="58"/>
      <c r="N6585" s="58" t="s">
        <v>40</v>
      </c>
      <c r="O6585" s="58" t="s">
        <v>41</v>
      </c>
      <c r="P6585" s="4">
        <v>0.02</v>
      </c>
      <c r="Q6585" s="117" t="s">
        <v>4198</v>
      </c>
      <c r="R6585" s="58"/>
      <c r="S6585" s="7">
        <v>0</v>
      </c>
      <c r="T6585" s="7">
        <v>0</v>
      </c>
      <c r="U6585" s="7"/>
      <c r="V6585" s="7">
        <f t="shared" si="838"/>
        <v>0</v>
      </c>
      <c r="W6585" s="8">
        <f t="shared" si="835"/>
        <v>0</v>
      </c>
      <c r="X6585" s="8"/>
      <c r="Y6585" s="7">
        <f t="shared" si="836"/>
        <v>0</v>
      </c>
      <c r="Z6585" s="7"/>
      <c r="AA6585" s="8">
        <f t="shared" si="840"/>
        <v>0</v>
      </c>
      <c r="AB6585" s="7">
        <f t="shared" si="841"/>
        <v>0</v>
      </c>
      <c r="AC6585" s="7">
        <f t="shared" si="839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3262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hidden="1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1719</v>
      </c>
      <c r="M6586" s="58"/>
      <c r="N6586" s="58" t="s">
        <v>40</v>
      </c>
      <c r="O6586" s="58" t="s">
        <v>41</v>
      </c>
      <c r="P6586" s="4">
        <v>0.02</v>
      </c>
      <c r="Q6586" s="117" t="s">
        <v>4199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8"/>
        <v>4493.8100000000013</v>
      </c>
      <c r="W6586" s="8">
        <f t="shared" si="835"/>
        <v>16237.999999999998</v>
      </c>
      <c r="X6586" s="8"/>
      <c r="Y6586" s="7">
        <f t="shared" si="836"/>
        <v>0</v>
      </c>
      <c r="Z6586" s="7"/>
      <c r="AA6586" s="8">
        <f t="shared" si="840"/>
        <v>16237.999999999998</v>
      </c>
      <c r="AB6586" s="7">
        <f t="shared" si="841"/>
        <v>324.76000000000022</v>
      </c>
      <c r="AC6586" s="7">
        <f t="shared" si="839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3262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hidden="1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4200</v>
      </c>
      <c r="R6587" s="58"/>
      <c r="S6587" s="7">
        <v>0</v>
      </c>
      <c r="T6587" s="7">
        <v>30000</v>
      </c>
      <c r="U6587" s="7">
        <v>23652.84</v>
      </c>
      <c r="V6587" s="7">
        <f t="shared" si="838"/>
        <v>6347.16</v>
      </c>
      <c r="W6587" s="8">
        <f t="shared" si="835"/>
        <v>23652.84</v>
      </c>
      <c r="X6587" s="8"/>
      <c r="Y6587" s="7">
        <f t="shared" si="836"/>
        <v>0</v>
      </c>
      <c r="Z6587" s="7"/>
      <c r="AA6587" s="8">
        <f t="shared" si="840"/>
        <v>23652.84</v>
      </c>
      <c r="AB6587" s="7">
        <f t="shared" si="841"/>
        <v>0</v>
      </c>
      <c r="AC6587" s="7">
        <f t="shared" si="839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3262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hidden="1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4201</v>
      </c>
      <c r="R6588" s="58"/>
      <c r="S6588" s="7">
        <v>2692.5</v>
      </c>
      <c r="T6588" s="7">
        <v>50000</v>
      </c>
      <c r="U6588" s="7">
        <v>15437.5</v>
      </c>
      <c r="V6588" s="7">
        <f t="shared" si="838"/>
        <v>37255</v>
      </c>
      <c r="W6588" s="8">
        <f t="shared" si="835"/>
        <v>15437.5</v>
      </c>
      <c r="X6588" s="8"/>
      <c r="Y6588" s="7">
        <f t="shared" si="836"/>
        <v>0</v>
      </c>
      <c r="Z6588" s="7"/>
      <c r="AA6588" s="8">
        <f t="shared" si="840"/>
        <v>15437.5</v>
      </c>
      <c r="AB6588" s="7">
        <f t="shared" si="841"/>
        <v>0</v>
      </c>
      <c r="AC6588" s="7">
        <f t="shared" si="839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3262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hidden="1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1723</v>
      </c>
      <c r="F6589" s="58" t="s">
        <v>1723</v>
      </c>
      <c r="G6589" s="58" t="s">
        <v>1723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1723</v>
      </c>
      <c r="M6589" s="58"/>
      <c r="N6589" s="58" t="s">
        <v>40</v>
      </c>
      <c r="O6589" s="58" t="s">
        <v>41</v>
      </c>
      <c r="P6589" s="4">
        <v>0.02</v>
      </c>
      <c r="Q6589" s="117" t="s">
        <v>4202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5"/>
        <v>0</v>
      </c>
      <c r="X6589" s="8"/>
      <c r="Y6589" s="7">
        <f t="shared" si="836"/>
        <v>0</v>
      </c>
      <c r="Z6589" s="7"/>
      <c r="AA6589" s="8">
        <f t="shared" si="840"/>
        <v>0</v>
      </c>
      <c r="AB6589" s="7">
        <f t="shared" si="841"/>
        <v>0</v>
      </c>
      <c r="AC6589" s="7">
        <f t="shared" si="839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3262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hidden="1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1723</v>
      </c>
      <c r="F6590" s="58" t="s">
        <v>1723</v>
      </c>
      <c r="G6590" s="58" t="s">
        <v>1723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1724</v>
      </c>
      <c r="M6590" s="58"/>
      <c r="N6590" s="58" t="s">
        <v>40</v>
      </c>
      <c r="O6590" s="58" t="s">
        <v>80</v>
      </c>
      <c r="P6590" s="4">
        <v>0</v>
      </c>
      <c r="Q6590" s="117" t="s">
        <v>4203</v>
      </c>
      <c r="R6590" s="58"/>
      <c r="S6590" s="7">
        <v>0</v>
      </c>
      <c r="T6590" s="7">
        <v>0</v>
      </c>
      <c r="U6590" s="7">
        <v>0</v>
      </c>
      <c r="V6590" s="7">
        <f t="shared" si="838"/>
        <v>0</v>
      </c>
      <c r="W6590" s="8">
        <f t="shared" si="835"/>
        <v>0</v>
      </c>
      <c r="X6590" s="8"/>
      <c r="Y6590" s="7">
        <f t="shared" si="836"/>
        <v>0</v>
      </c>
      <c r="Z6590" s="7"/>
      <c r="AA6590" s="8">
        <f t="shared" si="840"/>
        <v>0</v>
      </c>
      <c r="AB6590" s="7">
        <f t="shared" si="841"/>
        <v>0</v>
      </c>
      <c r="AC6590" s="7">
        <f t="shared" si="839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3262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hidden="1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1727</v>
      </c>
      <c r="F6591" s="58" t="s">
        <v>1727</v>
      </c>
      <c r="G6591" s="58" t="s">
        <v>1727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4204</v>
      </c>
      <c r="R6591" s="58"/>
      <c r="S6591" s="7">
        <v>19468.04</v>
      </c>
      <c r="T6591" s="7">
        <v>20000</v>
      </c>
      <c r="U6591" s="7">
        <v>22604.58</v>
      </c>
      <c r="V6591" s="7">
        <f t="shared" si="838"/>
        <v>16863.46</v>
      </c>
      <c r="W6591" s="8">
        <f t="shared" ref="W6591:W6654" si="842">IF(O6591="返货",U6591/(1+P6591),IF(O6591="返现",U6591,IF(O6591="折扣",U6591*P6591,IF(O6591="无",U6591))))</f>
        <v>22604.58</v>
      </c>
      <c r="X6591" s="8"/>
      <c r="Y6591" s="7">
        <f t="shared" si="836"/>
        <v>0</v>
      </c>
      <c r="Z6591" s="7"/>
      <c r="AA6591" s="8">
        <f t="shared" si="840"/>
        <v>22604.58</v>
      </c>
      <c r="AB6591" s="7">
        <f t="shared" si="841"/>
        <v>0</v>
      </c>
      <c r="AC6591" s="7">
        <f t="shared" si="839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3262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hidden="1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1728</v>
      </c>
      <c r="F6592" s="58" t="s">
        <v>1728</v>
      </c>
      <c r="G6592" s="58" t="s">
        <v>1728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1729</v>
      </c>
      <c r="M6592" s="58"/>
      <c r="N6592" s="58" t="s">
        <v>40</v>
      </c>
      <c r="O6592" s="58" t="s">
        <v>41</v>
      </c>
      <c r="P6592" s="4">
        <v>0.02</v>
      </c>
      <c r="Q6592" s="117" t="s">
        <v>4205</v>
      </c>
      <c r="R6592" s="58"/>
      <c r="S6592" s="7">
        <v>15315.69</v>
      </c>
      <c r="T6592" s="7">
        <v>10000</v>
      </c>
      <c r="U6592" s="7">
        <v>23042.48</v>
      </c>
      <c r="V6592" s="7">
        <f t="shared" si="838"/>
        <v>2273.2100000000028</v>
      </c>
      <c r="W6592" s="8">
        <f t="shared" si="842"/>
        <v>22590.666666666664</v>
      </c>
      <c r="X6592" s="8"/>
      <c r="Y6592" s="7">
        <f t="shared" si="836"/>
        <v>0</v>
      </c>
      <c r="Z6592" s="7"/>
      <c r="AA6592" s="8">
        <f t="shared" si="840"/>
        <v>22590.666666666664</v>
      </c>
      <c r="AB6592" s="7">
        <f t="shared" si="841"/>
        <v>451.81333333333532</v>
      </c>
      <c r="AC6592" s="7">
        <f t="shared" si="839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3262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hidden="1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1731</v>
      </c>
      <c r="F6593" s="58" t="s">
        <v>1732</v>
      </c>
      <c r="G6593" s="58" t="s">
        <v>1731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1733</v>
      </c>
      <c r="M6593" s="58"/>
      <c r="N6593" s="58" t="s">
        <v>40</v>
      </c>
      <c r="O6593" s="2" t="s">
        <v>41</v>
      </c>
      <c r="P6593" s="4">
        <v>0.05</v>
      </c>
      <c r="Q6593" s="117" t="s">
        <v>4206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8"/>
        <v>171083.90000000014</v>
      </c>
      <c r="W6593" s="8">
        <f t="shared" si="842"/>
        <v>1439093.0476190476</v>
      </c>
      <c r="X6593" s="8"/>
      <c r="Y6593" s="7">
        <f t="shared" si="836"/>
        <v>0</v>
      </c>
      <c r="Z6593" s="7"/>
      <c r="AA6593" s="8">
        <f t="shared" si="840"/>
        <v>1439093.0476190476</v>
      </c>
      <c r="AB6593" s="7">
        <f t="shared" si="841"/>
        <v>71954.652380952379</v>
      </c>
      <c r="AC6593" s="7">
        <f t="shared" si="839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3262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hidden="1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1731</v>
      </c>
      <c r="F6594" s="58" t="s">
        <v>1732</v>
      </c>
      <c r="G6594" s="58" t="s">
        <v>1731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1734</v>
      </c>
      <c r="M6594" s="58"/>
      <c r="N6594" s="58" t="s">
        <v>40</v>
      </c>
      <c r="O6594" s="2" t="s">
        <v>41</v>
      </c>
      <c r="P6594" s="4">
        <v>0.05</v>
      </c>
      <c r="Q6594" s="117" t="s">
        <v>4207</v>
      </c>
      <c r="R6594" s="58"/>
      <c r="S6594" s="7">
        <v>52758.5</v>
      </c>
      <c r="T6594" s="7">
        <v>600000</v>
      </c>
      <c r="U6594" s="7">
        <v>570414.1</v>
      </c>
      <c r="V6594" s="7">
        <f t="shared" si="838"/>
        <v>82344.400000000023</v>
      </c>
      <c r="W6594" s="8">
        <f t="shared" si="842"/>
        <v>543251.52380952379</v>
      </c>
      <c r="X6594" s="8"/>
      <c r="Y6594" s="7">
        <f t="shared" si="836"/>
        <v>0</v>
      </c>
      <c r="Z6594" s="7"/>
      <c r="AA6594" s="8">
        <f t="shared" si="840"/>
        <v>543251.52380952379</v>
      </c>
      <c r="AB6594" s="7">
        <f t="shared" si="841"/>
        <v>27162.576190476189</v>
      </c>
      <c r="AC6594" s="7">
        <f t="shared" si="839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3262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hidden="1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4208</v>
      </c>
      <c r="F6595" s="58" t="s">
        <v>4209</v>
      </c>
      <c r="G6595" s="58" t="s">
        <v>4208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1751</v>
      </c>
      <c r="M6595" s="58"/>
      <c r="N6595" s="58" t="s">
        <v>40</v>
      </c>
      <c r="O6595" s="58" t="s">
        <v>41</v>
      </c>
      <c r="P6595" s="4">
        <v>0.03</v>
      </c>
      <c r="Q6595" s="117" t="s">
        <v>4210</v>
      </c>
      <c r="R6595" s="58" t="s">
        <v>3723</v>
      </c>
      <c r="S6595" s="7">
        <v>0</v>
      </c>
      <c r="T6595" s="7">
        <v>100000</v>
      </c>
      <c r="U6595" s="7">
        <v>51557.5</v>
      </c>
      <c r="V6595" s="7">
        <f t="shared" si="838"/>
        <v>48442.5</v>
      </c>
      <c r="W6595" s="8">
        <f t="shared" si="842"/>
        <v>50055.825242718449</v>
      </c>
      <c r="X6595" s="8"/>
      <c r="Y6595" s="7">
        <f t="shared" ref="Y6595:Y6658" si="843">IF(W6595-AC6595&lt;=0,0,IF(O6595="返现",MAX(W6595-AB6595-AC6595,0),MAX(W6595-AC6595,0)))</f>
        <v>0</v>
      </c>
      <c r="Z6595" s="7"/>
      <c r="AA6595" s="8">
        <f t="shared" si="840"/>
        <v>50055.825242718449</v>
      </c>
      <c r="AB6595" s="7">
        <f t="shared" si="841"/>
        <v>1501.6747572815511</v>
      </c>
      <c r="AC6595" s="7">
        <f t="shared" si="839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3262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hidden="1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1759</v>
      </c>
      <c r="F6596" s="58" t="s">
        <v>1759</v>
      </c>
      <c r="G6596" s="58" t="s">
        <v>1759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3549</v>
      </c>
      <c r="M6596" s="58"/>
      <c r="N6596" s="58" t="s">
        <v>40</v>
      </c>
      <c r="O6596" s="58" t="s">
        <v>80</v>
      </c>
      <c r="P6596" s="4">
        <v>0</v>
      </c>
      <c r="Q6596" s="117" t="s">
        <v>4211</v>
      </c>
      <c r="R6596" s="58"/>
      <c r="S6596" s="7">
        <v>50471.5</v>
      </c>
      <c r="T6596" s="7">
        <v>100000</v>
      </c>
      <c r="U6596" s="7">
        <v>116239.13</v>
      </c>
      <c r="V6596" s="7">
        <f t="shared" si="838"/>
        <v>34232.369999999995</v>
      </c>
      <c r="W6596" s="8">
        <f t="shared" si="842"/>
        <v>116239.13</v>
      </c>
      <c r="X6596" s="8"/>
      <c r="Y6596" s="7">
        <f t="shared" si="843"/>
        <v>0</v>
      </c>
      <c r="Z6596" s="7"/>
      <c r="AA6596" s="8">
        <f t="shared" si="840"/>
        <v>116239.13</v>
      </c>
      <c r="AB6596" s="7">
        <f t="shared" si="841"/>
        <v>0</v>
      </c>
      <c r="AC6596" s="7">
        <f t="shared" si="839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3262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hidden="1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1761</v>
      </c>
      <c r="F6597" s="58" t="s">
        <v>1762</v>
      </c>
      <c r="G6597" s="58" t="s">
        <v>1761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1763</v>
      </c>
      <c r="M6597" s="58"/>
      <c r="N6597" s="58" t="s">
        <v>40</v>
      </c>
      <c r="O6597" s="58" t="s">
        <v>80</v>
      </c>
      <c r="P6597" s="4">
        <v>0</v>
      </c>
      <c r="Q6597" s="117" t="s">
        <v>4212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4">S6597+T6597-U6597</f>
        <v>13567.690000000002</v>
      </c>
      <c r="W6597" s="8">
        <f t="shared" si="842"/>
        <v>116978.93</v>
      </c>
      <c r="X6597" s="8"/>
      <c r="Y6597" s="7">
        <f t="shared" si="843"/>
        <v>0</v>
      </c>
      <c r="Z6597" s="7"/>
      <c r="AA6597" s="8">
        <f t="shared" si="840"/>
        <v>116978.93</v>
      </c>
      <c r="AB6597" s="7">
        <f t="shared" si="841"/>
        <v>0</v>
      </c>
      <c r="AC6597" s="7">
        <f t="shared" si="839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3262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hidden="1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4213</v>
      </c>
      <c r="R6598" s="58"/>
      <c r="S6598" s="7">
        <v>0</v>
      </c>
      <c r="T6598" s="7">
        <v>20000</v>
      </c>
      <c r="U6598" s="7">
        <v>20000</v>
      </c>
      <c r="V6598" s="7">
        <f t="shared" si="844"/>
        <v>0</v>
      </c>
      <c r="W6598" s="8">
        <f t="shared" si="842"/>
        <v>20000</v>
      </c>
      <c r="X6598" s="8"/>
      <c r="Y6598" s="7">
        <f t="shared" si="843"/>
        <v>0</v>
      </c>
      <c r="Z6598" s="7"/>
      <c r="AA6598" s="8">
        <f t="shared" si="840"/>
        <v>20000</v>
      </c>
      <c r="AB6598" s="7">
        <f t="shared" si="841"/>
        <v>0</v>
      </c>
      <c r="AC6598" s="7">
        <f t="shared" ref="AC6598:AC6661" si="845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3262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hidden="1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1692</v>
      </c>
      <c r="F6599" s="58" t="s">
        <v>1692</v>
      </c>
      <c r="G6599" s="58" t="s">
        <v>1692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1783</v>
      </c>
      <c r="M6599" s="58"/>
      <c r="N6599" s="58" t="s">
        <v>40</v>
      </c>
      <c r="O6599" s="58" t="s">
        <v>41</v>
      </c>
      <c r="P6599" s="4">
        <v>0.02</v>
      </c>
      <c r="Q6599" s="117" t="s">
        <v>4214</v>
      </c>
      <c r="R6599" s="58"/>
      <c r="S6599" s="7">
        <v>15200.35</v>
      </c>
      <c r="T6599" s="7">
        <v>20400</v>
      </c>
      <c r="U6599" s="7">
        <v>15047.47</v>
      </c>
      <c r="V6599" s="7">
        <f t="shared" si="844"/>
        <v>20552.879999999997</v>
      </c>
      <c r="W6599" s="8">
        <f t="shared" si="842"/>
        <v>14752.421568627449</v>
      </c>
      <c r="X6599" s="8"/>
      <c r="Y6599" s="7">
        <f t="shared" si="843"/>
        <v>0</v>
      </c>
      <c r="Z6599" s="7"/>
      <c r="AA6599" s="8">
        <f t="shared" si="840"/>
        <v>14752.421568627449</v>
      </c>
      <c r="AB6599" s="7">
        <f t="shared" si="841"/>
        <v>295.04843137255011</v>
      </c>
      <c r="AC6599" s="7">
        <f t="shared" si="845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3262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hidden="1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2395</v>
      </c>
      <c r="F6600" s="58" t="s">
        <v>2395</v>
      </c>
      <c r="G6600" s="58" t="s">
        <v>2395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3550</v>
      </c>
      <c r="M6600" s="58"/>
      <c r="N6600" s="58" t="s">
        <v>40</v>
      </c>
      <c r="O6600" s="58" t="s">
        <v>41</v>
      </c>
      <c r="P6600" s="4">
        <v>0.02</v>
      </c>
      <c r="Q6600" s="117" t="s">
        <v>4215</v>
      </c>
      <c r="R6600" s="58"/>
      <c r="S6600" s="7">
        <v>2877</v>
      </c>
      <c r="T6600" s="7">
        <v>45900</v>
      </c>
      <c r="U6600" s="7">
        <v>44532.2</v>
      </c>
      <c r="V6600" s="7">
        <f t="shared" si="844"/>
        <v>4244.8000000000029</v>
      </c>
      <c r="W6600" s="8">
        <f t="shared" si="842"/>
        <v>43659.019607843133</v>
      </c>
      <c r="X6600" s="8"/>
      <c r="Y6600" s="7">
        <f t="shared" si="843"/>
        <v>0</v>
      </c>
      <c r="Z6600" s="7"/>
      <c r="AA6600" s="8">
        <f t="shared" si="840"/>
        <v>43659.019607843133</v>
      </c>
      <c r="AB6600" s="7">
        <f t="shared" si="841"/>
        <v>873.1803921568644</v>
      </c>
      <c r="AC6600" s="7">
        <f t="shared" si="845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3262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hidden="1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1790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1791</v>
      </c>
      <c r="M6601" s="58"/>
      <c r="N6601" s="58" t="s">
        <v>40</v>
      </c>
      <c r="O6601" s="58" t="s">
        <v>80</v>
      </c>
      <c r="P6601" s="4">
        <v>0</v>
      </c>
      <c r="Q6601" s="117" t="s">
        <v>4216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4"/>
        <v>25306.499999999993</v>
      </c>
      <c r="W6601" s="8">
        <f t="shared" si="842"/>
        <v>44969.9</v>
      </c>
      <c r="X6601" s="8"/>
      <c r="Y6601" s="7">
        <f t="shared" si="843"/>
        <v>0</v>
      </c>
      <c r="Z6601" s="7"/>
      <c r="AA6601" s="8">
        <f t="shared" si="840"/>
        <v>44969.9</v>
      </c>
      <c r="AB6601" s="7">
        <f t="shared" si="841"/>
        <v>0</v>
      </c>
      <c r="AC6601" s="7">
        <f t="shared" si="845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3262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hidden="1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1792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1793</v>
      </c>
      <c r="M6602" s="58"/>
      <c r="N6602" s="58" t="s">
        <v>40</v>
      </c>
      <c r="O6602" s="58" t="s">
        <v>41</v>
      </c>
      <c r="P6602" s="4">
        <v>0.06</v>
      </c>
      <c r="Q6602" s="117" t="s">
        <v>4217</v>
      </c>
      <c r="R6602" s="58"/>
      <c r="S6602" s="7">
        <v>9966.98</v>
      </c>
      <c r="T6602" s="7">
        <v>-9966.98</v>
      </c>
      <c r="U6602" s="7">
        <v>0</v>
      </c>
      <c r="V6602" s="7">
        <f t="shared" si="844"/>
        <v>0</v>
      </c>
      <c r="W6602" s="8">
        <f t="shared" si="842"/>
        <v>0</v>
      </c>
      <c r="X6602" s="8"/>
      <c r="Y6602" s="7">
        <f t="shared" si="843"/>
        <v>0</v>
      </c>
      <c r="Z6602" s="7"/>
      <c r="AA6602" s="8">
        <f t="shared" si="840"/>
        <v>0</v>
      </c>
      <c r="AB6602" s="7">
        <f t="shared" si="841"/>
        <v>0</v>
      </c>
      <c r="AC6602" s="7">
        <f t="shared" si="845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3262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hidden="1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1800</v>
      </c>
      <c r="F6603" s="58" t="s">
        <v>1800</v>
      </c>
      <c r="G6603" s="58" t="s">
        <v>1800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1801</v>
      </c>
      <c r="M6603" s="58"/>
      <c r="N6603" s="58" t="s">
        <v>40</v>
      </c>
      <c r="O6603" s="58" t="s">
        <v>41</v>
      </c>
      <c r="P6603" s="4">
        <v>0.02</v>
      </c>
      <c r="Q6603" s="117" t="s">
        <v>4218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4"/>
        <v>28903.859999999993</v>
      </c>
      <c r="W6603" s="8">
        <f t="shared" si="842"/>
        <v>38776.127450980392</v>
      </c>
      <c r="X6603" s="8"/>
      <c r="Y6603" s="7">
        <f t="shared" si="843"/>
        <v>0</v>
      </c>
      <c r="Z6603" s="7"/>
      <c r="AA6603" s="8">
        <f t="shared" si="840"/>
        <v>38776.127450980392</v>
      </c>
      <c r="AB6603" s="7">
        <f t="shared" si="841"/>
        <v>775.52254901960987</v>
      </c>
      <c r="AC6603" s="7">
        <f t="shared" si="845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3262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hidden="1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1804</v>
      </c>
      <c r="M6604" s="58"/>
      <c r="N6604" s="58" t="s">
        <v>40</v>
      </c>
      <c r="O6604" s="58" t="s">
        <v>80</v>
      </c>
      <c r="P6604" s="4">
        <v>0</v>
      </c>
      <c r="Q6604" s="117" t="s">
        <v>4219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4"/>
        <v>0</v>
      </c>
      <c r="W6604" s="8">
        <f t="shared" si="842"/>
        <v>17888.599999999999</v>
      </c>
      <c r="X6604" s="8"/>
      <c r="Y6604" s="7">
        <f t="shared" si="843"/>
        <v>0</v>
      </c>
      <c r="Z6604" s="7"/>
      <c r="AA6604" s="8">
        <f t="shared" si="840"/>
        <v>17888.599999999999</v>
      </c>
      <c r="AB6604" s="7">
        <f t="shared" si="841"/>
        <v>0</v>
      </c>
      <c r="AC6604" s="7">
        <f t="shared" si="845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3262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hidden="1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4220</v>
      </c>
      <c r="R6605" s="58"/>
      <c r="S6605" s="7">
        <v>2532</v>
      </c>
      <c r="T6605" s="7">
        <v>5000</v>
      </c>
      <c r="U6605" s="7">
        <v>7532</v>
      </c>
      <c r="V6605" s="7">
        <f t="shared" si="844"/>
        <v>0</v>
      </c>
      <c r="W6605" s="8">
        <f t="shared" si="842"/>
        <v>7532</v>
      </c>
      <c r="X6605" s="8"/>
      <c r="Y6605" s="7">
        <f t="shared" si="843"/>
        <v>0</v>
      </c>
      <c r="Z6605" s="7"/>
      <c r="AA6605" s="8">
        <f t="shared" si="840"/>
        <v>7532</v>
      </c>
      <c r="AB6605" s="7">
        <f t="shared" si="841"/>
        <v>0</v>
      </c>
      <c r="AC6605" s="7">
        <f t="shared" si="845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3262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hidden="1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1810</v>
      </c>
      <c r="F6606" s="58" t="s">
        <v>1810</v>
      </c>
      <c r="G6606" s="58" t="s">
        <v>1810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1810</v>
      </c>
      <c r="M6606" s="58"/>
      <c r="N6606" s="58" t="s">
        <v>40</v>
      </c>
      <c r="O6606" s="58" t="s">
        <v>41</v>
      </c>
      <c r="P6606" s="4">
        <v>0.06</v>
      </c>
      <c r="Q6606" s="117" t="s">
        <v>4221</v>
      </c>
      <c r="R6606" s="58"/>
      <c r="S6606" s="7">
        <v>3128.8</v>
      </c>
      <c r="T6606" s="7">
        <v>300</v>
      </c>
      <c r="U6606" s="7">
        <v>0</v>
      </c>
      <c r="V6606" s="7">
        <f t="shared" si="844"/>
        <v>3428.8</v>
      </c>
      <c r="W6606" s="8">
        <f t="shared" si="842"/>
        <v>0</v>
      </c>
      <c r="X6606" s="8"/>
      <c r="Y6606" s="7">
        <f t="shared" si="843"/>
        <v>0</v>
      </c>
      <c r="Z6606" s="7"/>
      <c r="AA6606" s="8">
        <f t="shared" si="840"/>
        <v>0</v>
      </c>
      <c r="AB6606" s="7">
        <f t="shared" si="841"/>
        <v>0</v>
      </c>
      <c r="AC6606" s="7">
        <f t="shared" si="845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3262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hidden="1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1816</v>
      </c>
      <c r="F6607" s="58" t="s">
        <v>1816</v>
      </c>
      <c r="G6607" s="58" t="s">
        <v>1816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1817</v>
      </c>
      <c r="M6607" s="58"/>
      <c r="N6607" s="58" t="s">
        <v>40</v>
      </c>
      <c r="O6607" s="58" t="s">
        <v>41</v>
      </c>
      <c r="P6607" s="4">
        <v>0.03</v>
      </c>
      <c r="Q6607" s="117" t="s">
        <v>4222</v>
      </c>
      <c r="R6607" s="58"/>
      <c r="S6607" s="7">
        <v>50219.76</v>
      </c>
      <c r="T6607" s="7">
        <v>51500</v>
      </c>
      <c r="U6607" s="7">
        <v>66085.5</v>
      </c>
      <c r="V6607" s="7">
        <f t="shared" si="844"/>
        <v>35634.260000000009</v>
      </c>
      <c r="W6607" s="8">
        <f t="shared" si="842"/>
        <v>64160.679611650485</v>
      </c>
      <c r="X6607" s="8"/>
      <c r="Y6607" s="7">
        <f t="shared" si="843"/>
        <v>0</v>
      </c>
      <c r="Z6607" s="7"/>
      <c r="AA6607" s="8">
        <f t="shared" si="840"/>
        <v>64160.679611650485</v>
      </c>
      <c r="AB6607" s="7">
        <f t="shared" si="841"/>
        <v>1924.8203883495153</v>
      </c>
      <c r="AC6607" s="7">
        <f t="shared" si="845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3262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hidden="1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4223</v>
      </c>
      <c r="R6608" s="58"/>
      <c r="S6608" s="7">
        <v>6946.79</v>
      </c>
      <c r="T6608" s="7">
        <v>10000</v>
      </c>
      <c r="U6608" s="7">
        <v>11034.2</v>
      </c>
      <c r="V6608" s="7">
        <f t="shared" si="844"/>
        <v>5912.59</v>
      </c>
      <c r="W6608" s="8">
        <f t="shared" si="842"/>
        <v>10817.843137254902</v>
      </c>
      <c r="X6608" s="8"/>
      <c r="Y6608" s="7">
        <f t="shared" si="843"/>
        <v>0</v>
      </c>
      <c r="Z6608" s="7"/>
      <c r="AA6608" s="8">
        <f t="shared" si="840"/>
        <v>10817.843137254902</v>
      </c>
      <c r="AB6608" s="7">
        <f t="shared" si="841"/>
        <v>216.35686274509862</v>
      </c>
      <c r="AC6608" s="7">
        <f t="shared" si="845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3262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hidden="1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4224</v>
      </c>
      <c r="F6609" s="58" t="s">
        <v>4224</v>
      </c>
      <c r="G6609" s="58" t="s">
        <v>4224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4224</v>
      </c>
      <c r="M6609" s="58"/>
      <c r="N6609" s="58" t="s">
        <v>40</v>
      </c>
      <c r="O6609" s="58" t="s">
        <v>80</v>
      </c>
      <c r="P6609" s="4">
        <v>0</v>
      </c>
      <c r="Q6609" s="117" t="s">
        <v>4225</v>
      </c>
      <c r="R6609" s="58"/>
      <c r="S6609" s="7">
        <v>0</v>
      </c>
      <c r="T6609" s="7">
        <v>10000</v>
      </c>
      <c r="U6609" s="7">
        <v>1496</v>
      </c>
      <c r="V6609" s="7">
        <f t="shared" si="844"/>
        <v>8504</v>
      </c>
      <c r="W6609" s="8">
        <f t="shared" si="842"/>
        <v>1496</v>
      </c>
      <c r="X6609" s="8"/>
      <c r="Y6609" s="7">
        <f t="shared" si="843"/>
        <v>0</v>
      </c>
      <c r="Z6609" s="7"/>
      <c r="AA6609" s="8">
        <f t="shared" si="840"/>
        <v>1496</v>
      </c>
      <c r="AB6609" s="7">
        <f t="shared" si="841"/>
        <v>0</v>
      </c>
      <c r="AC6609" s="7">
        <f t="shared" si="845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3262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hidden="1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1811</v>
      </c>
      <c r="F6610" s="58" t="s">
        <v>1824</v>
      </c>
      <c r="G6610" s="58" t="s">
        <v>1811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1812</v>
      </c>
      <c r="M6610" s="58"/>
      <c r="N6610" s="58" t="s">
        <v>40</v>
      </c>
      <c r="O6610" s="58" t="s">
        <v>41</v>
      </c>
      <c r="P6610" s="4">
        <v>0.02</v>
      </c>
      <c r="Q6610" s="117" t="s">
        <v>4226</v>
      </c>
      <c r="R6610" s="58"/>
      <c r="S6610" s="7">
        <v>2001.3</v>
      </c>
      <c r="T6610" s="7">
        <v>15300</v>
      </c>
      <c r="U6610" s="7">
        <v>12813</v>
      </c>
      <c r="V6610" s="7">
        <f t="shared" si="844"/>
        <v>4488.2999999999993</v>
      </c>
      <c r="W6610" s="8">
        <f t="shared" si="842"/>
        <v>12561.764705882353</v>
      </c>
      <c r="X6610" s="8"/>
      <c r="Y6610" s="7">
        <f t="shared" si="843"/>
        <v>0</v>
      </c>
      <c r="Z6610" s="7"/>
      <c r="AA6610" s="8">
        <f t="shared" si="840"/>
        <v>12561.764705882353</v>
      </c>
      <c r="AB6610" s="7">
        <f t="shared" si="841"/>
        <v>251.23529411764684</v>
      </c>
      <c r="AC6610" s="7">
        <f t="shared" si="845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3262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hidden="1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1811</v>
      </c>
      <c r="F6611" s="58" t="s">
        <v>1824</v>
      </c>
      <c r="G6611" s="58" t="s">
        <v>1811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1811</v>
      </c>
      <c r="M6611" s="58"/>
      <c r="N6611" s="58" t="s">
        <v>40</v>
      </c>
      <c r="O6611" s="58" t="s">
        <v>41</v>
      </c>
      <c r="P6611" s="4">
        <v>0.02</v>
      </c>
      <c r="Q6611" s="117" t="s">
        <v>4227</v>
      </c>
      <c r="R6611" s="58"/>
      <c r="S6611" s="7">
        <v>9084.73</v>
      </c>
      <c r="T6611" s="7">
        <v>5100</v>
      </c>
      <c r="U6611" s="7">
        <v>11148.7</v>
      </c>
      <c r="V6611" s="7">
        <f t="shared" si="844"/>
        <v>3036.0299999999988</v>
      </c>
      <c r="W6611" s="8">
        <f t="shared" si="842"/>
        <v>10930.098039215687</v>
      </c>
      <c r="X6611" s="8"/>
      <c r="Y6611" s="7">
        <f t="shared" si="843"/>
        <v>0</v>
      </c>
      <c r="Z6611" s="7"/>
      <c r="AA6611" s="8">
        <f t="shared" si="840"/>
        <v>10930.098039215687</v>
      </c>
      <c r="AB6611" s="7">
        <f t="shared" si="841"/>
        <v>218.60196078431363</v>
      </c>
      <c r="AC6611" s="7">
        <f t="shared" si="845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3262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hidden="1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1833</v>
      </c>
      <c r="F6612" s="58" t="s">
        <v>1833</v>
      </c>
      <c r="G6612" s="58" t="s">
        <v>1833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1833</v>
      </c>
      <c r="M6612" s="58"/>
      <c r="N6612" s="58" t="s">
        <v>40</v>
      </c>
      <c r="O6612" s="58" t="s">
        <v>80</v>
      </c>
      <c r="P6612" s="4">
        <v>0</v>
      </c>
      <c r="Q6612" s="117" t="s">
        <v>4228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4"/>
        <v>9281.1999999999989</v>
      </c>
      <c r="W6612" s="8">
        <f t="shared" si="842"/>
        <v>12972.6</v>
      </c>
      <c r="X6612" s="8"/>
      <c r="Y6612" s="7">
        <f t="shared" si="843"/>
        <v>0</v>
      </c>
      <c r="Z6612" s="7"/>
      <c r="AA6612" s="8">
        <f t="shared" si="840"/>
        <v>12972.6</v>
      </c>
      <c r="AB6612" s="7">
        <f t="shared" si="841"/>
        <v>0</v>
      </c>
      <c r="AC6612" s="7">
        <f t="shared" si="845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3262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hidden="1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1836</v>
      </c>
      <c r="M6613" s="58"/>
      <c r="N6613" s="58" t="s">
        <v>40</v>
      </c>
      <c r="O6613" s="58" t="s">
        <v>80</v>
      </c>
      <c r="P6613" s="4">
        <v>0</v>
      </c>
      <c r="Q6613" s="117" t="s">
        <v>4229</v>
      </c>
      <c r="R6613" s="58"/>
      <c r="S6613" s="7">
        <v>0</v>
      </c>
      <c r="T6613" s="7">
        <v>20000</v>
      </c>
      <c r="U6613" s="7">
        <v>2835.1</v>
      </c>
      <c r="V6613" s="7">
        <f t="shared" si="844"/>
        <v>17164.900000000001</v>
      </c>
      <c r="W6613" s="8">
        <f t="shared" si="842"/>
        <v>2835.1</v>
      </c>
      <c r="X6613" s="8"/>
      <c r="Y6613" s="7">
        <f t="shared" si="843"/>
        <v>0</v>
      </c>
      <c r="Z6613" s="7"/>
      <c r="AA6613" s="8">
        <f t="shared" si="840"/>
        <v>2835.1</v>
      </c>
      <c r="AB6613" s="7">
        <f t="shared" si="841"/>
        <v>0</v>
      </c>
      <c r="AC6613" s="7">
        <f t="shared" si="845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3262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hidden="1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4230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4"/>
        <v>2134.4699999999993</v>
      </c>
      <c r="W6614" s="8">
        <f t="shared" si="842"/>
        <v>8322.6299999999992</v>
      </c>
      <c r="X6614" s="8"/>
      <c r="Y6614" s="7">
        <f t="shared" si="843"/>
        <v>0</v>
      </c>
      <c r="Z6614" s="7"/>
      <c r="AA6614" s="8">
        <f t="shared" si="840"/>
        <v>8322.6299999999992</v>
      </c>
      <c r="AB6614" s="7">
        <f t="shared" si="841"/>
        <v>0</v>
      </c>
      <c r="AC6614" s="7">
        <f t="shared" si="845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3262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hidden="1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1847</v>
      </c>
      <c r="F6615" s="58" t="s">
        <v>1847</v>
      </c>
      <c r="G6615" s="58" t="s">
        <v>1847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1848</v>
      </c>
      <c r="M6615" s="58"/>
      <c r="N6615" s="58" t="s">
        <v>40</v>
      </c>
      <c r="O6615" s="58" t="s">
        <v>41</v>
      </c>
      <c r="P6615" s="4">
        <v>0.02</v>
      </c>
      <c r="Q6615" s="117" t="s">
        <v>4231</v>
      </c>
      <c r="R6615" s="58" t="s">
        <v>4037</v>
      </c>
      <c r="S6615" s="7">
        <v>9458</v>
      </c>
      <c r="T6615" s="7">
        <v>71586.53</v>
      </c>
      <c r="U6615" s="7">
        <v>70185.8</v>
      </c>
      <c r="V6615" s="7">
        <f t="shared" si="844"/>
        <v>10858.729999999996</v>
      </c>
      <c r="W6615" s="8">
        <f t="shared" si="842"/>
        <v>68809.607843137259</v>
      </c>
      <c r="X6615" s="8"/>
      <c r="Y6615" s="7">
        <f t="shared" si="843"/>
        <v>0</v>
      </c>
      <c r="Z6615" s="7"/>
      <c r="AA6615" s="8">
        <f t="shared" si="840"/>
        <v>68809.607843137259</v>
      </c>
      <c r="AB6615" s="7">
        <f>U6615-W6615</f>
        <v>1376.192156862744</v>
      </c>
      <c r="AC6615" s="7">
        <f t="shared" si="845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3262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hidden="1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1850</v>
      </c>
      <c r="F6616" s="58" t="s">
        <v>1850</v>
      </c>
      <c r="G6616" s="58" t="s">
        <v>1850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1850</v>
      </c>
      <c r="M6616" s="58"/>
      <c r="N6616" s="58" t="s">
        <v>40</v>
      </c>
      <c r="O6616" s="58" t="s">
        <v>41</v>
      </c>
      <c r="P6616" s="4">
        <v>0.05</v>
      </c>
      <c r="Q6616" s="117" t="s">
        <v>4232</v>
      </c>
      <c r="R6616" s="58"/>
      <c r="S6616" s="7">
        <v>10000</v>
      </c>
      <c r="T6616" s="7">
        <v>-10000</v>
      </c>
      <c r="U6616" s="7">
        <v>0</v>
      </c>
      <c r="V6616" s="7">
        <f t="shared" si="844"/>
        <v>0</v>
      </c>
      <c r="W6616" s="8">
        <f t="shared" si="842"/>
        <v>0</v>
      </c>
      <c r="X6616" s="8"/>
      <c r="Y6616" s="7">
        <f t="shared" si="843"/>
        <v>0</v>
      </c>
      <c r="Z6616" s="7"/>
      <c r="AA6616" s="8">
        <f t="shared" si="840"/>
        <v>0</v>
      </c>
      <c r="AB6616" s="7">
        <f t="shared" ref="AB6616:AB6679" si="846">U6616-W6616</f>
        <v>0</v>
      </c>
      <c r="AC6616" s="7">
        <f t="shared" si="845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3262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hidden="1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1852</v>
      </c>
      <c r="F6617" s="58" t="s">
        <v>1852</v>
      </c>
      <c r="G6617" s="58" t="s">
        <v>1852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4233</v>
      </c>
      <c r="M6617" s="58"/>
      <c r="N6617" s="58" t="s">
        <v>40</v>
      </c>
      <c r="O6617" s="58" t="s">
        <v>80</v>
      </c>
      <c r="P6617" s="4">
        <v>0</v>
      </c>
      <c r="Q6617" s="117" t="s">
        <v>4234</v>
      </c>
      <c r="R6617" s="58"/>
      <c r="S6617" s="7">
        <v>0</v>
      </c>
      <c r="T6617" s="7">
        <v>10000</v>
      </c>
      <c r="U6617" s="7">
        <v>10000</v>
      </c>
      <c r="V6617" s="7">
        <f t="shared" si="844"/>
        <v>0</v>
      </c>
      <c r="W6617" s="8">
        <f t="shared" si="842"/>
        <v>10000</v>
      </c>
      <c r="X6617" s="8"/>
      <c r="Y6617" s="7">
        <f t="shared" si="843"/>
        <v>0</v>
      </c>
      <c r="Z6617" s="7"/>
      <c r="AA6617" s="7"/>
      <c r="AB6617" s="7">
        <f t="shared" si="846"/>
        <v>0</v>
      </c>
      <c r="AC6617" s="7">
        <f t="shared" si="845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3262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hidden="1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1852</v>
      </c>
      <c r="F6618" s="58" t="s">
        <v>1852</v>
      </c>
      <c r="G6618" s="58" t="s">
        <v>1852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4235</v>
      </c>
      <c r="M6618" s="58"/>
      <c r="N6618" s="58" t="s">
        <v>40</v>
      </c>
      <c r="O6618" s="58" t="s">
        <v>80</v>
      </c>
      <c r="P6618" s="4">
        <v>0</v>
      </c>
      <c r="Q6618" s="117" t="s">
        <v>4236</v>
      </c>
      <c r="R6618" s="58"/>
      <c r="S6618" s="7">
        <v>0</v>
      </c>
      <c r="T6618" s="7">
        <v>4361.54</v>
      </c>
      <c r="U6618" s="7">
        <v>4361.54</v>
      </c>
      <c r="V6618" s="7">
        <f t="shared" si="844"/>
        <v>0</v>
      </c>
      <c r="W6618" s="8">
        <f t="shared" si="842"/>
        <v>4361.54</v>
      </c>
      <c r="X6618" s="8"/>
      <c r="Y6618" s="7">
        <f t="shared" si="843"/>
        <v>0</v>
      </c>
      <c r="Z6618" s="7"/>
      <c r="AA6618" s="7"/>
      <c r="AB6618" s="7">
        <f t="shared" si="846"/>
        <v>0</v>
      </c>
      <c r="AC6618" s="7">
        <f t="shared" si="845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3262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hidden="1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1852</v>
      </c>
      <c r="F6619" s="58" t="s">
        <v>1852</v>
      </c>
      <c r="G6619" s="58" t="s">
        <v>1852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1853</v>
      </c>
      <c r="M6619" s="58"/>
      <c r="N6619" s="58" t="s">
        <v>40</v>
      </c>
      <c r="O6619" s="58" t="s">
        <v>80</v>
      </c>
      <c r="P6619" s="4">
        <v>0</v>
      </c>
      <c r="Q6619" s="117" t="s">
        <v>4237</v>
      </c>
      <c r="R6619" s="58"/>
      <c r="S6619" s="7">
        <v>0</v>
      </c>
      <c r="T6619" s="7">
        <v>22818.26</v>
      </c>
      <c r="U6619" s="7">
        <v>22818.26</v>
      </c>
      <c r="V6619" s="7">
        <f t="shared" si="844"/>
        <v>0</v>
      </c>
      <c r="W6619" s="8">
        <f t="shared" si="842"/>
        <v>22818.26</v>
      </c>
      <c r="X6619" s="8"/>
      <c r="Y6619" s="7">
        <f t="shared" si="843"/>
        <v>0</v>
      </c>
      <c r="Z6619" s="7"/>
      <c r="AA6619" s="7"/>
      <c r="AB6619" s="7">
        <f t="shared" si="846"/>
        <v>0</v>
      </c>
      <c r="AC6619" s="7">
        <f t="shared" si="845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3262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hidden="1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1852</v>
      </c>
      <c r="F6620" s="58" t="s">
        <v>1852</v>
      </c>
      <c r="G6620" s="58" t="s">
        <v>1852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1855</v>
      </c>
      <c r="M6620" s="58"/>
      <c r="N6620" s="58" t="s">
        <v>40</v>
      </c>
      <c r="O6620" s="58" t="s">
        <v>80</v>
      </c>
      <c r="P6620" s="4">
        <v>0</v>
      </c>
      <c r="Q6620" s="117" t="s">
        <v>4238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4"/>
        <v>0</v>
      </c>
      <c r="W6620" s="8">
        <f t="shared" si="842"/>
        <v>14650.08</v>
      </c>
      <c r="X6620" s="8"/>
      <c r="Y6620" s="7">
        <f t="shared" si="843"/>
        <v>0</v>
      </c>
      <c r="Z6620" s="7"/>
      <c r="AA6620" s="7"/>
      <c r="AB6620" s="7">
        <f t="shared" si="846"/>
        <v>0</v>
      </c>
      <c r="AC6620" s="7">
        <f t="shared" si="845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3262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hidden="1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1852</v>
      </c>
      <c r="F6621" s="58" t="s">
        <v>1852</v>
      </c>
      <c r="G6621" s="58" t="s">
        <v>1852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1856</v>
      </c>
      <c r="M6621" s="58"/>
      <c r="N6621" s="58" t="s">
        <v>40</v>
      </c>
      <c r="O6621" s="58" t="s">
        <v>80</v>
      </c>
      <c r="P6621" s="4">
        <v>0</v>
      </c>
      <c r="Q6621" s="117" t="s">
        <v>4239</v>
      </c>
      <c r="R6621" s="58"/>
      <c r="S6621" s="7">
        <v>0</v>
      </c>
      <c r="T6621" s="7">
        <v>22980.1</v>
      </c>
      <c r="U6621" s="7">
        <v>9035.9</v>
      </c>
      <c r="V6621" s="7">
        <f t="shared" si="844"/>
        <v>13944.199999999999</v>
      </c>
      <c r="W6621" s="8">
        <f t="shared" si="842"/>
        <v>9035.9</v>
      </c>
      <c r="X6621" s="8"/>
      <c r="Y6621" s="7">
        <f t="shared" si="843"/>
        <v>0</v>
      </c>
      <c r="Z6621" s="7"/>
      <c r="AA6621" s="7"/>
      <c r="AB6621" s="7">
        <f t="shared" si="846"/>
        <v>0</v>
      </c>
      <c r="AC6621" s="7">
        <f t="shared" si="845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3262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hidden="1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2652</v>
      </c>
      <c r="F6622" s="58" t="s">
        <v>2653</v>
      </c>
      <c r="G6622" s="58" t="s">
        <v>2652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2654</v>
      </c>
      <c r="M6622" s="58"/>
      <c r="N6622" s="58" t="s">
        <v>40</v>
      </c>
      <c r="O6622" s="58" t="s">
        <v>80</v>
      </c>
      <c r="P6622" s="4">
        <v>0</v>
      </c>
      <c r="Q6622" s="117" t="s">
        <v>4240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4"/>
        <v>150.69999999999982</v>
      </c>
      <c r="W6622" s="8">
        <f t="shared" si="842"/>
        <v>7174.5</v>
      </c>
      <c r="X6622" s="8"/>
      <c r="Y6622" s="7">
        <f t="shared" si="843"/>
        <v>0</v>
      </c>
      <c r="Z6622" s="7"/>
      <c r="AA6622" s="8">
        <f t="shared" ref="AA6622:AA6634" si="847">W6622+X6622</f>
        <v>7174.5</v>
      </c>
      <c r="AB6622" s="7">
        <f t="shared" si="846"/>
        <v>0</v>
      </c>
      <c r="AC6622" s="7">
        <f t="shared" si="845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3262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hidden="1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1857</v>
      </c>
      <c r="F6623" s="58" t="s">
        <v>1857</v>
      </c>
      <c r="G6623" s="58" t="s">
        <v>1857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1858</v>
      </c>
      <c r="M6623" s="58"/>
      <c r="N6623" s="58" t="s">
        <v>40</v>
      </c>
      <c r="O6623" s="58" t="s">
        <v>80</v>
      </c>
      <c r="P6623" s="4">
        <v>0</v>
      </c>
      <c r="Q6623" s="117" t="s">
        <v>4241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4"/>
        <v>3138.6000000000004</v>
      </c>
      <c r="W6623" s="8">
        <f t="shared" si="842"/>
        <v>8252.2999999999993</v>
      </c>
      <c r="X6623" s="8"/>
      <c r="Y6623" s="7">
        <f t="shared" si="843"/>
        <v>0</v>
      </c>
      <c r="Z6623" s="7"/>
      <c r="AA6623" s="8">
        <f t="shared" si="847"/>
        <v>8252.2999999999993</v>
      </c>
      <c r="AB6623" s="7">
        <f t="shared" si="846"/>
        <v>0</v>
      </c>
      <c r="AC6623" s="7">
        <f t="shared" si="845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3262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hidden="1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1861</v>
      </c>
      <c r="F6624" s="58" t="s">
        <v>1861</v>
      </c>
      <c r="G6624" s="58" t="s">
        <v>1861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1861</v>
      </c>
      <c r="M6624" s="58"/>
      <c r="N6624" s="58" t="s">
        <v>40</v>
      </c>
      <c r="O6624" s="58" t="s">
        <v>80</v>
      </c>
      <c r="P6624" s="4">
        <v>0</v>
      </c>
      <c r="Q6624" s="117" t="s">
        <v>4242</v>
      </c>
      <c r="R6624" s="58"/>
      <c r="S6624" s="7">
        <v>5263.3</v>
      </c>
      <c r="T6624" s="7">
        <v>70000</v>
      </c>
      <c r="U6624" s="7">
        <v>28265.1</v>
      </c>
      <c r="V6624" s="7">
        <f t="shared" si="844"/>
        <v>46998.200000000004</v>
      </c>
      <c r="W6624" s="8">
        <f t="shared" si="842"/>
        <v>28265.1</v>
      </c>
      <c r="X6624" s="8"/>
      <c r="Y6624" s="7">
        <f t="shared" si="843"/>
        <v>0</v>
      </c>
      <c r="Z6624" s="7"/>
      <c r="AA6624" s="8">
        <f t="shared" si="847"/>
        <v>28265.1</v>
      </c>
      <c r="AB6624" s="7">
        <f t="shared" si="846"/>
        <v>0</v>
      </c>
      <c r="AC6624" s="7">
        <f t="shared" si="845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3262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hidden="1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1885</v>
      </c>
      <c r="F6625" s="58" t="s">
        <v>1885</v>
      </c>
      <c r="G6625" s="58" t="s">
        <v>1885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1885</v>
      </c>
      <c r="M6625" s="58"/>
      <c r="N6625" s="58" t="s">
        <v>40</v>
      </c>
      <c r="O6625" s="58" t="s">
        <v>41</v>
      </c>
      <c r="P6625" s="4">
        <v>0.02</v>
      </c>
      <c r="Q6625" s="117" t="s">
        <v>4243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4"/>
        <v>28947.500000000007</v>
      </c>
      <c r="W6625" s="8">
        <f t="shared" si="842"/>
        <v>30262.352941176468</v>
      </c>
      <c r="X6625" s="8"/>
      <c r="Y6625" s="7">
        <f t="shared" si="843"/>
        <v>0</v>
      </c>
      <c r="Z6625" s="7"/>
      <c r="AA6625" s="8">
        <f t="shared" si="847"/>
        <v>30262.352941176468</v>
      </c>
      <c r="AB6625" s="7">
        <f t="shared" si="846"/>
        <v>605.2470588235301</v>
      </c>
      <c r="AC6625" s="7">
        <f t="shared" si="845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3262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hidden="1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1889</v>
      </c>
      <c r="M6626" s="58"/>
      <c r="N6626" s="58" t="s">
        <v>40</v>
      </c>
      <c r="O6626" s="58" t="s">
        <v>80</v>
      </c>
      <c r="P6626" s="4">
        <v>0</v>
      </c>
      <c r="Q6626" s="117" t="s">
        <v>4244</v>
      </c>
      <c r="R6626" s="58"/>
      <c r="S6626" s="7">
        <v>22724.61</v>
      </c>
      <c r="T6626" s="7">
        <v>20000</v>
      </c>
      <c r="U6626" s="7">
        <v>23335.5</v>
      </c>
      <c r="V6626" s="7">
        <f t="shared" si="844"/>
        <v>19389.11</v>
      </c>
      <c r="W6626" s="8">
        <f t="shared" si="842"/>
        <v>23335.5</v>
      </c>
      <c r="X6626" s="8"/>
      <c r="Y6626" s="7">
        <f t="shared" si="843"/>
        <v>0</v>
      </c>
      <c r="Z6626" s="7"/>
      <c r="AA6626" s="8">
        <f t="shared" si="847"/>
        <v>23335.5</v>
      </c>
      <c r="AB6626" s="7">
        <f t="shared" si="846"/>
        <v>0</v>
      </c>
      <c r="AC6626" s="7">
        <f t="shared" si="845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3262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hidden="1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4245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4246</v>
      </c>
      <c r="R6627" s="58" t="s">
        <v>4031</v>
      </c>
      <c r="S6627" s="7">
        <v>0</v>
      </c>
      <c r="T6627" s="7">
        <v>612000</v>
      </c>
      <c r="U6627" s="7">
        <v>537345.1</v>
      </c>
      <c r="V6627" s="7">
        <f t="shared" si="844"/>
        <v>74654.900000000023</v>
      </c>
      <c r="W6627" s="8">
        <f t="shared" si="842"/>
        <v>526808.92156862747</v>
      </c>
      <c r="X6627" s="8"/>
      <c r="Y6627" s="7">
        <f t="shared" si="843"/>
        <v>0</v>
      </c>
      <c r="Z6627" s="7"/>
      <c r="AA6627" s="8">
        <f t="shared" si="847"/>
        <v>526808.92156862747</v>
      </c>
      <c r="AB6627" s="7">
        <f t="shared" si="846"/>
        <v>10536.178431372507</v>
      </c>
      <c r="AC6627" s="7">
        <f t="shared" si="845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3262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hidden="1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1893</v>
      </c>
      <c r="M6628" s="58"/>
      <c r="N6628" s="58" t="s">
        <v>40</v>
      </c>
      <c r="O6628" s="58" t="s">
        <v>41</v>
      </c>
      <c r="P6628" s="4">
        <v>0.02</v>
      </c>
      <c r="Q6628" s="117" t="s">
        <v>4247</v>
      </c>
      <c r="R6628" s="58" t="s">
        <v>4037</v>
      </c>
      <c r="S6628" s="7">
        <v>0</v>
      </c>
      <c r="T6628" s="7">
        <v>1600</v>
      </c>
      <c r="U6628" s="7">
        <v>1600</v>
      </c>
      <c r="V6628" s="7">
        <f t="shared" si="844"/>
        <v>0</v>
      </c>
      <c r="W6628" s="8">
        <f t="shared" si="842"/>
        <v>1568.627450980392</v>
      </c>
      <c r="X6628" s="8"/>
      <c r="Y6628" s="7">
        <f t="shared" si="843"/>
        <v>0</v>
      </c>
      <c r="Z6628" s="7"/>
      <c r="AA6628" s="8">
        <f t="shared" si="847"/>
        <v>1568.627450980392</v>
      </c>
      <c r="AB6628" s="7">
        <f t="shared" si="846"/>
        <v>31.372549019607959</v>
      </c>
      <c r="AC6628" s="7">
        <f t="shared" si="845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3262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hidden="1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1893</v>
      </c>
      <c r="M6629" s="58"/>
      <c r="N6629" s="58" t="s">
        <v>40</v>
      </c>
      <c r="O6629" s="58" t="s">
        <v>80</v>
      </c>
      <c r="P6629" s="4">
        <v>0</v>
      </c>
      <c r="Q6629" s="117" t="s">
        <v>4247</v>
      </c>
      <c r="R6629" s="58" t="s">
        <v>4037</v>
      </c>
      <c r="S6629" s="7">
        <v>17730.849999999999</v>
      </c>
      <c r="T6629" s="7">
        <v>130000</v>
      </c>
      <c r="U6629" s="7">
        <v>146837.29999999999</v>
      </c>
      <c r="V6629" s="7">
        <f t="shared" si="844"/>
        <v>893.55000000001746</v>
      </c>
      <c r="W6629" s="8">
        <f t="shared" si="842"/>
        <v>146837.29999999999</v>
      </c>
      <c r="X6629" s="8"/>
      <c r="Y6629" s="7">
        <f t="shared" si="843"/>
        <v>0</v>
      </c>
      <c r="Z6629" s="7"/>
      <c r="AA6629" s="8">
        <f t="shared" si="847"/>
        <v>146837.29999999999</v>
      </c>
      <c r="AB6629" s="7">
        <f t="shared" si="846"/>
        <v>0</v>
      </c>
      <c r="AC6629" s="7">
        <f t="shared" si="845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3262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hidden="1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4248</v>
      </c>
      <c r="R6630" s="58"/>
      <c r="S6630" s="7">
        <v>26514.77</v>
      </c>
      <c r="T6630" s="7">
        <v>145000</v>
      </c>
      <c r="U6630" s="7">
        <v>148832.4</v>
      </c>
      <c r="V6630" s="7">
        <f t="shared" si="844"/>
        <v>22682.369999999995</v>
      </c>
      <c r="W6630" s="8">
        <f t="shared" si="842"/>
        <v>144497.47572815532</v>
      </c>
      <c r="X6630" s="8"/>
      <c r="Y6630" s="7">
        <f t="shared" si="843"/>
        <v>0</v>
      </c>
      <c r="Z6630" s="7"/>
      <c r="AA6630" s="8">
        <f t="shared" si="847"/>
        <v>144497.47572815532</v>
      </c>
      <c r="AB6630" s="7">
        <f t="shared" si="846"/>
        <v>4334.9242718446767</v>
      </c>
      <c r="AC6630" s="7">
        <f t="shared" si="845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3262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hidden="1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3554</v>
      </c>
      <c r="M6631" s="58"/>
      <c r="N6631" s="58" t="s">
        <v>40</v>
      </c>
      <c r="O6631" s="58" t="s">
        <v>41</v>
      </c>
      <c r="P6631" s="4">
        <v>0.03</v>
      </c>
      <c r="Q6631" s="117" t="s">
        <v>4249</v>
      </c>
      <c r="R6631" s="58"/>
      <c r="S6631" s="7">
        <v>6978.6</v>
      </c>
      <c r="T6631" s="7">
        <v>10000</v>
      </c>
      <c r="U6631" s="7">
        <v>8368</v>
      </c>
      <c r="V6631" s="7">
        <f t="shared" si="844"/>
        <v>8610.5999999999985</v>
      </c>
      <c r="W6631" s="8">
        <f t="shared" si="842"/>
        <v>8124.2718446601939</v>
      </c>
      <c r="X6631" s="8"/>
      <c r="Y6631" s="7">
        <f t="shared" si="843"/>
        <v>0</v>
      </c>
      <c r="Z6631" s="7"/>
      <c r="AA6631" s="8">
        <f t="shared" si="847"/>
        <v>8124.2718446601939</v>
      </c>
      <c r="AB6631" s="7">
        <f t="shared" si="846"/>
        <v>243.72815533980611</v>
      </c>
      <c r="AC6631" s="7">
        <f t="shared" si="845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3262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hidden="1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1898</v>
      </c>
      <c r="F6632" s="58" t="s">
        <v>1898</v>
      </c>
      <c r="G6632" s="58" t="s">
        <v>1898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1899</v>
      </c>
      <c r="M6632" s="58"/>
      <c r="N6632" s="58" t="s">
        <v>40</v>
      </c>
      <c r="O6632" s="58" t="s">
        <v>80</v>
      </c>
      <c r="P6632" s="4">
        <v>0</v>
      </c>
      <c r="Q6632" s="117" t="s">
        <v>4250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4"/>
        <v>7065.7099999999991</v>
      </c>
      <c r="W6632" s="8">
        <f t="shared" si="842"/>
        <v>23446.9</v>
      </c>
      <c r="X6632" s="8"/>
      <c r="Y6632" s="7">
        <f t="shared" si="843"/>
        <v>0</v>
      </c>
      <c r="Z6632" s="7"/>
      <c r="AA6632" s="8">
        <f t="shared" si="847"/>
        <v>23446.9</v>
      </c>
      <c r="AB6632" s="7">
        <f t="shared" si="846"/>
        <v>0</v>
      </c>
      <c r="AC6632" s="7">
        <f t="shared" si="845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3262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hidden="1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1904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1905</v>
      </c>
      <c r="M6633" s="58"/>
      <c r="N6633" s="58" t="s">
        <v>40</v>
      </c>
      <c r="O6633" s="58" t="s">
        <v>41</v>
      </c>
      <c r="P6633" s="4">
        <v>0.02</v>
      </c>
      <c r="Q6633" s="117" t="s">
        <v>4251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4"/>
        <v>38264.5</v>
      </c>
      <c r="W6633" s="8">
        <f t="shared" si="842"/>
        <v>311619.21568627446</v>
      </c>
      <c r="X6633" s="8"/>
      <c r="Y6633" s="7">
        <f t="shared" si="843"/>
        <v>0</v>
      </c>
      <c r="Z6633" s="7"/>
      <c r="AA6633" s="8">
        <f t="shared" si="847"/>
        <v>311619.21568627446</v>
      </c>
      <c r="AB6633" s="7">
        <f t="shared" si="846"/>
        <v>6232.3843137255171</v>
      </c>
      <c r="AC6633" s="7">
        <f t="shared" si="845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3262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hidden="1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1906</v>
      </c>
      <c r="M6634" s="58"/>
      <c r="N6634" s="58" t="s">
        <v>40</v>
      </c>
      <c r="O6634" s="58" t="s">
        <v>80</v>
      </c>
      <c r="P6634" s="4">
        <v>0</v>
      </c>
      <c r="Q6634" s="117" t="s">
        <v>4252</v>
      </c>
      <c r="R6634" s="58"/>
      <c r="S6634" s="7">
        <v>31940.5</v>
      </c>
      <c r="T6634" s="7">
        <v>20000</v>
      </c>
      <c r="U6634" s="7">
        <v>25477.8</v>
      </c>
      <c r="V6634" s="7">
        <f t="shared" si="844"/>
        <v>26462.7</v>
      </c>
      <c r="W6634" s="8">
        <f t="shared" si="842"/>
        <v>25477.8</v>
      </c>
      <c r="X6634" s="8"/>
      <c r="Y6634" s="7">
        <f t="shared" si="843"/>
        <v>0</v>
      </c>
      <c r="Z6634" s="7"/>
      <c r="AA6634" s="8">
        <f t="shared" si="847"/>
        <v>25477.8</v>
      </c>
      <c r="AB6634" s="7">
        <f t="shared" si="846"/>
        <v>0</v>
      </c>
      <c r="AC6634" s="7">
        <f t="shared" si="845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3262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hidden="1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1870</v>
      </c>
      <c r="F6635" s="58" t="s">
        <v>1870</v>
      </c>
      <c r="G6635" s="58" t="s">
        <v>1870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1871</v>
      </c>
      <c r="M6635" s="58"/>
      <c r="N6635" s="58" t="s">
        <v>40</v>
      </c>
      <c r="O6635" s="58" t="s">
        <v>80</v>
      </c>
      <c r="P6635" s="4">
        <v>0</v>
      </c>
      <c r="Q6635" s="117" t="s">
        <v>4253</v>
      </c>
      <c r="R6635" s="58"/>
      <c r="S6635" s="7">
        <v>79574</v>
      </c>
      <c r="T6635" s="7">
        <v>-79574</v>
      </c>
      <c r="U6635" s="7">
        <v>0</v>
      </c>
      <c r="V6635" s="7">
        <f t="shared" si="844"/>
        <v>0</v>
      </c>
      <c r="W6635" s="8">
        <f t="shared" si="842"/>
        <v>0</v>
      </c>
      <c r="X6635" s="8"/>
      <c r="Y6635" s="7">
        <f t="shared" si="843"/>
        <v>0</v>
      </c>
      <c r="Z6635" s="7"/>
      <c r="AA6635" s="7"/>
      <c r="AB6635" s="7">
        <f t="shared" si="846"/>
        <v>0</v>
      </c>
      <c r="AC6635" s="7">
        <f t="shared" si="845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3262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hidden="1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3504</v>
      </c>
      <c r="F6636" s="58" t="s">
        <v>3538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3505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4"/>
        <v>19353.400000000001</v>
      </c>
      <c r="W6636" s="8">
        <f t="shared" si="842"/>
        <v>646.6</v>
      </c>
      <c r="X6636" s="8"/>
      <c r="Y6636" s="7">
        <f t="shared" si="843"/>
        <v>0</v>
      </c>
      <c r="Z6636" s="7"/>
      <c r="AA6636" s="8">
        <f t="shared" ref="AA6636:AA6642" si="848">W6636+X6636</f>
        <v>646.6</v>
      </c>
      <c r="AB6636" s="7">
        <f t="shared" si="846"/>
        <v>0</v>
      </c>
      <c r="AC6636" s="7">
        <f t="shared" si="845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hidden="1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4031</v>
      </c>
      <c r="S6637" s="95">
        <v>2006.2</v>
      </c>
      <c r="T6637" s="7"/>
      <c r="U6637" s="95">
        <v>2006.2</v>
      </c>
      <c r="V6637" s="7">
        <f t="shared" si="844"/>
        <v>0</v>
      </c>
      <c r="W6637" s="8">
        <f t="shared" si="842"/>
        <v>1966.8627450980391</v>
      </c>
      <c r="X6637" s="8"/>
      <c r="Y6637" s="7">
        <f t="shared" si="843"/>
        <v>0</v>
      </c>
      <c r="Z6637" s="7"/>
      <c r="AA6637" s="8">
        <f t="shared" si="848"/>
        <v>1966.8627450980391</v>
      </c>
      <c r="AB6637" s="7">
        <f t="shared" si="846"/>
        <v>39.337254901960932</v>
      </c>
      <c r="AC6637" s="7">
        <f t="shared" si="845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hidden="1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4031</v>
      </c>
      <c r="S6638" s="95">
        <v>20944.88</v>
      </c>
      <c r="T6638" s="7"/>
      <c r="U6638" s="95">
        <v>20944.88</v>
      </c>
      <c r="V6638" s="7">
        <f t="shared" si="844"/>
        <v>0</v>
      </c>
      <c r="W6638" s="8">
        <f t="shared" si="842"/>
        <v>20944.88</v>
      </c>
      <c r="X6638" s="8"/>
      <c r="Y6638" s="7">
        <f t="shared" si="843"/>
        <v>0</v>
      </c>
      <c r="Z6638" s="7"/>
      <c r="AA6638" s="8">
        <f t="shared" si="848"/>
        <v>20944.88</v>
      </c>
      <c r="AB6638" s="7">
        <f t="shared" si="846"/>
        <v>0</v>
      </c>
      <c r="AC6638" s="7">
        <f t="shared" si="845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hidden="1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4"/>
        <v>0</v>
      </c>
      <c r="W6639" s="8">
        <f t="shared" si="842"/>
        <v>21006.152380952379</v>
      </c>
      <c r="X6639" s="8"/>
      <c r="Y6639" s="7">
        <f t="shared" si="843"/>
        <v>0</v>
      </c>
      <c r="Z6639" s="7"/>
      <c r="AA6639" s="8">
        <f t="shared" si="848"/>
        <v>21006.152380952379</v>
      </c>
      <c r="AB6639" s="7">
        <f t="shared" si="846"/>
        <v>1050.3076190476204</v>
      </c>
      <c r="AC6639" s="7">
        <f t="shared" si="845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hidden="1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4031</v>
      </c>
      <c r="S6640" s="95">
        <v>6384.9</v>
      </c>
      <c r="T6640" s="7"/>
      <c r="U6640" s="95">
        <v>6384.9</v>
      </c>
      <c r="V6640" s="7">
        <f t="shared" si="844"/>
        <v>0</v>
      </c>
      <c r="W6640" s="8">
        <f t="shared" si="842"/>
        <v>6384.9</v>
      </c>
      <c r="X6640" s="8"/>
      <c r="Y6640" s="7">
        <f t="shared" si="843"/>
        <v>0</v>
      </c>
      <c r="Z6640" s="7"/>
      <c r="AA6640" s="8">
        <f t="shared" si="848"/>
        <v>6384.9</v>
      </c>
      <c r="AB6640" s="7">
        <f t="shared" si="846"/>
        <v>0</v>
      </c>
      <c r="AC6640" s="7">
        <f t="shared" si="845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hidden="1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1609</v>
      </c>
      <c r="F6641" s="58" t="s">
        <v>1609</v>
      </c>
      <c r="G6641" s="58" t="s">
        <v>1609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1626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4037</v>
      </c>
      <c r="S6641" s="95">
        <v>18818.400000000001</v>
      </c>
      <c r="T6641" s="7"/>
      <c r="U6641" s="95">
        <v>18818.400000000001</v>
      </c>
      <c r="V6641" s="7">
        <f t="shared" si="844"/>
        <v>0</v>
      </c>
      <c r="W6641" s="8">
        <f t="shared" si="842"/>
        <v>16936.560000000001</v>
      </c>
      <c r="X6641" s="8"/>
      <c r="Y6641" s="7">
        <f t="shared" si="843"/>
        <v>0</v>
      </c>
      <c r="Z6641" s="7"/>
      <c r="AA6641" s="8">
        <f t="shared" si="848"/>
        <v>16936.560000000001</v>
      </c>
      <c r="AB6641" s="7">
        <f t="shared" si="846"/>
        <v>1881.8400000000001</v>
      </c>
      <c r="AC6641" s="7">
        <f t="shared" si="845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hidden="1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1640</v>
      </c>
      <c r="F6642" s="58" t="s">
        <v>1640</v>
      </c>
      <c r="G6642" s="58" t="s">
        <v>1640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1640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4"/>
        <v>1107.2699999999995</v>
      </c>
      <c r="W6642" s="8">
        <f t="shared" si="842"/>
        <v>6864.35</v>
      </c>
      <c r="X6642" s="8"/>
      <c r="Y6642" s="7">
        <f t="shared" si="843"/>
        <v>0</v>
      </c>
      <c r="Z6642" s="7"/>
      <c r="AA6642" s="8">
        <f t="shared" si="848"/>
        <v>6864.35</v>
      </c>
      <c r="AB6642" s="7">
        <f t="shared" si="846"/>
        <v>0</v>
      </c>
      <c r="AC6642" s="7">
        <f t="shared" si="845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hidden="1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1651</v>
      </c>
      <c r="F6643" s="58" t="s">
        <v>1651</v>
      </c>
      <c r="G6643" s="58" t="s">
        <v>1651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3546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4"/>
        <v>0</v>
      </c>
      <c r="W6643" s="8">
        <f t="shared" si="842"/>
        <v>490.5</v>
      </c>
      <c r="X6643" s="8"/>
      <c r="Y6643" s="7">
        <f t="shared" si="843"/>
        <v>0</v>
      </c>
      <c r="Z6643" s="7"/>
      <c r="AA6643" s="7"/>
      <c r="AB6643" s="7">
        <f t="shared" si="846"/>
        <v>0</v>
      </c>
      <c r="AC6643" s="7">
        <f t="shared" si="845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hidden="1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1675</v>
      </c>
      <c r="F6644" s="58" t="s">
        <v>1676</v>
      </c>
      <c r="G6644" s="58" t="s">
        <v>1675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1678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4"/>
        <v>0</v>
      </c>
      <c r="W6644" s="8">
        <f t="shared" si="842"/>
        <v>76490.100000000006</v>
      </c>
      <c r="X6644" s="8"/>
      <c r="Y6644" s="7">
        <f t="shared" si="843"/>
        <v>0</v>
      </c>
      <c r="Z6644" s="7"/>
      <c r="AA6644" s="8">
        <f t="shared" ref="AA6644:AA6656" si="849">W6644+X6644</f>
        <v>76490.100000000006</v>
      </c>
      <c r="AB6644" s="7">
        <f t="shared" si="846"/>
        <v>0</v>
      </c>
      <c r="AC6644" s="7">
        <f t="shared" si="845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hidden="1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1706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4"/>
        <v>43844.5</v>
      </c>
      <c r="W6645" s="8">
        <f t="shared" si="842"/>
        <v>32199.801980198019</v>
      </c>
      <c r="X6645" s="8"/>
      <c r="Y6645" s="7">
        <f t="shared" si="843"/>
        <v>0</v>
      </c>
      <c r="Z6645" s="7"/>
      <c r="AA6645" s="8">
        <f t="shared" si="849"/>
        <v>32199.801980198019</v>
      </c>
      <c r="AB6645" s="7">
        <f t="shared" si="846"/>
        <v>321.99801980198026</v>
      </c>
      <c r="AC6645" s="7">
        <f t="shared" si="845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hidden="1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1695</v>
      </c>
      <c r="F6646" s="58" t="s">
        <v>1695</v>
      </c>
      <c r="G6646" s="58" t="s">
        <v>1695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1696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4037</v>
      </c>
      <c r="S6646" s="95">
        <v>54.99</v>
      </c>
      <c r="T6646" s="7"/>
      <c r="U6646" s="95">
        <v>54.99</v>
      </c>
      <c r="V6646" s="7">
        <f t="shared" si="844"/>
        <v>0</v>
      </c>
      <c r="W6646" s="8">
        <f t="shared" si="842"/>
        <v>53.911764705882355</v>
      </c>
      <c r="X6646" s="8"/>
      <c r="Y6646" s="7">
        <f t="shared" si="843"/>
        <v>0</v>
      </c>
      <c r="Z6646" s="7"/>
      <c r="AA6646" s="8">
        <f t="shared" si="849"/>
        <v>53.911764705882355</v>
      </c>
      <c r="AB6646" s="7">
        <f t="shared" si="846"/>
        <v>1.078235294117647</v>
      </c>
      <c r="AC6646" s="7">
        <f t="shared" si="845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hidden="1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1751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4031</v>
      </c>
      <c r="S6647" s="95">
        <v>10000</v>
      </c>
      <c r="T6647" s="7"/>
      <c r="U6647" s="95">
        <v>10000</v>
      </c>
      <c r="V6647" s="7">
        <f t="shared" si="844"/>
        <v>0</v>
      </c>
      <c r="W6647" s="8">
        <f t="shared" si="842"/>
        <v>9803.9215686274511</v>
      </c>
      <c r="X6647" s="8"/>
      <c r="Y6647" s="7">
        <f t="shared" si="843"/>
        <v>0</v>
      </c>
      <c r="Z6647" s="7"/>
      <c r="AA6647" s="8">
        <f t="shared" si="849"/>
        <v>9803.9215686274511</v>
      </c>
      <c r="AB6647" s="7">
        <f t="shared" si="846"/>
        <v>196.07843137254895</v>
      </c>
      <c r="AC6647" s="7">
        <f t="shared" si="845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hidden="1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1776</v>
      </c>
      <c r="F6648" s="58" t="s">
        <v>1776</v>
      </c>
      <c r="G6648" s="58" t="s">
        <v>1776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1776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4"/>
        <v>0</v>
      </c>
      <c r="W6648" s="8">
        <f t="shared" si="842"/>
        <v>1328.42</v>
      </c>
      <c r="X6648" s="8"/>
      <c r="Y6648" s="7">
        <f t="shared" si="843"/>
        <v>0</v>
      </c>
      <c r="Z6648" s="7"/>
      <c r="AA6648" s="8">
        <f t="shared" si="849"/>
        <v>1328.42</v>
      </c>
      <c r="AB6648" s="7">
        <f t="shared" si="846"/>
        <v>0</v>
      </c>
      <c r="AC6648" s="7">
        <f t="shared" si="845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hidden="1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1770</v>
      </c>
      <c r="F6649" s="58" t="s">
        <v>1770</v>
      </c>
      <c r="G6649" s="58" t="s">
        <v>1770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1771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4"/>
        <v>1.0000000002037299E-2</v>
      </c>
      <c r="W6649" s="8">
        <f t="shared" si="842"/>
        <v>0</v>
      </c>
      <c r="X6649" s="8"/>
      <c r="Y6649" s="7">
        <f t="shared" si="843"/>
        <v>0</v>
      </c>
      <c r="Z6649" s="7"/>
      <c r="AA6649" s="8">
        <f t="shared" si="849"/>
        <v>0</v>
      </c>
      <c r="AB6649" s="7">
        <f t="shared" si="846"/>
        <v>0</v>
      </c>
      <c r="AC6649" s="7">
        <f t="shared" si="845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hidden="1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1787</v>
      </c>
      <c r="F6650" s="58" t="s">
        <v>1787</v>
      </c>
      <c r="G6650" s="58" t="s">
        <v>1787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1787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4"/>
        <v>4103.3700000000008</v>
      </c>
      <c r="W6650" s="8">
        <f t="shared" si="842"/>
        <v>6496.363636363636</v>
      </c>
      <c r="X6650" s="8"/>
      <c r="Y6650" s="7">
        <f t="shared" si="843"/>
        <v>0</v>
      </c>
      <c r="Z6650" s="7"/>
      <c r="AA6650" s="8">
        <f t="shared" si="849"/>
        <v>6496.363636363636</v>
      </c>
      <c r="AB6650" s="7">
        <f t="shared" si="846"/>
        <v>649.63636363636397</v>
      </c>
      <c r="AC6650" s="7">
        <f t="shared" si="845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hidden="1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1803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4"/>
        <v>2778.3</v>
      </c>
      <c r="W6651" s="8">
        <f t="shared" si="842"/>
        <v>1468.2</v>
      </c>
      <c r="X6651" s="8"/>
      <c r="Y6651" s="7">
        <f t="shared" si="843"/>
        <v>0</v>
      </c>
      <c r="Z6651" s="7"/>
      <c r="AA6651" s="8">
        <f t="shared" si="849"/>
        <v>1468.2</v>
      </c>
      <c r="AB6651" s="7">
        <f t="shared" si="846"/>
        <v>0</v>
      </c>
      <c r="AC6651" s="7">
        <f t="shared" si="845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hidden="1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1808</v>
      </c>
      <c r="F6652" s="58" t="s">
        <v>1808</v>
      </c>
      <c r="G6652" s="58" t="s">
        <v>1808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1809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4"/>
        <v>8183.7599999999993</v>
      </c>
      <c r="W6652" s="8">
        <f t="shared" si="842"/>
        <v>6445.14</v>
      </c>
      <c r="X6652" s="8"/>
      <c r="Y6652" s="7">
        <f t="shared" si="843"/>
        <v>0</v>
      </c>
      <c r="Z6652" s="7"/>
      <c r="AA6652" s="8">
        <f t="shared" si="849"/>
        <v>6445.14</v>
      </c>
      <c r="AB6652" s="7">
        <f t="shared" si="846"/>
        <v>0</v>
      </c>
      <c r="AC6652" s="7">
        <f t="shared" si="845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hidden="1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1837</v>
      </c>
      <c r="F6653" s="58" t="s">
        <v>1837</v>
      </c>
      <c r="G6653" s="58" t="s">
        <v>1837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1838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4"/>
        <v>0</v>
      </c>
      <c r="W6653" s="8">
        <f t="shared" si="842"/>
        <v>17450.8</v>
      </c>
      <c r="X6653" s="8"/>
      <c r="Y6653" s="7">
        <f t="shared" si="843"/>
        <v>0</v>
      </c>
      <c r="Z6653" s="7"/>
      <c r="AA6653" s="8">
        <f t="shared" si="849"/>
        <v>17450.8</v>
      </c>
      <c r="AB6653" s="7">
        <f t="shared" si="846"/>
        <v>0</v>
      </c>
      <c r="AC6653" s="7">
        <f t="shared" si="845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hidden="1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3551</v>
      </c>
      <c r="F6654" s="58" t="s">
        <v>3551</v>
      </c>
      <c r="G6654" s="58" t="s">
        <v>3551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3552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4"/>
        <v>0</v>
      </c>
      <c r="W6654" s="8">
        <f t="shared" si="842"/>
        <v>2802</v>
      </c>
      <c r="X6654" s="8"/>
      <c r="Y6654" s="7">
        <f t="shared" si="843"/>
        <v>0</v>
      </c>
      <c r="Z6654" s="7"/>
      <c r="AA6654" s="8">
        <f t="shared" si="849"/>
        <v>2802</v>
      </c>
      <c r="AB6654" s="7">
        <f t="shared" si="846"/>
        <v>0</v>
      </c>
      <c r="AC6654" s="7">
        <f t="shared" si="845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hidden="1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3551</v>
      </c>
      <c r="F6655" s="58" t="s">
        <v>3551</v>
      </c>
      <c r="G6655" s="58" t="s">
        <v>3551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3553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4"/>
        <v>0</v>
      </c>
      <c r="W6655" s="8">
        <f t="shared" ref="W6655:W6718" si="850">IF(O6655="返货",U6655/(1+P6655),IF(O6655="返现",U6655,IF(O6655="折扣",U6655*P6655,IF(O6655="无",U6655))))</f>
        <v>3303</v>
      </c>
      <c r="X6655" s="8"/>
      <c r="Y6655" s="7">
        <f t="shared" si="843"/>
        <v>0</v>
      </c>
      <c r="Z6655" s="7"/>
      <c r="AA6655" s="8">
        <f t="shared" si="849"/>
        <v>3303</v>
      </c>
      <c r="AB6655" s="7">
        <f t="shared" si="846"/>
        <v>0</v>
      </c>
      <c r="AC6655" s="7">
        <f t="shared" si="845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hidden="1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1891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4031</v>
      </c>
      <c r="S6656" s="95">
        <v>188225.4</v>
      </c>
      <c r="T6656" s="7"/>
      <c r="U6656" s="95">
        <v>188225.4</v>
      </c>
      <c r="V6656" s="7">
        <f t="shared" si="844"/>
        <v>0</v>
      </c>
      <c r="W6656" s="8">
        <f t="shared" si="850"/>
        <v>184534.70588235292</v>
      </c>
      <c r="X6656" s="8"/>
      <c r="Y6656" s="7">
        <f t="shared" si="843"/>
        <v>0</v>
      </c>
      <c r="Z6656" s="7"/>
      <c r="AA6656" s="8">
        <f t="shared" si="849"/>
        <v>184534.70588235292</v>
      </c>
      <c r="AB6656" s="7">
        <f t="shared" si="846"/>
        <v>3690.6941176470718</v>
      </c>
      <c r="AC6656" s="7">
        <f t="shared" si="845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hidden="1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1909</v>
      </c>
      <c r="F6657" s="58" t="s">
        <v>1909</v>
      </c>
      <c r="G6657" s="58" t="s">
        <v>1909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1910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4"/>
        <v>28267</v>
      </c>
      <c r="W6657" s="8">
        <f t="shared" si="850"/>
        <v>44262</v>
      </c>
      <c r="X6657" s="8"/>
      <c r="Y6657" s="7">
        <f t="shared" si="843"/>
        <v>0</v>
      </c>
      <c r="Z6657" s="7"/>
      <c r="AA6657" s="7"/>
      <c r="AB6657" s="7">
        <f t="shared" si="846"/>
        <v>0</v>
      </c>
      <c r="AC6657" s="7">
        <f t="shared" si="845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hidden="1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1898</v>
      </c>
      <c r="F6658" s="58" t="s">
        <v>1898</v>
      </c>
      <c r="G6658" s="58" t="s">
        <v>1898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2820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4"/>
        <v>3204.7</v>
      </c>
      <c r="W6658" s="8">
        <f t="shared" si="850"/>
        <v>1795.3</v>
      </c>
      <c r="X6658" s="8"/>
      <c r="Y6658" s="7">
        <f t="shared" si="843"/>
        <v>0</v>
      </c>
      <c r="Z6658" s="7"/>
      <c r="AA6658" s="8">
        <f t="shared" ref="AA6658:AA6721" si="851">W6658+X6658</f>
        <v>1795.3</v>
      </c>
      <c r="AB6658" s="7">
        <f t="shared" si="846"/>
        <v>0</v>
      </c>
      <c r="AC6658" s="7">
        <f t="shared" si="845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hidden="1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4"/>
        <v>20789.699999999997</v>
      </c>
      <c r="W6659" s="8">
        <f t="shared" si="850"/>
        <v>26726</v>
      </c>
      <c r="X6659" s="8"/>
      <c r="Y6659" s="7">
        <f t="shared" ref="Y6659:Y6722" si="852">IF(W6659-AC6659&lt;=0,0,IF(O6659="返现",MAX(W6659-AB6659-AC6659,0),MAX(W6659-AC6659,0)))</f>
        <v>0</v>
      </c>
      <c r="Z6659" s="7"/>
      <c r="AA6659" s="8">
        <f t="shared" si="851"/>
        <v>26726</v>
      </c>
      <c r="AB6659" s="7">
        <f t="shared" si="846"/>
        <v>0</v>
      </c>
      <c r="AC6659" s="7">
        <f t="shared" si="845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hidden="1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1875</v>
      </c>
      <c r="F6660" s="58" t="s">
        <v>1875</v>
      </c>
      <c r="G6660" s="58" t="s">
        <v>1875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1875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4"/>
        <v>2826.77</v>
      </c>
      <c r="W6660" s="8">
        <f t="shared" si="850"/>
        <v>2846.6</v>
      </c>
      <c r="X6660" s="8"/>
      <c r="Y6660" s="7">
        <f t="shared" si="852"/>
        <v>0</v>
      </c>
      <c r="Z6660" s="7"/>
      <c r="AA6660" s="8">
        <f t="shared" si="851"/>
        <v>2846.6</v>
      </c>
      <c r="AB6660" s="7">
        <f t="shared" si="846"/>
        <v>0</v>
      </c>
      <c r="AC6660" s="7">
        <f t="shared" si="845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hidden="1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3">S6661+T6661-U6661</f>
        <v>146386.94</v>
      </c>
      <c r="W6661" s="8">
        <f t="shared" si="850"/>
        <v>15496.2</v>
      </c>
      <c r="X6661" s="8"/>
      <c r="Y6661" s="7">
        <f t="shared" si="852"/>
        <v>0</v>
      </c>
      <c r="Z6661" s="7"/>
      <c r="AA6661" s="8">
        <f t="shared" si="851"/>
        <v>15496.2</v>
      </c>
      <c r="AB6661" s="7">
        <f t="shared" si="846"/>
        <v>0</v>
      </c>
      <c r="AC6661" s="7">
        <f t="shared" si="845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hidden="1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4037</v>
      </c>
      <c r="S6662" s="95">
        <v>15847.03</v>
      </c>
      <c r="T6662" s="7"/>
      <c r="U6662" s="95">
        <v>15847.03</v>
      </c>
      <c r="V6662" s="7">
        <f t="shared" si="853"/>
        <v>0</v>
      </c>
      <c r="W6662" s="8">
        <f t="shared" si="850"/>
        <v>15847.03</v>
      </c>
      <c r="X6662" s="8"/>
      <c r="Y6662" s="7">
        <f t="shared" si="852"/>
        <v>0</v>
      </c>
      <c r="Z6662" s="7"/>
      <c r="AA6662" s="8">
        <f t="shared" si="851"/>
        <v>15847.03</v>
      </c>
      <c r="AB6662" s="7">
        <f t="shared" si="846"/>
        <v>0</v>
      </c>
      <c r="AC6662" s="7">
        <f t="shared" ref="AC6662:AC6703" si="854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hidden="1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3"/>
        <v>65924.149999999994</v>
      </c>
      <c r="W6663" s="8">
        <f t="shared" si="850"/>
        <v>0</v>
      </c>
      <c r="X6663" s="8"/>
      <c r="Y6663" s="7">
        <f t="shared" si="852"/>
        <v>0</v>
      </c>
      <c r="Z6663" s="7"/>
      <c r="AA6663" s="8">
        <f t="shared" si="851"/>
        <v>0</v>
      </c>
      <c r="AB6663" s="7">
        <f t="shared" si="846"/>
        <v>0</v>
      </c>
      <c r="AC6663" s="7">
        <f t="shared" si="854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hidden="1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58" t="s">
        <v>80</v>
      </c>
      <c r="P6664" s="4">
        <v>0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3"/>
        <v>19089.350000000002</v>
      </c>
      <c r="W6664" s="8">
        <f t="shared" si="850"/>
        <v>21812.799999999999</v>
      </c>
      <c r="X6664" s="8"/>
      <c r="Y6664" s="7">
        <f t="shared" si="852"/>
        <v>0</v>
      </c>
      <c r="Z6664" s="7"/>
      <c r="AA6664" s="8">
        <f t="shared" si="851"/>
        <v>21812.799999999999</v>
      </c>
      <c r="AB6664" s="7">
        <f t="shared" si="846"/>
        <v>0</v>
      </c>
      <c r="AC6664" s="7">
        <f t="shared" si="854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hidden="1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4031</v>
      </c>
      <c r="S6665" s="95">
        <v>3558.36</v>
      </c>
      <c r="T6665" s="7"/>
      <c r="U6665" s="95">
        <v>3558.36</v>
      </c>
      <c r="V6665" s="7">
        <f t="shared" si="853"/>
        <v>0</v>
      </c>
      <c r="W6665" s="8">
        <f t="shared" si="850"/>
        <v>3558.36</v>
      </c>
      <c r="X6665" s="8"/>
      <c r="Y6665" s="7">
        <f t="shared" si="852"/>
        <v>0</v>
      </c>
      <c r="Z6665" s="7"/>
      <c r="AA6665" s="8">
        <f t="shared" si="851"/>
        <v>3558.36</v>
      </c>
      <c r="AB6665" s="7">
        <f t="shared" si="846"/>
        <v>0</v>
      </c>
      <c r="AC6665" s="7">
        <f t="shared" si="854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hidden="1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3"/>
        <v>42157.11</v>
      </c>
      <c r="W6666" s="8">
        <f t="shared" si="850"/>
        <v>0</v>
      </c>
      <c r="X6666" s="8"/>
      <c r="Y6666" s="7">
        <f t="shared" si="852"/>
        <v>0</v>
      </c>
      <c r="Z6666" s="7"/>
      <c r="AA6666" s="8">
        <f t="shared" si="851"/>
        <v>0</v>
      </c>
      <c r="AB6666" s="7">
        <f t="shared" si="846"/>
        <v>0</v>
      </c>
      <c r="AC6666" s="7">
        <f t="shared" si="854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hidden="1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3"/>
        <v>1.00000000002183E-2</v>
      </c>
      <c r="W6667" s="8">
        <f t="shared" si="850"/>
        <v>0</v>
      </c>
      <c r="X6667" s="8"/>
      <c r="Y6667" s="7">
        <f t="shared" si="852"/>
        <v>0</v>
      </c>
      <c r="Z6667" s="7"/>
      <c r="AA6667" s="8">
        <f t="shared" si="851"/>
        <v>0</v>
      </c>
      <c r="AB6667" s="7">
        <f t="shared" si="846"/>
        <v>0</v>
      </c>
      <c r="AC6667" s="7">
        <f t="shared" si="854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hidden="1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4031</v>
      </c>
      <c r="S6668" s="95">
        <v>18374</v>
      </c>
      <c r="T6668" s="7"/>
      <c r="U6668" s="95">
        <v>18374</v>
      </c>
      <c r="V6668" s="7">
        <f t="shared" si="853"/>
        <v>0</v>
      </c>
      <c r="W6668" s="8">
        <f t="shared" si="850"/>
        <v>18374</v>
      </c>
      <c r="X6668" s="8"/>
      <c r="Y6668" s="7">
        <f t="shared" si="852"/>
        <v>0</v>
      </c>
      <c r="Z6668" s="7"/>
      <c r="AA6668" s="8">
        <f t="shared" si="851"/>
        <v>18374</v>
      </c>
      <c r="AB6668" s="7">
        <f t="shared" si="846"/>
        <v>0</v>
      </c>
      <c r="AC6668" s="7">
        <f t="shared" si="854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hidden="1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1633</v>
      </c>
      <c r="F6669" s="58" t="s">
        <v>1634</v>
      </c>
      <c r="G6669" s="58" t="s">
        <v>1633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1635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3"/>
        <v>95054.53</v>
      </c>
      <c r="W6669" s="8">
        <f t="shared" si="850"/>
        <v>3341.8</v>
      </c>
      <c r="X6669" s="8"/>
      <c r="Y6669" s="7">
        <f t="shared" si="852"/>
        <v>0</v>
      </c>
      <c r="Z6669" s="7"/>
      <c r="AA6669" s="8">
        <f t="shared" si="851"/>
        <v>3341.8</v>
      </c>
      <c r="AB6669" s="7">
        <f t="shared" si="846"/>
        <v>0</v>
      </c>
      <c r="AC6669" s="7">
        <f t="shared" si="854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hidden="1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1637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3"/>
        <v>10397.4</v>
      </c>
      <c r="W6670" s="8">
        <f t="shared" si="850"/>
        <v>2435.6</v>
      </c>
      <c r="X6670" s="8"/>
      <c r="Y6670" s="7">
        <f t="shared" si="852"/>
        <v>0</v>
      </c>
      <c r="Z6670" s="7"/>
      <c r="AA6670" s="8">
        <f t="shared" si="851"/>
        <v>2435.6</v>
      </c>
      <c r="AB6670" s="7">
        <f t="shared" si="846"/>
        <v>0</v>
      </c>
      <c r="AC6670" s="7">
        <f t="shared" si="854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hidden="1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1637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1638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3"/>
        <v>4257.8</v>
      </c>
      <c r="W6671" s="8">
        <f t="shared" si="850"/>
        <v>0</v>
      </c>
      <c r="X6671" s="8"/>
      <c r="Y6671" s="7">
        <f t="shared" si="852"/>
        <v>0</v>
      </c>
      <c r="Z6671" s="7"/>
      <c r="AA6671" s="8">
        <f t="shared" si="851"/>
        <v>0</v>
      </c>
      <c r="AB6671" s="7">
        <f t="shared" si="846"/>
        <v>0</v>
      </c>
      <c r="AC6671" s="7">
        <f t="shared" si="854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hidden="1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1641</v>
      </c>
      <c r="F6672" s="58" t="s">
        <v>1641</v>
      </c>
      <c r="G6672" s="58" t="s">
        <v>1641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1642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3"/>
        <v>86051.58</v>
      </c>
      <c r="W6672" s="8">
        <f t="shared" si="850"/>
        <v>36608.794117647056</v>
      </c>
      <c r="X6672" s="8"/>
      <c r="Y6672" s="7">
        <f t="shared" si="852"/>
        <v>0</v>
      </c>
      <c r="Z6672" s="7"/>
      <c r="AA6672" s="8">
        <f t="shared" si="851"/>
        <v>36608.794117647056</v>
      </c>
      <c r="AB6672" s="7">
        <f t="shared" si="846"/>
        <v>732.17588235294534</v>
      </c>
      <c r="AC6672" s="7">
        <f t="shared" si="854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hidden="1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1653</v>
      </c>
      <c r="F6673" s="58" t="s">
        <v>1653</v>
      </c>
      <c r="G6673" s="58" t="s">
        <v>1653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1654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3"/>
        <v>7300</v>
      </c>
      <c r="W6673" s="8">
        <f t="shared" si="850"/>
        <v>682.71844660194176</v>
      </c>
      <c r="X6673" s="8"/>
      <c r="Y6673" s="7">
        <f t="shared" si="852"/>
        <v>0</v>
      </c>
      <c r="Z6673" s="7"/>
      <c r="AA6673" s="8">
        <f t="shared" si="851"/>
        <v>682.71844660194176</v>
      </c>
      <c r="AB6673" s="7">
        <f t="shared" si="846"/>
        <v>20.481553398058281</v>
      </c>
      <c r="AC6673" s="7">
        <f t="shared" si="854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hidden="1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1663</v>
      </c>
      <c r="F6674" s="58" t="s">
        <v>1663</v>
      </c>
      <c r="G6674" s="58" t="s">
        <v>1663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1664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3"/>
        <v>10234.900000000001</v>
      </c>
      <c r="W6674" s="8">
        <f t="shared" si="850"/>
        <v>8879.9029126213591</v>
      </c>
      <c r="X6674" s="8"/>
      <c r="Y6674" s="7">
        <f t="shared" si="852"/>
        <v>0</v>
      </c>
      <c r="Z6674" s="7"/>
      <c r="AA6674" s="8">
        <f t="shared" si="851"/>
        <v>8879.9029126213591</v>
      </c>
      <c r="AB6674" s="7">
        <f t="shared" si="846"/>
        <v>266.39708737864021</v>
      </c>
      <c r="AC6674" s="7">
        <f t="shared" si="854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hidden="1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3"/>
        <v>3900.5200000000004</v>
      </c>
      <c r="W6675" s="8">
        <f t="shared" si="850"/>
        <v>10817.460784313726</v>
      </c>
      <c r="X6675" s="8"/>
      <c r="Y6675" s="7">
        <f t="shared" si="852"/>
        <v>0</v>
      </c>
      <c r="Z6675" s="7"/>
      <c r="AA6675" s="8">
        <f t="shared" si="851"/>
        <v>10817.460784313726</v>
      </c>
      <c r="AB6675" s="7">
        <f t="shared" si="846"/>
        <v>216.34921568627396</v>
      </c>
      <c r="AC6675" s="7">
        <f t="shared" si="854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hidden="1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3"/>
        <v>1.04999999999973</v>
      </c>
      <c r="W6676" s="8">
        <f t="shared" si="850"/>
        <v>0</v>
      </c>
      <c r="X6676" s="8"/>
      <c r="Y6676" s="7">
        <f t="shared" si="852"/>
        <v>0</v>
      </c>
      <c r="Z6676" s="7"/>
      <c r="AA6676" s="8">
        <f t="shared" si="851"/>
        <v>0</v>
      </c>
      <c r="AB6676" s="7">
        <f t="shared" si="846"/>
        <v>0</v>
      </c>
      <c r="AC6676" s="7">
        <f t="shared" si="854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hidden="1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3"/>
        <v>0</v>
      </c>
      <c r="W6677" s="8">
        <f t="shared" si="850"/>
        <v>7108.49</v>
      </c>
      <c r="X6677" s="8"/>
      <c r="Y6677" s="7">
        <f t="shared" si="852"/>
        <v>0</v>
      </c>
      <c r="Z6677" s="7"/>
      <c r="AA6677" s="8">
        <f t="shared" si="851"/>
        <v>7108.49</v>
      </c>
      <c r="AB6677" s="7">
        <f t="shared" si="846"/>
        <v>0</v>
      </c>
      <c r="AC6677" s="7">
        <f t="shared" si="854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hidden="1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1698</v>
      </c>
      <c r="F6678" s="58" t="s">
        <v>1698</v>
      </c>
      <c r="G6678" s="58" t="s">
        <v>1698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1699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3"/>
        <v>341738.6</v>
      </c>
      <c r="W6678" s="8">
        <f t="shared" si="850"/>
        <v>328243.03921568627</v>
      </c>
      <c r="X6678" s="8"/>
      <c r="Y6678" s="7">
        <f t="shared" si="852"/>
        <v>0</v>
      </c>
      <c r="Z6678" s="7"/>
      <c r="AA6678" s="8">
        <f t="shared" si="851"/>
        <v>328243.03921568627</v>
      </c>
      <c r="AB6678" s="7">
        <f t="shared" si="846"/>
        <v>6564.8607843137579</v>
      </c>
      <c r="AC6678" s="7">
        <f t="shared" si="854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hidden="1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3"/>
        <v>32232.720000000001</v>
      </c>
      <c r="W6679" s="8">
        <f t="shared" si="850"/>
        <v>0</v>
      </c>
      <c r="X6679" s="8"/>
      <c r="Y6679" s="7">
        <f t="shared" si="852"/>
        <v>0</v>
      </c>
      <c r="Z6679" s="7"/>
      <c r="AA6679" s="8">
        <f t="shared" si="851"/>
        <v>0</v>
      </c>
      <c r="AB6679" s="7">
        <f t="shared" si="846"/>
        <v>0</v>
      </c>
      <c r="AC6679" s="7">
        <f t="shared" si="854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hidden="1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1702</v>
      </c>
      <c r="F6680" s="58" t="s">
        <v>1702</v>
      </c>
      <c r="G6680" s="58" t="s">
        <v>1702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1703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3"/>
        <v>7173.9600000000009</v>
      </c>
      <c r="W6680" s="8">
        <f t="shared" si="850"/>
        <v>12152.1</v>
      </c>
      <c r="X6680" s="8"/>
      <c r="Y6680" s="7">
        <f t="shared" si="852"/>
        <v>0</v>
      </c>
      <c r="Z6680" s="7"/>
      <c r="AA6680" s="8">
        <f t="shared" si="851"/>
        <v>12152.1</v>
      </c>
      <c r="AB6680" s="7">
        <f t="shared" ref="AB6680:AB6743" si="855">U6680-W6680</f>
        <v>0</v>
      </c>
      <c r="AC6680" s="7">
        <f t="shared" si="854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hidden="1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1707</v>
      </c>
      <c r="F6681" s="58" t="s">
        <v>1707</v>
      </c>
      <c r="G6681" s="58" t="s">
        <v>1707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1707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3"/>
        <v>123600.6</v>
      </c>
      <c r="W6681" s="8">
        <f t="shared" si="850"/>
        <v>0</v>
      </c>
      <c r="X6681" s="8"/>
      <c r="Y6681" s="7">
        <f t="shared" si="852"/>
        <v>0</v>
      </c>
      <c r="Z6681" s="7"/>
      <c r="AA6681" s="8">
        <f t="shared" si="851"/>
        <v>0</v>
      </c>
      <c r="AB6681" s="7">
        <f t="shared" si="855"/>
        <v>0</v>
      </c>
      <c r="AC6681" s="7">
        <f t="shared" si="854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hidden="1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1708</v>
      </c>
      <c r="F6682" s="58" t="s">
        <v>1708</v>
      </c>
      <c r="G6682" s="58" t="s">
        <v>1708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1708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3"/>
        <v>203605.15</v>
      </c>
      <c r="W6682" s="8">
        <f t="shared" si="850"/>
        <v>0</v>
      </c>
      <c r="X6682" s="8"/>
      <c r="Y6682" s="7">
        <f t="shared" si="852"/>
        <v>0</v>
      </c>
      <c r="Z6682" s="7"/>
      <c r="AA6682" s="8">
        <f t="shared" si="851"/>
        <v>0</v>
      </c>
      <c r="AB6682" s="7">
        <f t="shared" si="855"/>
        <v>0</v>
      </c>
      <c r="AC6682" s="7">
        <f t="shared" si="854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hidden="1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1708</v>
      </c>
      <c r="F6683" s="58" t="s">
        <v>1708</v>
      </c>
      <c r="G6683" s="58" t="s">
        <v>1708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1709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3"/>
        <v>29390.959999999999</v>
      </c>
      <c r="W6683" s="8">
        <f t="shared" si="850"/>
        <v>0</v>
      </c>
      <c r="X6683" s="8"/>
      <c r="Y6683" s="7">
        <f t="shared" si="852"/>
        <v>0</v>
      </c>
      <c r="Z6683" s="7"/>
      <c r="AA6683" s="8">
        <f t="shared" si="851"/>
        <v>0</v>
      </c>
      <c r="AB6683" s="7">
        <f t="shared" si="855"/>
        <v>0</v>
      </c>
      <c r="AC6683" s="7">
        <f t="shared" si="854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hidden="1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1710</v>
      </c>
      <c r="F6684" s="58" t="s">
        <v>1711</v>
      </c>
      <c r="G6684" s="58" t="s">
        <v>1710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1710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3"/>
        <v>85233.67</v>
      </c>
      <c r="W6684" s="8">
        <f t="shared" si="850"/>
        <v>0</v>
      </c>
      <c r="X6684" s="8"/>
      <c r="Y6684" s="7">
        <f t="shared" si="852"/>
        <v>0</v>
      </c>
      <c r="Z6684" s="7"/>
      <c r="AA6684" s="8">
        <f t="shared" si="851"/>
        <v>0</v>
      </c>
      <c r="AB6684" s="7">
        <f t="shared" si="855"/>
        <v>0</v>
      </c>
      <c r="AC6684" s="7">
        <f t="shared" si="854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hidden="1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1723</v>
      </c>
      <c r="F6685" s="58" t="s">
        <v>1723</v>
      </c>
      <c r="G6685" s="58" t="s">
        <v>1723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1724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0"/>
        <v>0</v>
      </c>
      <c r="X6685" s="8"/>
      <c r="Y6685" s="7">
        <f t="shared" si="852"/>
        <v>0</v>
      </c>
      <c r="Z6685" s="7"/>
      <c r="AA6685" s="8">
        <f t="shared" si="851"/>
        <v>0</v>
      </c>
      <c r="AB6685" s="7">
        <f t="shared" si="855"/>
        <v>0</v>
      </c>
      <c r="AC6685" s="7">
        <f t="shared" si="854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hidden="1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1725</v>
      </c>
      <c r="F6686" s="58" t="s">
        <v>1725</v>
      </c>
      <c r="G6686" s="58" t="s">
        <v>1725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1726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3"/>
        <v>27345.200000000001</v>
      </c>
      <c r="W6686" s="8">
        <f t="shared" si="850"/>
        <v>0</v>
      </c>
      <c r="X6686" s="8"/>
      <c r="Y6686" s="7">
        <f t="shared" si="852"/>
        <v>0</v>
      </c>
      <c r="Z6686" s="7"/>
      <c r="AA6686" s="8">
        <f t="shared" si="851"/>
        <v>0</v>
      </c>
      <c r="AB6686" s="7">
        <f t="shared" si="855"/>
        <v>0</v>
      </c>
      <c r="AC6686" s="7">
        <f t="shared" si="854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hidden="1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3"/>
        <v>6357.73</v>
      </c>
      <c r="W6687" s="8">
        <f t="shared" si="850"/>
        <v>2907.03</v>
      </c>
      <c r="X6687" s="8"/>
      <c r="Y6687" s="7">
        <f t="shared" si="852"/>
        <v>0</v>
      </c>
      <c r="Z6687" s="7"/>
      <c r="AA6687" s="8">
        <f t="shared" si="851"/>
        <v>2907.03</v>
      </c>
      <c r="AB6687" s="7">
        <f t="shared" si="855"/>
        <v>0</v>
      </c>
      <c r="AC6687" s="7">
        <f t="shared" si="854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hidden="1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1743</v>
      </c>
      <c r="F6688" s="58" t="s">
        <v>1744</v>
      </c>
      <c r="G6688" s="58" t="s">
        <v>1743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1743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3"/>
        <v>7530.5</v>
      </c>
      <c r="W6688" s="8">
        <f t="shared" si="850"/>
        <v>0</v>
      </c>
      <c r="X6688" s="8"/>
      <c r="Y6688" s="7">
        <f t="shared" si="852"/>
        <v>0</v>
      </c>
      <c r="Z6688" s="7"/>
      <c r="AA6688" s="8">
        <f t="shared" si="851"/>
        <v>0</v>
      </c>
      <c r="AB6688" s="7">
        <f t="shared" si="855"/>
        <v>0</v>
      </c>
      <c r="AC6688" s="7">
        <f t="shared" si="854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hidden="1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1750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1751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4031</v>
      </c>
      <c r="S6689" s="95">
        <v>1810.5</v>
      </c>
      <c r="T6689" s="7"/>
      <c r="U6689" s="95">
        <v>1810.5</v>
      </c>
      <c r="V6689" s="7">
        <f t="shared" si="853"/>
        <v>0</v>
      </c>
      <c r="W6689" s="8">
        <f t="shared" si="850"/>
        <v>1775</v>
      </c>
      <c r="X6689" s="8"/>
      <c r="Y6689" s="7">
        <f t="shared" si="852"/>
        <v>0</v>
      </c>
      <c r="Z6689" s="7"/>
      <c r="AA6689" s="8">
        <f t="shared" si="851"/>
        <v>1775</v>
      </c>
      <c r="AB6689" s="7">
        <f t="shared" si="855"/>
        <v>35.5</v>
      </c>
      <c r="AC6689" s="7">
        <f t="shared" si="854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hidden="1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1767</v>
      </c>
      <c r="F6690" s="58" t="s">
        <v>1767</v>
      </c>
      <c r="G6690" s="58" t="s">
        <v>1767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1768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3"/>
        <v>2349.0300000000002</v>
      </c>
      <c r="W6690" s="8">
        <f t="shared" si="850"/>
        <v>0</v>
      </c>
      <c r="X6690" s="8"/>
      <c r="Y6690" s="7">
        <f t="shared" si="852"/>
        <v>0</v>
      </c>
      <c r="Z6690" s="7"/>
      <c r="AA6690" s="8">
        <f t="shared" si="851"/>
        <v>0</v>
      </c>
      <c r="AB6690" s="7">
        <f t="shared" si="855"/>
        <v>0</v>
      </c>
      <c r="AC6690" s="7">
        <f t="shared" si="854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hidden="1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1773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3"/>
        <v>153.55000000000018</v>
      </c>
      <c r="W6691" s="8">
        <f t="shared" si="850"/>
        <v>0</v>
      </c>
      <c r="X6691" s="8"/>
      <c r="Y6691" s="7">
        <f t="shared" si="852"/>
        <v>0</v>
      </c>
      <c r="Z6691" s="7"/>
      <c r="AA6691" s="8">
        <f t="shared" si="851"/>
        <v>0</v>
      </c>
      <c r="AB6691" s="7">
        <f t="shared" si="855"/>
        <v>0</v>
      </c>
      <c r="AC6691" s="7">
        <f t="shared" si="854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hidden="1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1784</v>
      </c>
      <c r="F6692" s="58" t="s">
        <v>1784</v>
      </c>
      <c r="G6692" s="58" t="s">
        <v>1784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1784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3"/>
        <v>2470.8000000000002</v>
      </c>
      <c r="W6692" s="8">
        <f t="shared" si="850"/>
        <v>6063.9215686274511</v>
      </c>
      <c r="X6692" s="8"/>
      <c r="Y6692" s="7">
        <f t="shared" si="852"/>
        <v>0</v>
      </c>
      <c r="Z6692" s="7"/>
      <c r="AA6692" s="8">
        <f t="shared" si="851"/>
        <v>6063.9215686274511</v>
      </c>
      <c r="AB6692" s="7">
        <f t="shared" si="855"/>
        <v>121.27843137254877</v>
      </c>
      <c r="AC6692" s="7">
        <f t="shared" si="854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hidden="1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1784</v>
      </c>
      <c r="F6693" s="58" t="s">
        <v>1784</v>
      </c>
      <c r="G6693" s="58" t="s">
        <v>1784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1784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3"/>
        <v>10752.35</v>
      </c>
      <c r="W6693" s="8">
        <f t="shared" si="850"/>
        <v>0</v>
      </c>
      <c r="X6693" s="8"/>
      <c r="Y6693" s="7">
        <f t="shared" si="852"/>
        <v>0</v>
      </c>
      <c r="Z6693" s="7"/>
      <c r="AA6693" s="8">
        <f t="shared" si="851"/>
        <v>0</v>
      </c>
      <c r="AB6693" s="7">
        <f t="shared" si="855"/>
        <v>0</v>
      </c>
      <c r="AC6693" s="7">
        <f t="shared" si="854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hidden="1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3"/>
        <v>10192.26</v>
      </c>
      <c r="W6694" s="8">
        <f t="shared" si="850"/>
        <v>0</v>
      </c>
      <c r="X6694" s="8"/>
      <c r="Y6694" s="7">
        <f t="shared" si="852"/>
        <v>0</v>
      </c>
      <c r="Z6694" s="7"/>
      <c r="AA6694" s="8">
        <f t="shared" si="851"/>
        <v>0</v>
      </c>
      <c r="AB6694" s="7">
        <f t="shared" si="855"/>
        <v>0</v>
      </c>
      <c r="AC6694" s="7">
        <f t="shared" si="854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hidden="1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1789</v>
      </c>
      <c r="F6695" s="58" t="s">
        <v>1789</v>
      </c>
      <c r="G6695" s="58" t="s">
        <v>1789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1789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3"/>
        <v>8071.7000000000007</v>
      </c>
      <c r="W6695" s="8">
        <f t="shared" si="850"/>
        <v>2951.9</v>
      </c>
      <c r="X6695" s="8"/>
      <c r="Y6695" s="7">
        <f t="shared" si="852"/>
        <v>0</v>
      </c>
      <c r="Z6695" s="7"/>
      <c r="AA6695" s="8">
        <f t="shared" si="851"/>
        <v>2951.9</v>
      </c>
      <c r="AB6695" s="7">
        <f t="shared" si="855"/>
        <v>0</v>
      </c>
      <c r="AC6695" s="7">
        <f t="shared" si="854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hidden="1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1794</v>
      </c>
      <c r="F6696" s="58" t="s">
        <v>1794</v>
      </c>
      <c r="G6696" s="58" t="s">
        <v>1794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1795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3"/>
        <v>34552.49</v>
      </c>
      <c r="W6696" s="8">
        <f t="shared" si="850"/>
        <v>3567.9611650485435</v>
      </c>
      <c r="X6696" s="8"/>
      <c r="Y6696" s="7">
        <f t="shared" si="852"/>
        <v>0</v>
      </c>
      <c r="Z6696" s="7"/>
      <c r="AA6696" s="8">
        <f t="shared" si="851"/>
        <v>3567.9611650485435</v>
      </c>
      <c r="AB6696" s="7">
        <f t="shared" si="855"/>
        <v>107.03883495145647</v>
      </c>
      <c r="AC6696" s="7">
        <f t="shared" si="854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hidden="1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1807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3"/>
        <v>2144.2999999999997</v>
      </c>
      <c r="W6697" s="8">
        <f t="shared" si="850"/>
        <v>3228.9</v>
      </c>
      <c r="X6697" s="8"/>
      <c r="Y6697" s="7">
        <f t="shared" si="852"/>
        <v>0</v>
      </c>
      <c r="Z6697" s="7"/>
      <c r="AA6697" s="8">
        <f t="shared" si="851"/>
        <v>3228.9</v>
      </c>
      <c r="AB6697" s="7">
        <f t="shared" si="855"/>
        <v>0</v>
      </c>
      <c r="AC6697" s="7">
        <f t="shared" si="854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hidden="1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1813</v>
      </c>
      <c r="F6698" s="58" t="s">
        <v>1813</v>
      </c>
      <c r="G6698" s="58" t="s">
        <v>1813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1814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3"/>
        <v>6750.87</v>
      </c>
      <c r="W6698" s="8">
        <f t="shared" si="850"/>
        <v>263.45454545454544</v>
      </c>
      <c r="X6698" s="8"/>
      <c r="Y6698" s="7">
        <f t="shared" si="852"/>
        <v>0</v>
      </c>
      <c r="Z6698" s="7"/>
      <c r="AA6698" s="8">
        <f t="shared" si="851"/>
        <v>263.45454545454544</v>
      </c>
      <c r="AB6698" s="7">
        <f t="shared" si="855"/>
        <v>26.345454545454572</v>
      </c>
      <c r="AC6698" s="7">
        <f t="shared" si="854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hidden="1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1842</v>
      </c>
      <c r="F6699" s="58" t="s">
        <v>1842</v>
      </c>
      <c r="G6699" s="58" t="s">
        <v>1842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1844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3"/>
        <v>9894.91</v>
      </c>
      <c r="W6699" s="8">
        <f t="shared" si="850"/>
        <v>0</v>
      </c>
      <c r="X6699" s="8"/>
      <c r="Y6699" s="7">
        <f t="shared" si="852"/>
        <v>0</v>
      </c>
      <c r="Z6699" s="7"/>
      <c r="AA6699" s="8">
        <f t="shared" si="851"/>
        <v>0</v>
      </c>
      <c r="AB6699" s="7">
        <f t="shared" si="855"/>
        <v>0</v>
      </c>
      <c r="AC6699" s="7">
        <f t="shared" si="854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hidden="1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3"/>
        <v>67.150000000008703</v>
      </c>
      <c r="W6700" s="8">
        <f t="shared" si="850"/>
        <v>0</v>
      </c>
      <c r="X6700" s="8"/>
      <c r="Y6700" s="7">
        <f t="shared" si="852"/>
        <v>0</v>
      </c>
      <c r="Z6700" s="7"/>
      <c r="AA6700" s="8">
        <f t="shared" si="851"/>
        <v>0</v>
      </c>
      <c r="AB6700" s="7">
        <f t="shared" si="855"/>
        <v>0</v>
      </c>
      <c r="AC6700" s="7">
        <f t="shared" si="854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hidden="1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1886</v>
      </c>
      <c r="F6701" s="58" t="s">
        <v>1887</v>
      </c>
      <c r="G6701" s="58" t="s">
        <v>1886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1888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3"/>
        <v>84538.4</v>
      </c>
      <c r="W6701" s="8">
        <f t="shared" si="850"/>
        <v>0</v>
      </c>
      <c r="X6701" s="8"/>
      <c r="Y6701" s="7">
        <f t="shared" si="852"/>
        <v>0</v>
      </c>
      <c r="Z6701" s="7"/>
      <c r="AA6701" s="8">
        <f t="shared" si="851"/>
        <v>0</v>
      </c>
      <c r="AB6701" s="7">
        <f t="shared" si="855"/>
        <v>0</v>
      </c>
      <c r="AC6701" s="7">
        <f t="shared" si="854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hidden="1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1901</v>
      </c>
      <c r="F6702" s="58" t="s">
        <v>1902</v>
      </c>
      <c r="G6702" s="58" t="s">
        <v>1901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1903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3"/>
        <v>27396.55</v>
      </c>
      <c r="W6702" s="8">
        <f t="shared" si="850"/>
        <v>0</v>
      </c>
      <c r="X6702" s="8"/>
      <c r="Y6702" s="7">
        <f t="shared" si="852"/>
        <v>0</v>
      </c>
      <c r="Z6702" s="7"/>
      <c r="AA6702" s="8">
        <f t="shared" si="851"/>
        <v>0</v>
      </c>
      <c r="AB6702" s="7">
        <f t="shared" si="855"/>
        <v>0</v>
      </c>
      <c r="AC6702" s="7">
        <f t="shared" si="854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hidden="1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1847</v>
      </c>
      <c r="F6703" s="58" t="s">
        <v>1847</v>
      </c>
      <c r="G6703" s="58" t="s">
        <v>1847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1848</v>
      </c>
      <c r="M6703" s="58"/>
      <c r="N6703" s="58" t="s">
        <v>40</v>
      </c>
      <c r="O6703" s="58" t="s">
        <v>41</v>
      </c>
      <c r="P6703" s="4">
        <v>0.02</v>
      </c>
      <c r="Q6703" s="117" t="s">
        <v>4231</v>
      </c>
      <c r="R6703" s="58" t="s">
        <v>4037</v>
      </c>
      <c r="S6703" s="7">
        <v>0</v>
      </c>
      <c r="T6703" s="7">
        <v>-20000</v>
      </c>
      <c r="U6703" s="7">
        <v>-20000</v>
      </c>
      <c r="V6703" s="7">
        <f t="shared" si="853"/>
        <v>0</v>
      </c>
      <c r="W6703" s="8">
        <f t="shared" si="850"/>
        <v>-19607.843137254902</v>
      </c>
      <c r="X6703" s="8"/>
      <c r="Y6703" s="7">
        <f t="shared" si="852"/>
        <v>392.1568627450979</v>
      </c>
      <c r="Z6703" s="7"/>
      <c r="AA6703" s="8">
        <f t="shared" si="851"/>
        <v>-19607.843137254902</v>
      </c>
      <c r="AB6703" s="7">
        <f t="shared" si="855"/>
        <v>-392.1568627450979</v>
      </c>
      <c r="AC6703" s="7">
        <f t="shared" si="854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3262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hidden="1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4254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3"/>
        <v>422543.56999999983</v>
      </c>
      <c r="W6704" s="8">
        <f t="shared" si="850"/>
        <v>1595627.419047619</v>
      </c>
      <c r="X6704" s="8"/>
      <c r="Y6704" s="7">
        <f t="shared" si="852"/>
        <v>0</v>
      </c>
      <c r="Z6704" s="7"/>
      <c r="AA6704" s="8">
        <f t="shared" si="851"/>
        <v>1595627.419047619</v>
      </c>
      <c r="AB6704" s="7">
        <f t="shared" si="855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3262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hidden="1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4255</v>
      </c>
      <c r="F6705" s="58" t="s">
        <v>4255</v>
      </c>
      <c r="G6705" s="58" t="s">
        <v>4255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4256</v>
      </c>
      <c r="M6705" s="58"/>
      <c r="N6705" s="58" t="s">
        <v>40</v>
      </c>
      <c r="O6705" s="58" t="s">
        <v>41</v>
      </c>
      <c r="P6705" s="18">
        <v>0.02</v>
      </c>
      <c r="Q6705" s="117" t="s">
        <v>4257</v>
      </c>
      <c r="R6705" s="58" t="s">
        <v>3763</v>
      </c>
      <c r="S6705" s="7">
        <v>0</v>
      </c>
      <c r="T6705" s="7">
        <v>35000</v>
      </c>
      <c r="U6705" s="7">
        <v>35000</v>
      </c>
      <c r="V6705" s="7">
        <f t="shared" si="853"/>
        <v>0</v>
      </c>
      <c r="W6705" s="8">
        <v>0</v>
      </c>
      <c r="X6705" s="8"/>
      <c r="Y6705" s="7">
        <f t="shared" si="852"/>
        <v>0</v>
      </c>
      <c r="Z6705" s="7"/>
      <c r="AA6705" s="8">
        <f t="shared" si="851"/>
        <v>0</v>
      </c>
      <c r="AB6705" s="7">
        <f t="shared" si="855"/>
        <v>35000</v>
      </c>
      <c r="AC6705" s="7">
        <f t="shared" ref="AC6705:AC6768" si="856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3262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hidden="1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4258</v>
      </c>
      <c r="R6706" s="58"/>
      <c r="S6706" s="7">
        <v>3075.7</v>
      </c>
      <c r="T6706" s="7">
        <v>5200</v>
      </c>
      <c r="U6706" s="7">
        <v>6200</v>
      </c>
      <c r="V6706" s="7">
        <f t="shared" si="853"/>
        <v>2075.7000000000007</v>
      </c>
      <c r="W6706" s="8">
        <f t="shared" si="850"/>
        <v>6200</v>
      </c>
      <c r="X6706" s="8"/>
      <c r="Y6706" s="7">
        <f t="shared" si="852"/>
        <v>0</v>
      </c>
      <c r="Z6706" s="7"/>
      <c r="AA6706" s="8">
        <f t="shared" si="851"/>
        <v>6200</v>
      </c>
      <c r="AB6706" s="7">
        <f t="shared" si="855"/>
        <v>0</v>
      </c>
      <c r="AC6706" s="7">
        <f t="shared" si="856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3262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hidden="1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4259</v>
      </c>
      <c r="R6707" s="58"/>
      <c r="S6707" s="7">
        <v>1112.68</v>
      </c>
      <c r="T6707" s="7">
        <v>10000</v>
      </c>
      <c r="U6707" s="7">
        <v>5051.82</v>
      </c>
      <c r="V6707" s="7">
        <f t="shared" si="853"/>
        <v>6060.8600000000006</v>
      </c>
      <c r="W6707" s="8">
        <f t="shared" si="850"/>
        <v>5051.82</v>
      </c>
      <c r="X6707" s="8"/>
      <c r="Y6707" s="7">
        <f t="shared" si="852"/>
        <v>0</v>
      </c>
      <c r="Z6707" s="7"/>
      <c r="AA6707" s="8">
        <f t="shared" si="851"/>
        <v>5051.82</v>
      </c>
      <c r="AB6707" s="7">
        <f t="shared" si="855"/>
        <v>0</v>
      </c>
      <c r="AC6707" s="7">
        <f t="shared" si="856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3262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hidden="1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4260</v>
      </c>
      <c r="R6708" s="58"/>
      <c r="S6708" s="7">
        <v>10892.27</v>
      </c>
      <c r="T6708" s="7">
        <v>20000</v>
      </c>
      <c r="U6708" s="7">
        <v>22210.34</v>
      </c>
      <c r="V6708" s="7">
        <f t="shared" si="853"/>
        <v>8681.93</v>
      </c>
      <c r="W6708" s="8">
        <f t="shared" si="850"/>
        <v>22210.34</v>
      </c>
      <c r="X6708" s="8"/>
      <c r="Y6708" s="7">
        <f t="shared" si="852"/>
        <v>0</v>
      </c>
      <c r="Z6708" s="7"/>
      <c r="AA6708" s="8">
        <f t="shared" si="851"/>
        <v>22210.34</v>
      </c>
      <c r="AB6708" s="7">
        <f t="shared" si="855"/>
        <v>0</v>
      </c>
      <c r="AC6708" s="7">
        <f t="shared" si="856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3262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hidden="1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4261</v>
      </c>
      <c r="R6709" s="58"/>
      <c r="S6709" s="7">
        <v>58046.34</v>
      </c>
      <c r="T6709" s="7">
        <v>5000</v>
      </c>
      <c r="U6709" s="7">
        <v>48975.18</v>
      </c>
      <c r="V6709" s="7">
        <f t="shared" si="853"/>
        <v>14071.159999999996</v>
      </c>
      <c r="W6709" s="8">
        <f t="shared" si="850"/>
        <v>48014.882352941175</v>
      </c>
      <c r="X6709" s="8"/>
      <c r="Y6709" s="7">
        <f t="shared" si="852"/>
        <v>0</v>
      </c>
      <c r="Z6709" s="7"/>
      <c r="AA6709" s="8">
        <f t="shared" si="851"/>
        <v>48014.882352941175</v>
      </c>
      <c r="AB6709" s="7">
        <f t="shared" si="855"/>
        <v>960.29764705882553</v>
      </c>
      <c r="AC6709" s="7">
        <f t="shared" si="856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3262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hidden="1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4262</v>
      </c>
      <c r="R6710" s="58"/>
      <c r="S6710" s="7">
        <v>23722.06</v>
      </c>
      <c r="T6710" s="7">
        <v>150000</v>
      </c>
      <c r="U6710" s="7">
        <v>124000</v>
      </c>
      <c r="V6710" s="7">
        <f t="shared" si="853"/>
        <v>49722.06</v>
      </c>
      <c r="W6710" s="8">
        <f t="shared" si="850"/>
        <v>124000</v>
      </c>
      <c r="X6710" s="8"/>
      <c r="Y6710" s="7">
        <f t="shared" si="852"/>
        <v>0</v>
      </c>
      <c r="Z6710" s="7"/>
      <c r="AA6710" s="8">
        <f t="shared" si="851"/>
        <v>124000</v>
      </c>
      <c r="AB6710" s="7">
        <f t="shared" si="855"/>
        <v>0</v>
      </c>
      <c r="AC6710" s="7">
        <f t="shared" si="856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3262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hidden="1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4263</v>
      </c>
      <c r="R6711" s="58" t="s">
        <v>4037</v>
      </c>
      <c r="S6711" s="7">
        <v>0</v>
      </c>
      <c r="T6711" s="7">
        <v>-20000</v>
      </c>
      <c r="U6711" s="7">
        <v>-20000</v>
      </c>
      <c r="V6711" s="7">
        <f t="shared" si="853"/>
        <v>0</v>
      </c>
      <c r="W6711" s="8">
        <f t="shared" si="850"/>
        <v>-19607.843137254902</v>
      </c>
      <c r="X6711" s="8"/>
      <c r="Y6711" s="7">
        <f t="shared" si="852"/>
        <v>392.1568627450979</v>
      </c>
      <c r="Z6711" s="7"/>
      <c r="AA6711" s="8">
        <f t="shared" si="851"/>
        <v>-19607.843137254902</v>
      </c>
      <c r="AB6711" s="7">
        <f t="shared" si="855"/>
        <v>-392.1568627450979</v>
      </c>
      <c r="AC6711" s="7">
        <f t="shared" si="856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3262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hidden="1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4263</v>
      </c>
      <c r="R6712" s="58" t="s">
        <v>4037</v>
      </c>
      <c r="S6712" s="7">
        <v>0</v>
      </c>
      <c r="T6712" s="7">
        <v>20000</v>
      </c>
      <c r="U6712" s="7">
        <v>20000</v>
      </c>
      <c r="V6712" s="7">
        <f t="shared" si="853"/>
        <v>0</v>
      </c>
      <c r="W6712" s="8">
        <f t="shared" si="850"/>
        <v>19417.475728155339</v>
      </c>
      <c r="X6712" s="8"/>
      <c r="Y6712" s="7">
        <f t="shared" si="852"/>
        <v>0</v>
      </c>
      <c r="Z6712" s="7"/>
      <c r="AA6712" s="8">
        <f t="shared" si="851"/>
        <v>19417.475728155339</v>
      </c>
      <c r="AB6712" s="7">
        <f t="shared" si="855"/>
        <v>582.52427184466069</v>
      </c>
      <c r="AC6712" s="7">
        <f t="shared" si="856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hidden="1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4264</v>
      </c>
      <c r="R6713" s="58" t="s">
        <v>4037</v>
      </c>
      <c r="S6713" s="7">
        <v>0</v>
      </c>
      <c r="T6713" s="7">
        <v>-180000</v>
      </c>
      <c r="U6713" s="7">
        <v>-180000</v>
      </c>
      <c r="V6713" s="7">
        <f t="shared" si="853"/>
        <v>0</v>
      </c>
      <c r="W6713" s="8">
        <f t="shared" si="850"/>
        <v>-176470.58823529413</v>
      </c>
      <c r="X6713" s="8"/>
      <c r="Y6713" s="7">
        <f t="shared" si="852"/>
        <v>3529.4117647058738</v>
      </c>
      <c r="Z6713" s="7"/>
      <c r="AA6713" s="8">
        <f t="shared" si="851"/>
        <v>-176470.58823529413</v>
      </c>
      <c r="AB6713" s="7">
        <f t="shared" si="855"/>
        <v>-3529.4117647058738</v>
      </c>
      <c r="AC6713" s="7">
        <f t="shared" si="856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3262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hidden="1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3720</v>
      </c>
      <c r="F6714" s="58" t="s">
        <v>3720</v>
      </c>
      <c r="G6714" s="58" t="s">
        <v>3720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4265</v>
      </c>
      <c r="M6714" s="58"/>
      <c r="N6714" s="58" t="s">
        <v>40</v>
      </c>
      <c r="O6714" s="58" t="s">
        <v>41</v>
      </c>
      <c r="P6714" s="18">
        <v>0.02</v>
      </c>
      <c r="Q6714" s="117" t="s">
        <v>4266</v>
      </c>
      <c r="R6714" s="58" t="s">
        <v>3732</v>
      </c>
      <c r="S6714" s="7">
        <v>0</v>
      </c>
      <c r="T6714" s="7">
        <v>30043.42</v>
      </c>
      <c r="U6714" s="7">
        <v>30043.42</v>
      </c>
      <c r="V6714" s="7">
        <f t="shared" si="853"/>
        <v>0</v>
      </c>
      <c r="W6714" s="8">
        <f>(U6714-28650)/(1+P6714)</f>
        <v>1366.0980392156846</v>
      </c>
      <c r="X6714" s="8"/>
      <c r="Y6714" s="7">
        <f t="shared" si="852"/>
        <v>0</v>
      </c>
      <c r="Z6714" s="7"/>
      <c r="AA6714" s="8">
        <f t="shared" si="851"/>
        <v>1366.0980392156846</v>
      </c>
      <c r="AB6714" s="7">
        <f t="shared" si="855"/>
        <v>28677.321960784313</v>
      </c>
      <c r="AC6714" s="7">
        <f t="shared" si="856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3262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hidden="1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3720</v>
      </c>
      <c r="F6715" s="58" t="s">
        <v>3720</v>
      </c>
      <c r="G6715" s="58" t="s">
        <v>3720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4267</v>
      </c>
      <c r="M6715" s="58"/>
      <c r="N6715" s="58" t="s">
        <v>40</v>
      </c>
      <c r="O6715" s="58" t="s">
        <v>41</v>
      </c>
      <c r="P6715" s="18">
        <v>0.02</v>
      </c>
      <c r="Q6715" s="117" t="s">
        <v>4268</v>
      </c>
      <c r="R6715" s="58" t="s">
        <v>3732</v>
      </c>
      <c r="S6715" s="7">
        <v>0</v>
      </c>
      <c r="T6715" s="7">
        <v>30019.9</v>
      </c>
      <c r="U6715" s="7">
        <v>30019.9</v>
      </c>
      <c r="V6715" s="7">
        <f t="shared" si="853"/>
        <v>0</v>
      </c>
      <c r="W6715" s="8">
        <f>(U6715-29400)/(1+P6715)</f>
        <v>607.74509803921705</v>
      </c>
      <c r="X6715" s="8"/>
      <c r="Y6715" s="7">
        <f t="shared" si="852"/>
        <v>0</v>
      </c>
      <c r="Z6715" s="7"/>
      <c r="AA6715" s="8">
        <f t="shared" si="851"/>
        <v>607.74509803921705</v>
      </c>
      <c r="AB6715" s="7">
        <f t="shared" si="855"/>
        <v>29412.154901960785</v>
      </c>
      <c r="AC6715" s="7">
        <f t="shared" si="856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3262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hidden="1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4269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3"/>
        <v>13613.909999999996</v>
      </c>
      <c r="W6716" s="8">
        <f t="shared" si="850"/>
        <v>61227.465346534649</v>
      </c>
      <c r="X6716" s="8"/>
      <c r="Y6716" s="7">
        <f t="shared" si="852"/>
        <v>0</v>
      </c>
      <c r="Z6716" s="7"/>
      <c r="AA6716" s="8">
        <f t="shared" si="851"/>
        <v>61227.465346534649</v>
      </c>
      <c r="AB6716" s="7">
        <f t="shared" si="855"/>
        <v>612.27465346534882</v>
      </c>
      <c r="AC6716" s="7">
        <f t="shared" si="856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3262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hidden="1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4270</v>
      </c>
      <c r="R6717" s="58" t="s">
        <v>3732</v>
      </c>
      <c r="S6717" s="7">
        <v>6174</v>
      </c>
      <c r="T6717" s="7">
        <v>26200</v>
      </c>
      <c r="U6717" s="7">
        <v>26819.599999999999</v>
      </c>
      <c r="V6717" s="7">
        <f t="shared" si="853"/>
        <v>5554.4000000000015</v>
      </c>
      <c r="W6717" s="8">
        <f>(U6717-26200)/(1+P6717)</f>
        <v>619.59999999999854</v>
      </c>
      <c r="X6717" s="8"/>
      <c r="Y6717" s="7">
        <f t="shared" si="852"/>
        <v>0</v>
      </c>
      <c r="Z6717" s="7"/>
      <c r="AA6717" s="8">
        <f t="shared" si="851"/>
        <v>619.59999999999854</v>
      </c>
      <c r="AB6717" s="7">
        <f t="shared" si="855"/>
        <v>26200</v>
      </c>
      <c r="AC6717" s="7">
        <f t="shared" si="856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3262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hidden="1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4271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3"/>
        <v>45734.22</v>
      </c>
      <c r="W6718" s="8">
        <f t="shared" si="850"/>
        <v>4182.1470588235297</v>
      </c>
      <c r="X6718" s="8"/>
      <c r="Y6718" s="7">
        <f t="shared" si="852"/>
        <v>0</v>
      </c>
      <c r="Z6718" s="7"/>
      <c r="AA6718" s="8">
        <f t="shared" si="851"/>
        <v>4182.1470588235297</v>
      </c>
      <c r="AB6718" s="7">
        <f t="shared" si="855"/>
        <v>83.642941176470231</v>
      </c>
      <c r="AC6718" s="7">
        <f t="shared" si="856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3262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hidden="1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4272</v>
      </c>
      <c r="R6719" s="58" t="s">
        <v>4031</v>
      </c>
      <c r="S6719" s="7">
        <v>0</v>
      </c>
      <c r="T6719" s="7">
        <v>29916.61</v>
      </c>
      <c r="U6719" s="7">
        <v>0</v>
      </c>
      <c r="V6719" s="7">
        <f t="shared" si="853"/>
        <v>29916.61</v>
      </c>
      <c r="W6719" s="8">
        <f t="shared" ref="W6719:W6781" si="857">IF(O6719="返货",U6719/(1+P6719),IF(O6719="返现",U6719,IF(O6719="折扣",U6719*P6719,IF(O6719="无",U6719))))</f>
        <v>0</v>
      </c>
      <c r="X6719" s="8"/>
      <c r="Y6719" s="7">
        <f t="shared" si="852"/>
        <v>0</v>
      </c>
      <c r="Z6719" s="7"/>
      <c r="AA6719" s="8">
        <f t="shared" si="851"/>
        <v>0</v>
      </c>
      <c r="AB6719" s="7">
        <f t="shared" si="855"/>
        <v>0</v>
      </c>
      <c r="AC6719" s="7">
        <f t="shared" si="856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3262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hidden="1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4272</v>
      </c>
      <c r="R6720" s="58" t="s">
        <v>4031</v>
      </c>
      <c r="S6720" s="7">
        <v>0</v>
      </c>
      <c r="T6720" s="7">
        <v>22482.69</v>
      </c>
      <c r="U6720" s="7">
        <v>27224.15</v>
      </c>
      <c r="V6720" s="7">
        <f t="shared" si="853"/>
        <v>-4741.4600000000028</v>
      </c>
      <c r="W6720" s="8">
        <f t="shared" si="857"/>
        <v>25927.761904761905</v>
      </c>
      <c r="X6720" s="8"/>
      <c r="Y6720" s="7">
        <f t="shared" si="852"/>
        <v>0</v>
      </c>
      <c r="Z6720" s="7"/>
      <c r="AA6720" s="8">
        <f t="shared" si="851"/>
        <v>25927.761904761905</v>
      </c>
      <c r="AB6720" s="7">
        <f t="shared" si="855"/>
        <v>1296.3880952380969</v>
      </c>
      <c r="AC6720" s="7">
        <f t="shared" si="856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3262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hidden="1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4272</v>
      </c>
      <c r="R6721" s="58" t="s">
        <v>4031</v>
      </c>
      <c r="S6721" s="7">
        <v>0</v>
      </c>
      <c r="T6721" s="7">
        <v>0.01</v>
      </c>
      <c r="U6721" s="7">
        <v>0.01</v>
      </c>
      <c r="V6721" s="7">
        <f t="shared" si="853"/>
        <v>0</v>
      </c>
      <c r="W6721" s="8">
        <f t="shared" si="857"/>
        <v>0.01</v>
      </c>
      <c r="X6721" s="8"/>
      <c r="Y6721" s="7">
        <f t="shared" si="852"/>
        <v>0</v>
      </c>
      <c r="Z6721" s="7"/>
      <c r="AA6721" s="8">
        <f t="shared" si="851"/>
        <v>0.01</v>
      </c>
      <c r="AB6721" s="7">
        <f t="shared" si="855"/>
        <v>0</v>
      </c>
      <c r="AC6721" s="7">
        <f t="shared" si="856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3262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hidden="1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4273</v>
      </c>
      <c r="R6722" s="58"/>
      <c r="S6722" s="7">
        <v>251651.47</v>
      </c>
      <c r="T6722" s="7">
        <v>-251651.47</v>
      </c>
      <c r="U6722" s="7">
        <v>0</v>
      </c>
      <c r="V6722" s="7">
        <f t="shared" si="853"/>
        <v>0</v>
      </c>
      <c r="W6722" s="8">
        <f t="shared" si="857"/>
        <v>0</v>
      </c>
      <c r="X6722" s="8"/>
      <c r="Y6722" s="7">
        <f t="shared" si="852"/>
        <v>0</v>
      </c>
      <c r="Z6722" s="7"/>
      <c r="AA6722" s="8">
        <f t="shared" ref="AA6722:AA6782" si="858">W6722+X6722</f>
        <v>0</v>
      </c>
      <c r="AB6722" s="7">
        <f t="shared" si="855"/>
        <v>0</v>
      </c>
      <c r="AC6722" s="7">
        <f t="shared" si="856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3262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hidden="1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2153</v>
      </c>
      <c r="F6723" s="58" t="s">
        <v>2153</v>
      </c>
      <c r="G6723" s="58" t="s">
        <v>2153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4274</v>
      </c>
      <c r="M6723" s="58"/>
      <c r="N6723" s="58" t="s">
        <v>40</v>
      </c>
      <c r="O6723" s="58" t="s">
        <v>80</v>
      </c>
      <c r="P6723" s="18">
        <v>0</v>
      </c>
      <c r="Q6723" s="117" t="s">
        <v>4275</v>
      </c>
      <c r="R6723" s="58" t="s">
        <v>3732</v>
      </c>
      <c r="S6723" s="7">
        <v>0</v>
      </c>
      <c r="T6723" s="7">
        <v>35000</v>
      </c>
      <c r="U6723" s="7">
        <v>35000</v>
      </c>
      <c r="V6723" s="7">
        <f t="shared" si="853"/>
        <v>0</v>
      </c>
      <c r="W6723" s="8">
        <v>0</v>
      </c>
      <c r="X6723" s="8"/>
      <c r="Y6723" s="7">
        <f t="shared" ref="Y6723:Y6786" si="859">IF(W6723-AC6723&lt;=0,0,IF(O6723="返现",MAX(W6723-AB6723-AC6723,0),MAX(W6723-AC6723,0)))</f>
        <v>0</v>
      </c>
      <c r="Z6723" s="7"/>
      <c r="AA6723" s="8">
        <f t="shared" si="858"/>
        <v>0</v>
      </c>
      <c r="AB6723" s="7">
        <f t="shared" si="855"/>
        <v>35000</v>
      </c>
      <c r="AC6723" s="7">
        <f t="shared" si="856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3262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hidden="1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4027</v>
      </c>
      <c r="P6724" s="18">
        <v>0.03</v>
      </c>
      <c r="Q6724" s="117" t="s">
        <v>4276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3"/>
        <v>111528.18000000005</v>
      </c>
      <c r="W6724" s="8">
        <f t="shared" si="857"/>
        <v>664189.29126213584</v>
      </c>
      <c r="X6724" s="8"/>
      <c r="Y6724" s="7">
        <f t="shared" si="859"/>
        <v>0</v>
      </c>
      <c r="Z6724" s="7"/>
      <c r="AA6724" s="8">
        <f t="shared" si="858"/>
        <v>664189.29126213584</v>
      </c>
      <c r="AB6724" s="7">
        <f t="shared" si="855"/>
        <v>19925.678737864131</v>
      </c>
      <c r="AC6724" s="7">
        <f t="shared" si="856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3262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hidden="1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4277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0">S6725+T6725-U6725</f>
        <v>32606.239999999998</v>
      </c>
      <c r="W6725" s="8">
        <f t="shared" si="857"/>
        <v>31001.5</v>
      </c>
      <c r="X6725" s="8"/>
      <c r="Y6725" s="7">
        <f t="shared" si="859"/>
        <v>0</v>
      </c>
      <c r="Z6725" s="7"/>
      <c r="AA6725" s="8">
        <f t="shared" si="858"/>
        <v>31001.5</v>
      </c>
      <c r="AB6725" s="7">
        <f t="shared" si="855"/>
        <v>0</v>
      </c>
      <c r="AC6725" s="7">
        <f t="shared" si="856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3262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hidden="1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3632</v>
      </c>
      <c r="P6726" s="3">
        <v>0.02</v>
      </c>
      <c r="Q6726" s="117" t="s">
        <v>4278</v>
      </c>
      <c r="R6726" s="58" t="s">
        <v>4037</v>
      </c>
      <c r="S6726" s="7">
        <v>0</v>
      </c>
      <c r="T6726" s="7">
        <v>100000</v>
      </c>
      <c r="U6726" s="7">
        <v>57971.55</v>
      </c>
      <c r="V6726" s="7">
        <f t="shared" si="860"/>
        <v>42028.45</v>
      </c>
      <c r="W6726" s="8">
        <f t="shared" si="857"/>
        <v>56834.852941176476</v>
      </c>
      <c r="X6726" s="8"/>
      <c r="Y6726" s="7">
        <f t="shared" si="859"/>
        <v>0</v>
      </c>
      <c r="Z6726" s="7"/>
      <c r="AA6726" s="8">
        <f t="shared" si="858"/>
        <v>56834.852941176476</v>
      </c>
      <c r="AB6726" s="7">
        <f t="shared" si="855"/>
        <v>1136.6970588235272</v>
      </c>
      <c r="AC6726" s="7">
        <f t="shared" si="856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3262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hidden="1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4272</v>
      </c>
      <c r="R6727" s="58" t="s">
        <v>4031</v>
      </c>
      <c r="S6727" s="7">
        <v>25775.84</v>
      </c>
      <c r="T6727" s="7">
        <v>51000</v>
      </c>
      <c r="U6727" s="7">
        <v>76775.839999999997</v>
      </c>
      <c r="V6727" s="7">
        <f t="shared" si="860"/>
        <v>0</v>
      </c>
      <c r="W6727" s="8">
        <f t="shared" si="857"/>
        <v>75270.431372549021</v>
      </c>
      <c r="X6727" s="8"/>
      <c r="Y6727" s="7">
        <f t="shared" si="859"/>
        <v>0</v>
      </c>
      <c r="Z6727" s="7"/>
      <c r="AA6727" s="8">
        <f t="shared" si="858"/>
        <v>75270.431372549021</v>
      </c>
      <c r="AB6727" s="7">
        <f t="shared" si="855"/>
        <v>1505.4086274509755</v>
      </c>
      <c r="AC6727" s="7">
        <f t="shared" si="856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3262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hidden="1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4279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0"/>
        <v>962058.84999999986</v>
      </c>
      <c r="W6728" s="8">
        <f t="shared" si="857"/>
        <v>186419.66666666666</v>
      </c>
      <c r="X6728" s="8"/>
      <c r="Y6728" s="7">
        <f t="shared" si="859"/>
        <v>0</v>
      </c>
      <c r="Z6728" s="7"/>
      <c r="AA6728" s="8">
        <f t="shared" si="858"/>
        <v>186419.66666666666</v>
      </c>
      <c r="AB6728" s="7">
        <f t="shared" si="855"/>
        <v>3728.3933333333407</v>
      </c>
      <c r="AC6728" s="7">
        <f t="shared" si="856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3262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hidden="1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4280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0"/>
        <v>1656248.8900000001</v>
      </c>
      <c r="W6729" s="8">
        <f t="shared" si="857"/>
        <v>708453.32352941181</v>
      </c>
      <c r="X6729" s="8"/>
      <c r="Y6729" s="7">
        <f t="shared" si="859"/>
        <v>0</v>
      </c>
      <c r="Z6729" s="7"/>
      <c r="AA6729" s="8">
        <f t="shared" si="858"/>
        <v>708453.32352941181</v>
      </c>
      <c r="AB6729" s="7">
        <f t="shared" si="855"/>
        <v>14169.066470588208</v>
      </c>
      <c r="AC6729" s="7">
        <f t="shared" si="856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3262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hidden="1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7"/>
        <v>0</v>
      </c>
      <c r="X6730" s="8"/>
      <c r="Y6730" s="7">
        <f t="shared" si="859"/>
        <v>0</v>
      </c>
      <c r="Z6730" s="7"/>
      <c r="AA6730" s="8">
        <f t="shared" si="858"/>
        <v>0</v>
      </c>
      <c r="AB6730" s="7">
        <f t="shared" si="855"/>
        <v>0</v>
      </c>
      <c r="AC6730" s="7">
        <f t="shared" si="856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3262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hidden="1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4281</v>
      </c>
      <c r="R6731" s="58"/>
      <c r="S6731" s="7">
        <v>6878.7</v>
      </c>
      <c r="T6731" s="7">
        <v>48000</v>
      </c>
      <c r="U6731" s="7">
        <v>45500</v>
      </c>
      <c r="V6731" s="7">
        <f t="shared" si="860"/>
        <v>9378.6999999999971</v>
      </c>
      <c r="W6731" s="8">
        <f t="shared" si="857"/>
        <v>45500</v>
      </c>
      <c r="X6731" s="8"/>
      <c r="Y6731" s="7">
        <f t="shared" si="859"/>
        <v>0</v>
      </c>
      <c r="Z6731" s="7"/>
      <c r="AA6731" s="8">
        <f t="shared" si="858"/>
        <v>45500</v>
      </c>
      <c r="AB6731" s="7">
        <f t="shared" si="855"/>
        <v>0</v>
      </c>
      <c r="AC6731" s="7">
        <f t="shared" si="856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3262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hidden="1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4282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0"/>
        <v>190675.34000000003</v>
      </c>
      <c r="W6732" s="8">
        <f t="shared" si="857"/>
        <v>237053.68</v>
      </c>
      <c r="X6732" s="8"/>
      <c r="Y6732" s="7">
        <f t="shared" si="859"/>
        <v>0</v>
      </c>
      <c r="Z6732" s="7"/>
      <c r="AA6732" s="8">
        <f t="shared" si="858"/>
        <v>237053.68</v>
      </c>
      <c r="AB6732" s="7">
        <f t="shared" si="855"/>
        <v>0</v>
      </c>
      <c r="AC6732" s="7">
        <f t="shared" si="856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3262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hidden="1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4283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0"/>
        <v>202458.5</v>
      </c>
      <c r="W6733" s="8">
        <f t="shared" si="857"/>
        <v>244931.13</v>
      </c>
      <c r="X6733" s="8"/>
      <c r="Y6733" s="7">
        <f t="shared" si="859"/>
        <v>0</v>
      </c>
      <c r="Z6733" s="7"/>
      <c r="AA6733" s="8">
        <f t="shared" si="858"/>
        <v>244931.13</v>
      </c>
      <c r="AB6733" s="7">
        <f t="shared" si="855"/>
        <v>0</v>
      </c>
      <c r="AC6733" s="7">
        <f t="shared" si="856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3262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hidden="1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4284</v>
      </c>
      <c r="R6734" s="58" t="s">
        <v>3732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7"/>
        <v>0</v>
      </c>
      <c r="X6734" s="8"/>
      <c r="Y6734" s="7">
        <f t="shared" si="859"/>
        <v>0</v>
      </c>
      <c r="Z6734" s="7"/>
      <c r="AA6734" s="8">
        <f t="shared" si="858"/>
        <v>0</v>
      </c>
      <c r="AB6734" s="7">
        <f t="shared" si="855"/>
        <v>0</v>
      </c>
      <c r="AC6734" s="7">
        <f t="shared" si="856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3262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hidden="1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4030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4284</v>
      </c>
      <c r="R6735" s="58" t="s">
        <v>3763</v>
      </c>
      <c r="S6735" s="7">
        <v>0</v>
      </c>
      <c r="T6735" s="7">
        <v>3100000</v>
      </c>
      <c r="U6735" s="7">
        <v>2845270.48</v>
      </c>
      <c r="V6735" s="7">
        <f t="shared" si="860"/>
        <v>254729.52000000002</v>
      </c>
      <c r="W6735" s="8">
        <f>(U6735-100000)/(1+P6735)</f>
        <v>2704699.9802955668</v>
      </c>
      <c r="X6735" s="8"/>
      <c r="Y6735" s="7">
        <f t="shared" si="859"/>
        <v>0</v>
      </c>
      <c r="Z6735" s="7"/>
      <c r="AA6735" s="8">
        <f t="shared" si="858"/>
        <v>2704699.9802955668</v>
      </c>
      <c r="AB6735" s="7">
        <f t="shared" si="855"/>
        <v>140570.49970443314</v>
      </c>
      <c r="AC6735" s="7">
        <f t="shared" si="856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3262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hidden="1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3774</v>
      </c>
      <c r="F6736" s="58" t="s">
        <v>3774</v>
      </c>
      <c r="G6736" s="58" t="s">
        <v>3774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4285</v>
      </c>
      <c r="R6736" s="58" t="s">
        <v>4031</v>
      </c>
      <c r="S6736" s="7">
        <v>0</v>
      </c>
      <c r="T6736" s="7">
        <v>250000</v>
      </c>
      <c r="U6736" s="7">
        <v>155877.38</v>
      </c>
      <c r="V6736" s="7">
        <f t="shared" si="860"/>
        <v>94122.62</v>
      </c>
      <c r="W6736" s="8">
        <f t="shared" si="857"/>
        <v>152820.96078431373</v>
      </c>
      <c r="X6736" s="8"/>
      <c r="Y6736" s="7">
        <f t="shared" si="859"/>
        <v>0</v>
      </c>
      <c r="Z6736" s="7"/>
      <c r="AA6736" s="8">
        <f t="shared" si="858"/>
        <v>152820.96078431373</v>
      </c>
      <c r="AB6736" s="7">
        <f t="shared" si="855"/>
        <v>3056.41921568627</v>
      </c>
      <c r="AC6736" s="7">
        <f t="shared" si="856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3262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hidden="1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4286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0"/>
        <v>169011.84999999986</v>
      </c>
      <c r="W6737" s="8">
        <f t="shared" si="857"/>
        <v>1225109.0776699029</v>
      </c>
      <c r="X6737" s="8"/>
      <c r="Y6737" s="7">
        <f t="shared" si="859"/>
        <v>0</v>
      </c>
      <c r="Z6737" s="7"/>
      <c r="AA6737" s="8">
        <f t="shared" si="858"/>
        <v>1225109.0776699029</v>
      </c>
      <c r="AB6737" s="7">
        <f t="shared" si="855"/>
        <v>36753.272330097156</v>
      </c>
      <c r="AC6737" s="7">
        <f t="shared" si="856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3262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hidden="1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4287</v>
      </c>
      <c r="R6738" s="58" t="s">
        <v>4037</v>
      </c>
      <c r="S6738" s="7">
        <v>181414.68</v>
      </c>
      <c r="T6738" s="7">
        <v>1000000</v>
      </c>
      <c r="U6738" s="7">
        <v>795683.74</v>
      </c>
      <c r="V6738" s="7">
        <f t="shared" si="860"/>
        <v>385730.93999999994</v>
      </c>
      <c r="W6738" s="8">
        <f t="shared" si="857"/>
        <v>780082.09803921566</v>
      </c>
      <c r="X6738" s="8"/>
      <c r="Y6738" s="7">
        <f t="shared" si="859"/>
        <v>0</v>
      </c>
      <c r="Z6738" s="7"/>
      <c r="AA6738" s="8">
        <f t="shared" si="858"/>
        <v>780082.09803921566</v>
      </c>
      <c r="AB6738" s="7">
        <f t="shared" si="855"/>
        <v>15601.641960784327</v>
      </c>
      <c r="AC6738" s="7">
        <f t="shared" si="856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3262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hidden="1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4288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0"/>
        <v>1012352.2499999998</v>
      </c>
      <c r="W6739" s="8">
        <f t="shared" si="857"/>
        <v>518418.84</v>
      </c>
      <c r="X6739" s="8"/>
      <c r="Y6739" s="7">
        <f t="shared" si="859"/>
        <v>0</v>
      </c>
      <c r="Z6739" s="7"/>
      <c r="AA6739" s="8">
        <f t="shared" si="858"/>
        <v>518418.84</v>
      </c>
      <c r="AB6739" s="7">
        <f t="shared" si="855"/>
        <v>0</v>
      </c>
      <c r="AC6739" s="7">
        <f t="shared" si="856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3262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hidden="1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2956</v>
      </c>
      <c r="F6740" s="58" t="s">
        <v>4289</v>
      </c>
      <c r="G6740" s="58" t="s">
        <v>2956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4290</v>
      </c>
      <c r="R6740" s="58" t="s">
        <v>4031</v>
      </c>
      <c r="S6740" s="7">
        <v>0</v>
      </c>
      <c r="T6740" s="7">
        <v>100977.06</v>
      </c>
      <c r="U6740" s="7">
        <v>44949.83</v>
      </c>
      <c r="V6740" s="7">
        <f t="shared" si="860"/>
        <v>56027.229999999996</v>
      </c>
      <c r="W6740" s="8">
        <f t="shared" si="857"/>
        <v>44504.782178217822</v>
      </c>
      <c r="X6740" s="8"/>
      <c r="Y6740" s="7">
        <f t="shared" si="859"/>
        <v>0</v>
      </c>
      <c r="Z6740" s="7"/>
      <c r="AA6740" s="8">
        <f t="shared" si="858"/>
        <v>44504.782178217822</v>
      </c>
      <c r="AB6740" s="7">
        <f t="shared" si="855"/>
        <v>445.04782178218011</v>
      </c>
      <c r="AC6740" s="7">
        <f t="shared" si="856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3262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hidden="1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2019</v>
      </c>
      <c r="F6741" s="58" t="s">
        <v>2019</v>
      </c>
      <c r="G6741" s="58" t="s">
        <v>2019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2019</v>
      </c>
      <c r="M6741" s="58"/>
      <c r="N6741" s="58" t="s">
        <v>40</v>
      </c>
      <c r="O6741" s="58" t="s">
        <v>41</v>
      </c>
      <c r="P6741" s="18">
        <v>0.03</v>
      </c>
      <c r="Q6741" s="117" t="s">
        <v>4291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0"/>
        <v>54823.039999999979</v>
      </c>
      <c r="W6741" s="8">
        <f t="shared" si="857"/>
        <v>493406.39805825247</v>
      </c>
      <c r="X6741" s="8"/>
      <c r="Y6741" s="7">
        <f t="shared" si="859"/>
        <v>0</v>
      </c>
      <c r="Z6741" s="7"/>
      <c r="AA6741" s="8">
        <f t="shared" si="858"/>
        <v>493406.39805825247</v>
      </c>
      <c r="AB6741" s="7">
        <f t="shared" si="855"/>
        <v>14802.191941747558</v>
      </c>
      <c r="AC6741" s="7">
        <f t="shared" si="856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3262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hidden="1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4292</v>
      </c>
      <c r="R6742" s="58"/>
      <c r="S6742" s="7">
        <v>9424.48</v>
      </c>
      <c r="T6742" s="7">
        <v>200000</v>
      </c>
      <c r="U6742" s="7">
        <v>117942.73</v>
      </c>
      <c r="V6742" s="7">
        <f t="shared" si="860"/>
        <v>91481.750000000015</v>
      </c>
      <c r="W6742" s="8">
        <f t="shared" si="857"/>
        <v>117942.73</v>
      </c>
      <c r="X6742" s="8"/>
      <c r="Y6742" s="7">
        <f t="shared" si="859"/>
        <v>0</v>
      </c>
      <c r="Z6742" s="7"/>
      <c r="AA6742" s="8">
        <f t="shared" si="858"/>
        <v>117942.73</v>
      </c>
      <c r="AB6742" s="7">
        <f t="shared" si="855"/>
        <v>0</v>
      </c>
      <c r="AC6742" s="7">
        <f t="shared" si="856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3262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hidden="1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4512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4513</v>
      </c>
      <c r="P6743" s="4">
        <v>0.04</v>
      </c>
      <c r="Q6743" s="117" t="s">
        <v>4293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0"/>
        <v>1581560.9100000001</v>
      </c>
      <c r="W6743" s="8">
        <f t="shared" si="857"/>
        <v>235622.59615384616</v>
      </c>
      <c r="X6743" s="8"/>
      <c r="Y6743" s="7">
        <f t="shared" si="859"/>
        <v>0</v>
      </c>
      <c r="Z6743" s="7"/>
      <c r="AA6743" s="8">
        <f t="shared" si="858"/>
        <v>235622.59615384616</v>
      </c>
      <c r="AB6743" s="7">
        <f t="shared" si="855"/>
        <v>9424.9038461538439</v>
      </c>
      <c r="AC6743" s="7">
        <f t="shared" si="856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3262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hidden="1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4512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4294</v>
      </c>
      <c r="M6744" s="58"/>
      <c r="N6744" s="58" t="s">
        <v>40</v>
      </c>
      <c r="O6744" s="2" t="s">
        <v>4513</v>
      </c>
      <c r="P6744" s="4">
        <v>0.04</v>
      </c>
      <c r="Q6744" s="117" t="s">
        <v>4295</v>
      </c>
      <c r="R6744" s="58"/>
      <c r="S6744" s="7">
        <v>0</v>
      </c>
      <c r="T6744" s="7">
        <v>0</v>
      </c>
      <c r="U6744" s="7">
        <v>0</v>
      </c>
      <c r="V6744" s="7">
        <f t="shared" si="860"/>
        <v>0</v>
      </c>
      <c r="W6744" s="8">
        <f t="shared" si="857"/>
        <v>0</v>
      </c>
      <c r="X6744" s="8"/>
      <c r="Y6744" s="7">
        <f t="shared" si="859"/>
        <v>0</v>
      </c>
      <c r="Z6744" s="7"/>
      <c r="AA6744" s="8">
        <f t="shared" si="858"/>
        <v>0</v>
      </c>
      <c r="AB6744" s="7">
        <f t="shared" ref="AB6744:AB6803" si="861">U6744-W6744</f>
        <v>0</v>
      </c>
      <c r="AC6744" s="7">
        <f t="shared" si="856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3262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hidden="1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2177</v>
      </c>
      <c r="F6745" s="58" t="s">
        <v>2177</v>
      </c>
      <c r="G6745" s="58" t="s">
        <v>2177</v>
      </c>
      <c r="H6745" s="58" t="s">
        <v>4296</v>
      </c>
      <c r="I6745" s="58" t="s">
        <v>106</v>
      </c>
      <c r="J6745" s="58" t="s">
        <v>3655</v>
      </c>
      <c r="K6745" s="58" t="s">
        <v>32</v>
      </c>
      <c r="L6745" s="58" t="s">
        <v>2177</v>
      </c>
      <c r="M6745" s="58"/>
      <c r="N6745" s="58" t="s">
        <v>40</v>
      </c>
      <c r="O6745" s="58" t="s">
        <v>80</v>
      </c>
      <c r="P6745" s="18">
        <v>0</v>
      </c>
      <c r="Q6745" s="117" t="s">
        <v>4297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0"/>
        <v>29402.9</v>
      </c>
      <c r="W6745" s="8">
        <f t="shared" si="857"/>
        <v>20597.099999999999</v>
      </c>
      <c r="X6745" s="8"/>
      <c r="Y6745" s="7">
        <f t="shared" si="859"/>
        <v>0</v>
      </c>
      <c r="Z6745" s="7"/>
      <c r="AA6745" s="8">
        <f t="shared" si="858"/>
        <v>20597.099999999999</v>
      </c>
      <c r="AB6745" s="7">
        <f t="shared" si="861"/>
        <v>0</v>
      </c>
      <c r="AC6745" s="7">
        <f t="shared" si="856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3262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hidden="1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4298</v>
      </c>
      <c r="R6746" s="58"/>
      <c r="S6746" s="7">
        <v>39017.21</v>
      </c>
      <c r="T6746" s="7">
        <v>30047.5</v>
      </c>
      <c r="U6746" s="7">
        <v>38304.9</v>
      </c>
      <c r="V6746" s="7">
        <f t="shared" si="860"/>
        <v>30759.80999999999</v>
      </c>
      <c r="W6746" s="8">
        <f t="shared" si="857"/>
        <v>37925.64356435644</v>
      </c>
      <c r="X6746" s="8"/>
      <c r="Y6746" s="7">
        <f t="shared" si="859"/>
        <v>0</v>
      </c>
      <c r="Z6746" s="7"/>
      <c r="AA6746" s="8">
        <f t="shared" si="858"/>
        <v>37925.64356435644</v>
      </c>
      <c r="AB6746" s="7">
        <f t="shared" si="861"/>
        <v>379.25643564356142</v>
      </c>
      <c r="AC6746" s="7">
        <f t="shared" si="856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3262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hidden="1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4299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0"/>
        <v>35587.699999999997</v>
      </c>
      <c r="W6747" s="8">
        <f t="shared" si="857"/>
        <v>48511.881188118808</v>
      </c>
      <c r="X6747" s="8"/>
      <c r="Y6747" s="7">
        <f t="shared" si="859"/>
        <v>0</v>
      </c>
      <c r="Z6747" s="7"/>
      <c r="AA6747" s="8">
        <f t="shared" si="858"/>
        <v>48511.881188118808</v>
      </c>
      <c r="AB6747" s="7">
        <f t="shared" si="861"/>
        <v>485.1188118811915</v>
      </c>
      <c r="AC6747" s="7">
        <f t="shared" si="856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3262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hidden="1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4285</v>
      </c>
      <c r="R6748" s="58" t="s">
        <v>4031</v>
      </c>
      <c r="S6748" s="7">
        <v>121689.37</v>
      </c>
      <c r="T6748" s="7">
        <v>150750</v>
      </c>
      <c r="U6748" s="7">
        <v>272439.37</v>
      </c>
      <c r="V6748" s="7">
        <f t="shared" si="860"/>
        <v>0</v>
      </c>
      <c r="W6748" s="8">
        <f t="shared" si="857"/>
        <v>267097.42156862747</v>
      </c>
      <c r="X6748" s="8"/>
      <c r="Y6748" s="7">
        <f t="shared" si="859"/>
        <v>0</v>
      </c>
      <c r="Z6748" s="7"/>
      <c r="AA6748" s="8">
        <f t="shared" si="858"/>
        <v>267097.42156862747</v>
      </c>
      <c r="AB6748" s="7">
        <f t="shared" si="861"/>
        <v>5341.9484313725261</v>
      </c>
      <c r="AC6748" s="7">
        <f t="shared" si="856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3262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hidden="1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4300</v>
      </c>
      <c r="R6749" s="58"/>
      <c r="S6749" s="7">
        <v>0</v>
      </c>
      <c r="T6749" s="7">
        <v>3978.51</v>
      </c>
      <c r="U6749" s="7">
        <v>39990.9</v>
      </c>
      <c r="V6749" s="7">
        <f t="shared" si="860"/>
        <v>-36012.39</v>
      </c>
      <c r="W6749" s="8">
        <f t="shared" si="857"/>
        <v>39990.9</v>
      </c>
      <c r="X6749" s="8"/>
      <c r="Y6749" s="7">
        <f t="shared" si="859"/>
        <v>0</v>
      </c>
      <c r="Z6749" s="7"/>
      <c r="AA6749" s="8">
        <f t="shared" si="858"/>
        <v>39990.9</v>
      </c>
      <c r="AB6749" s="7">
        <f t="shared" si="861"/>
        <v>0</v>
      </c>
      <c r="AC6749" s="7">
        <f t="shared" si="856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3262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hidden="1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4300</v>
      </c>
      <c r="R6750" s="58"/>
      <c r="S6750" s="7">
        <v>0</v>
      </c>
      <c r="T6750" s="7">
        <v>181.65</v>
      </c>
      <c r="U6750" s="7">
        <v>6107.8</v>
      </c>
      <c r="V6750" s="7">
        <f t="shared" si="860"/>
        <v>-5926.1500000000005</v>
      </c>
      <c r="W6750" s="8">
        <f t="shared" si="857"/>
        <v>6107.8</v>
      </c>
      <c r="X6750" s="8"/>
      <c r="Y6750" s="7">
        <f t="shared" si="859"/>
        <v>0</v>
      </c>
      <c r="Z6750" s="7"/>
      <c r="AA6750" s="8">
        <f t="shared" si="858"/>
        <v>6107.8</v>
      </c>
      <c r="AB6750" s="7">
        <f t="shared" si="861"/>
        <v>0</v>
      </c>
      <c r="AC6750" s="7">
        <f t="shared" si="856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3262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hidden="1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4301</v>
      </c>
      <c r="R6751" s="58" t="s">
        <v>4031</v>
      </c>
      <c r="S6751" s="7">
        <v>0</v>
      </c>
      <c r="T6751" s="7">
        <v>790.74</v>
      </c>
      <c r="U6751" s="7">
        <v>790.74</v>
      </c>
      <c r="V6751" s="7">
        <f t="shared" si="860"/>
        <v>0</v>
      </c>
      <c r="W6751" s="8">
        <f t="shared" si="857"/>
        <v>790.74</v>
      </c>
      <c r="X6751" s="8"/>
      <c r="Y6751" s="7">
        <f t="shared" si="859"/>
        <v>0</v>
      </c>
      <c r="Z6751" s="7"/>
      <c r="AA6751" s="8">
        <f t="shared" si="858"/>
        <v>790.74</v>
      </c>
      <c r="AB6751" s="7">
        <f t="shared" si="861"/>
        <v>0</v>
      </c>
      <c r="AC6751" s="7">
        <f t="shared" si="856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3262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hidden="1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4301</v>
      </c>
      <c r="R6752" s="58" t="s">
        <v>4031</v>
      </c>
      <c r="S6752" s="7">
        <v>0</v>
      </c>
      <c r="T6752" s="7">
        <v>-1018.81</v>
      </c>
      <c r="U6752" s="7">
        <v>-1018.81</v>
      </c>
      <c r="V6752" s="7">
        <f t="shared" si="860"/>
        <v>0</v>
      </c>
      <c r="W6752" s="8">
        <f t="shared" si="857"/>
        <v>-1018.81</v>
      </c>
      <c r="X6752" s="8"/>
      <c r="Y6752" s="7">
        <f t="shared" si="859"/>
        <v>0</v>
      </c>
      <c r="Z6752" s="7"/>
      <c r="AA6752" s="8">
        <f t="shared" si="858"/>
        <v>-1018.81</v>
      </c>
      <c r="AB6752" s="7">
        <f t="shared" si="861"/>
        <v>0</v>
      </c>
      <c r="AC6752" s="7">
        <f t="shared" si="856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3262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hidden="1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4302</v>
      </c>
      <c r="R6753" s="58"/>
      <c r="S6753" s="7">
        <v>0</v>
      </c>
      <c r="T6753" s="7">
        <v>755.83</v>
      </c>
      <c r="U6753" s="7">
        <v>0</v>
      </c>
      <c r="V6753" s="7">
        <f t="shared" si="860"/>
        <v>755.83</v>
      </c>
      <c r="W6753" s="8">
        <f t="shared" si="857"/>
        <v>0</v>
      </c>
      <c r="X6753" s="8"/>
      <c r="Y6753" s="7">
        <f t="shared" si="859"/>
        <v>0</v>
      </c>
      <c r="Z6753" s="7"/>
      <c r="AA6753" s="8">
        <f t="shared" si="858"/>
        <v>0</v>
      </c>
      <c r="AB6753" s="7">
        <f t="shared" si="861"/>
        <v>0</v>
      </c>
      <c r="AC6753" s="7">
        <f t="shared" si="856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3262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hidden="1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4302</v>
      </c>
      <c r="R6754" s="58"/>
      <c r="S6754" s="7">
        <v>0</v>
      </c>
      <c r="T6754" s="7">
        <v>-1342.33</v>
      </c>
      <c r="U6754" s="7">
        <v>0</v>
      </c>
      <c r="V6754" s="7">
        <f t="shared" si="860"/>
        <v>-1342.33</v>
      </c>
      <c r="W6754" s="8">
        <f t="shared" si="857"/>
        <v>0</v>
      </c>
      <c r="X6754" s="8"/>
      <c r="Y6754" s="7">
        <f t="shared" si="859"/>
        <v>0</v>
      </c>
      <c r="Z6754" s="7"/>
      <c r="AA6754" s="8">
        <f t="shared" si="858"/>
        <v>0</v>
      </c>
      <c r="AB6754" s="7">
        <f t="shared" si="861"/>
        <v>0</v>
      </c>
      <c r="AC6754" s="7">
        <f t="shared" si="856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3262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hidden="1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4303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7"/>
        <v>4063.76</v>
      </c>
      <c r="X6755" s="8"/>
      <c r="Y6755" s="7">
        <f t="shared" si="859"/>
        <v>0</v>
      </c>
      <c r="Z6755" s="7"/>
      <c r="AA6755" s="8">
        <f t="shared" si="858"/>
        <v>4063.76</v>
      </c>
      <c r="AB6755" s="7">
        <f t="shared" si="861"/>
        <v>0</v>
      </c>
      <c r="AC6755" s="7">
        <f t="shared" si="856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3262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hidden="1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4303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7"/>
        <v>0</v>
      </c>
      <c r="X6756" s="8"/>
      <c r="Y6756" s="7">
        <f t="shared" si="859"/>
        <v>0</v>
      </c>
      <c r="Z6756" s="7"/>
      <c r="AA6756" s="8">
        <f t="shared" si="858"/>
        <v>0</v>
      </c>
      <c r="AB6756" s="7">
        <f t="shared" si="861"/>
        <v>0</v>
      </c>
      <c r="AC6756" s="7">
        <f t="shared" si="856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3262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hidden="1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3392</v>
      </c>
      <c r="F6757" s="58" t="s">
        <v>3392</v>
      </c>
      <c r="G6757" s="58" t="s">
        <v>3392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4304</v>
      </c>
      <c r="M6757" s="58"/>
      <c r="N6757" s="58" t="s">
        <v>40</v>
      </c>
      <c r="O6757" s="58" t="s">
        <v>41</v>
      </c>
      <c r="P6757" s="18">
        <v>0.04</v>
      </c>
      <c r="Q6757" s="117" t="s">
        <v>4305</v>
      </c>
      <c r="R6757" s="58"/>
      <c r="S6757" s="7">
        <v>0</v>
      </c>
      <c r="T6757" s="7">
        <v>80000</v>
      </c>
      <c r="U6757" s="7">
        <v>55681.56</v>
      </c>
      <c r="V6757" s="7">
        <f t="shared" si="860"/>
        <v>24318.440000000002</v>
      </c>
      <c r="W6757" s="8">
        <f t="shared" si="857"/>
        <v>53539.961538461532</v>
      </c>
      <c r="X6757" s="8"/>
      <c r="Y6757" s="7">
        <f t="shared" si="859"/>
        <v>0</v>
      </c>
      <c r="Z6757" s="7"/>
      <c r="AA6757" s="8">
        <f t="shared" si="858"/>
        <v>53539.961538461532</v>
      </c>
      <c r="AB6757" s="7">
        <f t="shared" si="861"/>
        <v>2141.5984615384659</v>
      </c>
      <c r="AC6757" s="7">
        <f t="shared" si="856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3262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hidden="1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4306</v>
      </c>
      <c r="R6758" s="58" t="s">
        <v>3732</v>
      </c>
      <c r="S6758" s="7">
        <v>769.26</v>
      </c>
      <c r="T6758" s="7">
        <v>20569.259999999998</v>
      </c>
      <c r="U6758" s="7">
        <v>20570.04</v>
      </c>
      <c r="V6758" s="7">
        <f t="shared" si="860"/>
        <v>768.47999999999593</v>
      </c>
      <c r="W6758" s="8">
        <f>(U6758-20569.26)/(1+P6758)</f>
        <v>0.76470588235536652</v>
      </c>
      <c r="X6758" s="8"/>
      <c r="Y6758" s="7">
        <f t="shared" si="859"/>
        <v>0</v>
      </c>
      <c r="Z6758" s="7"/>
      <c r="AA6758" s="8">
        <f t="shared" si="858"/>
        <v>0.76470588235536652</v>
      </c>
      <c r="AB6758" s="7">
        <f t="shared" si="861"/>
        <v>20569.275294117644</v>
      </c>
      <c r="AC6758" s="7">
        <f t="shared" si="856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3262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hidden="1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4307</v>
      </c>
      <c r="R6759" s="58"/>
      <c r="S6759" s="7">
        <v>18924.68</v>
      </c>
      <c r="T6759" s="7">
        <v>40000</v>
      </c>
      <c r="U6759" s="7">
        <v>43700.02</v>
      </c>
      <c r="V6759" s="7">
        <f t="shared" si="860"/>
        <v>15224.660000000003</v>
      </c>
      <c r="W6759" s="8">
        <f t="shared" si="857"/>
        <v>43700.02</v>
      </c>
      <c r="X6759" s="8"/>
      <c r="Y6759" s="7">
        <f t="shared" si="859"/>
        <v>0</v>
      </c>
      <c r="Z6759" s="7"/>
      <c r="AA6759" s="8">
        <f t="shared" si="858"/>
        <v>43700.02</v>
      </c>
      <c r="AB6759" s="7">
        <f t="shared" si="861"/>
        <v>0</v>
      </c>
      <c r="AC6759" s="7">
        <f t="shared" si="856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3262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hidden="1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4308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0"/>
        <v>291767.35999999993</v>
      </c>
      <c r="W6760" s="8">
        <f t="shared" si="857"/>
        <v>268798.34000000003</v>
      </c>
      <c r="X6760" s="8"/>
      <c r="Y6760" s="7">
        <f t="shared" si="859"/>
        <v>0</v>
      </c>
      <c r="Z6760" s="7"/>
      <c r="AA6760" s="8">
        <f t="shared" si="858"/>
        <v>268798.34000000003</v>
      </c>
      <c r="AB6760" s="7">
        <f t="shared" si="861"/>
        <v>0</v>
      </c>
      <c r="AC6760" s="7">
        <f t="shared" si="856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3262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hidden="1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4309</v>
      </c>
      <c r="M6761" s="58"/>
      <c r="N6761" s="58" t="s">
        <v>57</v>
      </c>
      <c r="O6761" s="58" t="s">
        <v>80</v>
      </c>
      <c r="P6761" s="18">
        <v>0</v>
      </c>
      <c r="Q6761" s="117" t="s">
        <v>4310</v>
      </c>
      <c r="R6761" s="58"/>
      <c r="S6761" s="7">
        <v>0</v>
      </c>
      <c r="T6761" s="7">
        <v>90000</v>
      </c>
      <c r="U6761" s="7">
        <v>49399.14</v>
      </c>
      <c r="V6761" s="7">
        <f t="shared" si="860"/>
        <v>40600.86</v>
      </c>
      <c r="W6761" s="8">
        <f t="shared" si="857"/>
        <v>49399.14</v>
      </c>
      <c r="X6761" s="8"/>
      <c r="Y6761" s="7">
        <f t="shared" si="859"/>
        <v>0</v>
      </c>
      <c r="Z6761" s="7"/>
      <c r="AA6761" s="8">
        <f t="shared" si="858"/>
        <v>49399.14</v>
      </c>
      <c r="AB6761" s="7">
        <f t="shared" si="861"/>
        <v>0</v>
      </c>
      <c r="AC6761" s="7">
        <f t="shared" si="856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3262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hidden="1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2274</v>
      </c>
      <c r="F6762" s="58" t="s">
        <v>2274</v>
      </c>
      <c r="G6762" s="58" t="s">
        <v>2274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2274</v>
      </c>
      <c r="M6762" s="58"/>
      <c r="N6762" s="58" t="s">
        <v>40</v>
      </c>
      <c r="O6762" s="58" t="s">
        <v>41</v>
      </c>
      <c r="P6762" s="18">
        <v>0.02</v>
      </c>
      <c r="Q6762" s="117" t="s">
        <v>4311</v>
      </c>
      <c r="R6762" s="58" t="s">
        <v>3732</v>
      </c>
      <c r="S6762" s="7">
        <v>0</v>
      </c>
      <c r="T6762" s="7">
        <v>30030</v>
      </c>
      <c r="U6762" s="7">
        <v>30030</v>
      </c>
      <c r="V6762" s="7">
        <f t="shared" si="860"/>
        <v>0</v>
      </c>
      <c r="W6762" s="8">
        <v>0</v>
      </c>
      <c r="X6762" s="8"/>
      <c r="Y6762" s="7">
        <f t="shared" si="859"/>
        <v>0</v>
      </c>
      <c r="Z6762" s="7"/>
      <c r="AA6762" s="8">
        <f t="shared" si="858"/>
        <v>0</v>
      </c>
      <c r="AB6762" s="7">
        <f t="shared" si="861"/>
        <v>30030</v>
      </c>
      <c r="AC6762" s="7">
        <f t="shared" si="856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3262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hidden="1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4312</v>
      </c>
      <c r="F6763" s="58" t="s">
        <v>4312</v>
      </c>
      <c r="G6763" s="58" t="s">
        <v>4312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4312</v>
      </c>
      <c r="M6763" s="58"/>
      <c r="N6763" s="58" t="s">
        <v>40</v>
      </c>
      <c r="O6763" s="58" t="s">
        <v>80</v>
      </c>
      <c r="P6763" s="18">
        <v>0</v>
      </c>
      <c r="Q6763" s="117" t="s">
        <v>4313</v>
      </c>
      <c r="R6763" s="58" t="s">
        <v>3732</v>
      </c>
      <c r="S6763" s="7">
        <v>0</v>
      </c>
      <c r="T6763" s="7">
        <v>30030</v>
      </c>
      <c r="U6763" s="7">
        <v>30030</v>
      </c>
      <c r="V6763" s="7">
        <f t="shared" si="860"/>
        <v>0</v>
      </c>
      <c r="W6763" s="8">
        <v>0</v>
      </c>
      <c r="X6763" s="8"/>
      <c r="Y6763" s="7">
        <f t="shared" si="859"/>
        <v>0</v>
      </c>
      <c r="Z6763" s="7"/>
      <c r="AA6763" s="8">
        <f t="shared" si="858"/>
        <v>0</v>
      </c>
      <c r="AB6763" s="7">
        <f t="shared" si="861"/>
        <v>30030</v>
      </c>
      <c r="AC6763" s="7">
        <f t="shared" si="856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3262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hidden="1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4314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0"/>
        <v>66374.929999999935</v>
      </c>
      <c r="W6764" s="8">
        <f t="shared" si="857"/>
        <v>593390.33333333337</v>
      </c>
      <c r="X6764" s="8"/>
      <c r="Y6764" s="7">
        <f t="shared" si="859"/>
        <v>0</v>
      </c>
      <c r="Z6764" s="7"/>
      <c r="AA6764" s="8">
        <f t="shared" si="858"/>
        <v>593390.33333333337</v>
      </c>
      <c r="AB6764" s="7">
        <f t="shared" si="861"/>
        <v>11867.806666666642</v>
      </c>
      <c r="AC6764" s="7">
        <f t="shared" si="856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3262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hidden="1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4315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0"/>
        <v>64699.859999999986</v>
      </c>
      <c r="W6765" s="8">
        <f t="shared" si="857"/>
        <v>420686.51960784313</v>
      </c>
      <c r="X6765" s="8"/>
      <c r="Y6765" s="7">
        <f t="shared" si="859"/>
        <v>0</v>
      </c>
      <c r="Z6765" s="7"/>
      <c r="AA6765" s="8">
        <f t="shared" si="858"/>
        <v>420686.51960784313</v>
      </c>
      <c r="AB6765" s="7">
        <f t="shared" si="861"/>
        <v>8413.7303921568673</v>
      </c>
      <c r="AC6765" s="7">
        <f t="shared" si="856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3262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hidden="1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4316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0"/>
        <v>170823.87999999989</v>
      </c>
      <c r="W6766" s="8">
        <f t="shared" si="857"/>
        <v>334615.02</v>
      </c>
      <c r="X6766" s="8"/>
      <c r="Y6766" s="7">
        <f t="shared" si="859"/>
        <v>0</v>
      </c>
      <c r="Z6766" s="7"/>
      <c r="AA6766" s="8">
        <f t="shared" si="858"/>
        <v>334615.02</v>
      </c>
      <c r="AB6766" s="7">
        <f t="shared" si="861"/>
        <v>0</v>
      </c>
      <c r="AC6766" s="7">
        <f t="shared" si="856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3262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hidden="1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4317</v>
      </c>
      <c r="R6767" s="58"/>
      <c r="S6767" s="7">
        <v>35339.64</v>
      </c>
      <c r="T6767" s="7">
        <v>51000</v>
      </c>
      <c r="U6767" s="7">
        <v>60672.5</v>
      </c>
      <c r="V6767" s="7">
        <f t="shared" si="860"/>
        <v>25667.14</v>
      </c>
      <c r="W6767" s="8">
        <f t="shared" si="857"/>
        <v>59482.843137254902</v>
      </c>
      <c r="X6767" s="8"/>
      <c r="Y6767" s="7">
        <f t="shared" si="859"/>
        <v>0</v>
      </c>
      <c r="Z6767" s="7"/>
      <c r="AA6767" s="8">
        <f t="shared" si="858"/>
        <v>59482.843137254902</v>
      </c>
      <c r="AB6767" s="7">
        <f t="shared" si="861"/>
        <v>1189.6568627450979</v>
      </c>
      <c r="AC6767" s="7">
        <f t="shared" si="856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3262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hidden="1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4318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0"/>
        <v>432885.28000000009</v>
      </c>
      <c r="W6768" s="8">
        <f t="shared" si="857"/>
        <v>334899.07692307688</v>
      </c>
      <c r="X6768" s="8"/>
      <c r="Y6768" s="7">
        <f t="shared" si="859"/>
        <v>0</v>
      </c>
      <c r="Z6768" s="7"/>
      <c r="AA6768" s="8">
        <f t="shared" si="858"/>
        <v>334899.07692307688</v>
      </c>
      <c r="AB6768" s="7">
        <f t="shared" si="861"/>
        <v>13395.963076923101</v>
      </c>
      <c r="AC6768" s="7">
        <f t="shared" si="856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3262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hidden="1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4319</v>
      </c>
      <c r="R6769" s="58" t="s">
        <v>3732</v>
      </c>
      <c r="S6769" s="7">
        <v>0</v>
      </c>
      <c r="T6769" s="7">
        <v>30040</v>
      </c>
      <c r="U6769" s="7">
        <v>30040</v>
      </c>
      <c r="V6769" s="7">
        <f t="shared" si="860"/>
        <v>0</v>
      </c>
      <c r="W6769" s="8">
        <v>0</v>
      </c>
      <c r="X6769" s="8"/>
      <c r="Y6769" s="7">
        <f t="shared" si="859"/>
        <v>0</v>
      </c>
      <c r="Z6769" s="7"/>
      <c r="AA6769" s="8">
        <f t="shared" si="858"/>
        <v>0</v>
      </c>
      <c r="AB6769" s="7">
        <f t="shared" si="861"/>
        <v>30040</v>
      </c>
      <c r="AC6769" s="7">
        <f t="shared" ref="AC6769:AC6832" si="862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3262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hidden="1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4320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0"/>
        <v>44164.100000000006</v>
      </c>
      <c r="W6770" s="8">
        <f t="shared" si="857"/>
        <v>30537.759999999998</v>
      </c>
      <c r="X6770" s="8"/>
      <c r="Y6770" s="7">
        <f t="shared" si="859"/>
        <v>0</v>
      </c>
      <c r="Z6770" s="7"/>
      <c r="AA6770" s="8">
        <f t="shared" si="858"/>
        <v>30537.759999999998</v>
      </c>
      <c r="AB6770" s="7">
        <f t="shared" si="861"/>
        <v>0</v>
      </c>
      <c r="AC6770" s="7">
        <f t="shared" si="862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3262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hidden="1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4321</v>
      </c>
      <c r="F6771" s="58" t="s">
        <v>4321</v>
      </c>
      <c r="G6771" s="58" t="s">
        <v>4321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4322</v>
      </c>
      <c r="M6771" s="58"/>
      <c r="N6771" s="58" t="s">
        <v>40</v>
      </c>
      <c r="O6771" s="58" t="s">
        <v>80</v>
      </c>
      <c r="P6771" s="18">
        <v>0</v>
      </c>
      <c r="Q6771" s="117" t="s">
        <v>4323</v>
      </c>
      <c r="R6771" s="58" t="s">
        <v>3732</v>
      </c>
      <c r="S6771" s="7">
        <v>0</v>
      </c>
      <c r="T6771" s="7">
        <v>31000</v>
      </c>
      <c r="U6771" s="7">
        <v>30110.5</v>
      </c>
      <c r="V6771" s="7">
        <f t="shared" si="860"/>
        <v>889.5</v>
      </c>
      <c r="W6771" s="8">
        <f>(U6771-31000)/(1+P6771)</f>
        <v>-889.5</v>
      </c>
      <c r="X6771" s="8"/>
      <c r="Y6771" s="7">
        <f t="shared" si="859"/>
        <v>0</v>
      </c>
      <c r="Z6771" s="7"/>
      <c r="AA6771" s="8">
        <f t="shared" si="858"/>
        <v>-889.5</v>
      </c>
      <c r="AB6771" s="7">
        <f t="shared" si="861"/>
        <v>31000</v>
      </c>
      <c r="AC6771" s="7">
        <f t="shared" si="862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3262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hidden="1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4324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0"/>
        <v>201114.35999999996</v>
      </c>
      <c r="W6772" s="8">
        <f t="shared" si="857"/>
        <v>129126.69607843139</v>
      </c>
      <c r="X6772" s="8"/>
      <c r="Y6772" s="7">
        <f t="shared" si="859"/>
        <v>0</v>
      </c>
      <c r="Z6772" s="7"/>
      <c r="AA6772" s="8">
        <f t="shared" si="858"/>
        <v>129126.69607843139</v>
      </c>
      <c r="AB6772" s="7">
        <f t="shared" si="861"/>
        <v>2582.5339215686254</v>
      </c>
      <c r="AC6772" s="7">
        <f t="shared" si="862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3262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hidden="1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4325</v>
      </c>
      <c r="R6773" s="58"/>
      <c r="S6773" s="7">
        <v>24950.44</v>
      </c>
      <c r="T6773" s="7">
        <v>51000</v>
      </c>
      <c r="U6773" s="7">
        <v>52717.4</v>
      </c>
      <c r="V6773" s="7">
        <f t="shared" si="860"/>
        <v>23233.040000000001</v>
      </c>
      <c r="W6773" s="8">
        <f t="shared" si="857"/>
        <v>51683.725490196077</v>
      </c>
      <c r="X6773" s="8"/>
      <c r="Y6773" s="7">
        <f t="shared" si="859"/>
        <v>0</v>
      </c>
      <c r="Z6773" s="7"/>
      <c r="AA6773" s="8">
        <f t="shared" si="858"/>
        <v>51683.725490196077</v>
      </c>
      <c r="AB6773" s="7">
        <f t="shared" si="861"/>
        <v>1033.6745098039246</v>
      </c>
      <c r="AC6773" s="7">
        <f t="shared" si="862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3262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hidden="1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4326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0"/>
        <v>956102.56</v>
      </c>
      <c r="W6774" s="8">
        <f t="shared" si="857"/>
        <v>301066.73</v>
      </c>
      <c r="X6774" s="8"/>
      <c r="Y6774" s="7">
        <f t="shared" si="859"/>
        <v>0</v>
      </c>
      <c r="Z6774" s="7"/>
      <c r="AA6774" s="8">
        <f t="shared" si="858"/>
        <v>301066.73</v>
      </c>
      <c r="AB6774" s="7">
        <f t="shared" si="861"/>
        <v>0</v>
      </c>
      <c r="AC6774" s="7">
        <f t="shared" si="862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3262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hidden="1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4043</v>
      </c>
      <c r="F6775" s="58" t="s">
        <v>4043</v>
      </c>
      <c r="G6775" s="58" t="s">
        <v>4043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4327</v>
      </c>
      <c r="M6775" s="58"/>
      <c r="N6775" s="58" t="s">
        <v>40</v>
      </c>
      <c r="O6775" s="58" t="s">
        <v>41</v>
      </c>
      <c r="P6775" s="18">
        <v>0.02</v>
      </c>
      <c r="Q6775" s="117" t="s">
        <v>4328</v>
      </c>
      <c r="R6775" s="58" t="s">
        <v>3732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59"/>
        <v>0</v>
      </c>
      <c r="Z6775" s="7"/>
      <c r="AA6775" s="8">
        <f t="shared" si="858"/>
        <v>11199.049019607843</v>
      </c>
      <c r="AB6775" s="7">
        <f t="shared" si="861"/>
        <v>17223.980980392156</v>
      </c>
      <c r="AC6775" s="7">
        <f t="shared" si="862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3262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hidden="1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2564</v>
      </c>
      <c r="F6776" s="58" t="s">
        <v>2565</v>
      </c>
      <c r="G6776" s="58" t="s">
        <v>2564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2568</v>
      </c>
      <c r="M6776" s="58"/>
      <c r="N6776" s="58" t="s">
        <v>40</v>
      </c>
      <c r="O6776" s="58" t="s">
        <v>80</v>
      </c>
      <c r="P6776" s="18">
        <v>0</v>
      </c>
      <c r="Q6776" s="117" t="s">
        <v>4329</v>
      </c>
      <c r="R6776" s="58"/>
      <c r="S6776" s="7">
        <v>0</v>
      </c>
      <c r="T6776" s="7">
        <v>0</v>
      </c>
      <c r="U6776" s="7">
        <v>0</v>
      </c>
      <c r="V6776" s="7">
        <f t="shared" si="860"/>
        <v>0</v>
      </c>
      <c r="W6776" s="8">
        <f t="shared" si="857"/>
        <v>0</v>
      </c>
      <c r="X6776" s="8"/>
      <c r="Y6776" s="7">
        <f t="shared" si="859"/>
        <v>0</v>
      </c>
      <c r="Z6776" s="7"/>
      <c r="AA6776" s="8">
        <f t="shared" si="858"/>
        <v>0</v>
      </c>
      <c r="AB6776" s="7">
        <f t="shared" si="861"/>
        <v>0</v>
      </c>
      <c r="AC6776" s="7">
        <f t="shared" si="862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3262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hidden="1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4330</v>
      </c>
      <c r="F6777" s="58" t="s">
        <v>4331</v>
      </c>
      <c r="G6777" s="58" t="s">
        <v>4330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4332</v>
      </c>
      <c r="R6777" s="58"/>
      <c r="S6777" s="7">
        <v>0</v>
      </c>
      <c r="T6777" s="7">
        <v>11585.06</v>
      </c>
      <c r="U6777" s="7">
        <v>0</v>
      </c>
      <c r="V6777" s="7">
        <f t="shared" si="860"/>
        <v>11585.06</v>
      </c>
      <c r="W6777" s="8">
        <f t="shared" si="857"/>
        <v>0</v>
      </c>
      <c r="X6777" s="8"/>
      <c r="Y6777" s="7">
        <f t="shared" si="859"/>
        <v>0</v>
      </c>
      <c r="Z6777" s="7"/>
      <c r="AA6777" s="8">
        <f t="shared" si="858"/>
        <v>0</v>
      </c>
      <c r="AB6777" s="7">
        <f t="shared" si="861"/>
        <v>0</v>
      </c>
      <c r="AC6777" s="7">
        <f t="shared" si="862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hidden="1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4333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0"/>
        <v>18048.659999999996</v>
      </c>
      <c r="W6778" s="8">
        <f t="shared" si="857"/>
        <v>64612.49</v>
      </c>
      <c r="X6778" s="8"/>
      <c r="Y6778" s="7">
        <f t="shared" si="859"/>
        <v>0</v>
      </c>
      <c r="Z6778" s="7"/>
      <c r="AA6778" s="8">
        <f t="shared" si="858"/>
        <v>64612.49</v>
      </c>
      <c r="AB6778" s="7">
        <f t="shared" si="861"/>
        <v>0</v>
      </c>
      <c r="AC6778" s="7">
        <f t="shared" si="862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3262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hidden="1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4334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0"/>
        <v>1034763</v>
      </c>
      <c r="W6779" s="8">
        <f t="shared" si="857"/>
        <v>3646706.947867299</v>
      </c>
      <c r="X6779" s="8"/>
      <c r="Y6779" s="7">
        <f t="shared" si="859"/>
        <v>0</v>
      </c>
      <c r="Z6779" s="7"/>
      <c r="AA6779" s="8">
        <f t="shared" si="858"/>
        <v>3646706.947867299</v>
      </c>
      <c r="AB6779" s="7">
        <f t="shared" si="861"/>
        <v>200568.88213270111</v>
      </c>
      <c r="AC6779" s="7">
        <f t="shared" si="862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3262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hidden="1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4335</v>
      </c>
      <c r="R6780" s="58"/>
      <c r="S6780" s="7">
        <v>34688.33</v>
      </c>
      <c r="T6780" s="7">
        <v>30300</v>
      </c>
      <c r="U6780" s="7">
        <v>39644.92</v>
      </c>
      <c r="V6780" s="7">
        <f t="shared" si="860"/>
        <v>25343.410000000003</v>
      </c>
      <c r="W6780" s="8">
        <f t="shared" si="857"/>
        <v>39252.396039603955</v>
      </c>
      <c r="X6780" s="8"/>
      <c r="Y6780" s="7">
        <f t="shared" si="859"/>
        <v>0</v>
      </c>
      <c r="Z6780" s="7"/>
      <c r="AA6780" s="8">
        <f t="shared" si="858"/>
        <v>39252.396039603955</v>
      </c>
      <c r="AB6780" s="7">
        <f t="shared" si="861"/>
        <v>392.52396039604355</v>
      </c>
      <c r="AC6780" s="7">
        <f t="shared" si="862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3262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hidden="1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4332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0"/>
        <v>104958.90000000002</v>
      </c>
      <c r="W6781" s="8">
        <f t="shared" si="857"/>
        <v>107852.94117647059</v>
      </c>
      <c r="X6781" s="8"/>
      <c r="Y6781" s="7">
        <f t="shared" si="859"/>
        <v>0</v>
      </c>
      <c r="Z6781" s="7"/>
      <c r="AA6781" s="8">
        <f t="shared" si="858"/>
        <v>107852.94117647059</v>
      </c>
      <c r="AB6781" s="7">
        <f t="shared" si="861"/>
        <v>2157.0588235294126</v>
      </c>
      <c r="AC6781" s="7">
        <f t="shared" si="862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3262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hidden="1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4336</v>
      </c>
      <c r="F6782" s="58" t="s">
        <v>4336</v>
      </c>
      <c r="G6782" s="58" t="s">
        <v>4336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4336</v>
      </c>
      <c r="M6782" s="58"/>
      <c r="N6782" s="58" t="s">
        <v>40</v>
      </c>
      <c r="O6782" s="58" t="s">
        <v>41</v>
      </c>
      <c r="P6782" s="18">
        <v>0.04</v>
      </c>
      <c r="Q6782" s="117" t="s">
        <v>4337</v>
      </c>
      <c r="R6782" s="58" t="s">
        <v>3732</v>
      </c>
      <c r="S6782" s="7">
        <v>0</v>
      </c>
      <c r="T6782" s="7">
        <v>30000</v>
      </c>
      <c r="U6782" s="7">
        <v>30000</v>
      </c>
      <c r="V6782" s="7">
        <f t="shared" si="860"/>
        <v>0</v>
      </c>
      <c r="W6782" s="8">
        <v>0</v>
      </c>
      <c r="X6782" s="8"/>
      <c r="Y6782" s="7">
        <f t="shared" si="859"/>
        <v>0</v>
      </c>
      <c r="Z6782" s="7"/>
      <c r="AA6782" s="8">
        <f t="shared" si="858"/>
        <v>0</v>
      </c>
      <c r="AB6782" s="7">
        <f t="shared" si="861"/>
        <v>30000</v>
      </c>
      <c r="AC6782" s="7">
        <f t="shared" si="862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3262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hidden="1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4338</v>
      </c>
      <c r="R6783" s="58"/>
      <c r="S6783" s="7">
        <v>33599</v>
      </c>
      <c r="T6783" s="7">
        <v>50000</v>
      </c>
      <c r="U6783" s="7">
        <v>43570</v>
      </c>
      <c r="V6783" s="7">
        <f t="shared" si="860"/>
        <v>40029</v>
      </c>
      <c r="W6783" s="8">
        <f t="shared" ref="W6783:W6794" si="863">IF(O6783="返货",U6783/(1+P6783),IF(O6783="返现",U6783,IF(O6783="折扣",U6783*P6783,IF(O6783="无",U6783))))</f>
        <v>43570</v>
      </c>
      <c r="X6783" s="8"/>
      <c r="Y6783" s="7">
        <f t="shared" si="859"/>
        <v>0</v>
      </c>
      <c r="Z6783" s="7"/>
      <c r="AA6783" s="7"/>
      <c r="AB6783" s="7">
        <f t="shared" si="861"/>
        <v>0</v>
      </c>
      <c r="AC6783" s="7">
        <f t="shared" si="862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3262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hidden="1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4339</v>
      </c>
      <c r="R6784" s="58" t="s">
        <v>4031</v>
      </c>
      <c r="S6784" s="7">
        <v>704</v>
      </c>
      <c r="T6784" s="7">
        <v>10200</v>
      </c>
      <c r="U6784" s="7">
        <v>5300</v>
      </c>
      <c r="V6784" s="7">
        <f t="shared" si="860"/>
        <v>5604</v>
      </c>
      <c r="W6784" s="8">
        <f t="shared" si="863"/>
        <v>5196.0784313725489</v>
      </c>
      <c r="X6784" s="8"/>
      <c r="Y6784" s="7">
        <f t="shared" si="859"/>
        <v>0</v>
      </c>
      <c r="Z6784" s="7"/>
      <c r="AA6784" s="8">
        <f t="shared" ref="AA6784:AA6802" si="864">W6784+X6784</f>
        <v>5196.0784313725489</v>
      </c>
      <c r="AB6784" s="7">
        <f t="shared" si="861"/>
        <v>103.92156862745105</v>
      </c>
      <c r="AC6784" s="7">
        <f t="shared" si="862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3262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hidden="1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4340</v>
      </c>
      <c r="R6785" s="58"/>
      <c r="S6785" s="7">
        <v>2856.16</v>
      </c>
      <c r="T6785" s="7">
        <v>10200</v>
      </c>
      <c r="U6785" s="7">
        <v>4525.32</v>
      </c>
      <c r="V6785" s="7">
        <f t="shared" si="860"/>
        <v>8530.84</v>
      </c>
      <c r="W6785" s="8">
        <f t="shared" si="863"/>
        <v>4436.5882352941171</v>
      </c>
      <c r="X6785" s="8"/>
      <c r="Y6785" s="7">
        <f t="shared" si="859"/>
        <v>0</v>
      </c>
      <c r="Z6785" s="7"/>
      <c r="AA6785" s="8">
        <f t="shared" si="864"/>
        <v>4436.5882352941171</v>
      </c>
      <c r="AB6785" s="7">
        <f t="shared" si="861"/>
        <v>88.731764705882597</v>
      </c>
      <c r="AC6785" s="7">
        <f t="shared" si="862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3262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hidden="1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4341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0"/>
        <v>150731.35999999996</v>
      </c>
      <c r="W6786" s="8">
        <f t="shared" si="863"/>
        <v>148822.12871287129</v>
      </c>
      <c r="X6786" s="8"/>
      <c r="Y6786" s="7">
        <f t="shared" si="859"/>
        <v>0</v>
      </c>
      <c r="Z6786" s="7"/>
      <c r="AA6786" s="8">
        <f t="shared" si="864"/>
        <v>148822.12871287129</v>
      </c>
      <c r="AB6786" s="7">
        <f t="shared" si="861"/>
        <v>1488.2212871287193</v>
      </c>
      <c r="AC6786" s="7">
        <f t="shared" si="862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3262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hidden="1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4342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0"/>
        <v>80657.63</v>
      </c>
      <c r="W6787" s="8">
        <f t="shared" si="863"/>
        <v>23918.22</v>
      </c>
      <c r="X6787" s="8">
        <f>W6787*R6787/(1-R6787)</f>
        <v>488.12693877551027</v>
      </c>
      <c r="Y6787" s="7">
        <f t="shared" ref="Y6787:Y6850" si="865">IF(W6787-AC6787&lt;=0,0,IF(O6787="返现",MAX(W6787-AB6787-AC6787,0),MAX(W6787-AC6787,0)))</f>
        <v>0</v>
      </c>
      <c r="Z6787" s="7"/>
      <c r="AA6787" s="8">
        <f t="shared" si="864"/>
        <v>24406.34693877551</v>
      </c>
      <c r="AB6787" s="7">
        <f t="shared" si="861"/>
        <v>0</v>
      </c>
      <c r="AC6787" s="7">
        <f t="shared" si="862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3262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hidden="1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4342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0"/>
        <v>145456.16</v>
      </c>
      <c r="W6788" s="8">
        <f t="shared" si="863"/>
        <v>16769.465346534653</v>
      </c>
      <c r="X6788" s="8">
        <f t="shared" ref="X6788:X6791" si="866">W6788*R6788/(1-R6788)</f>
        <v>342.23398666397253</v>
      </c>
      <c r="Y6788" s="7">
        <f t="shared" si="865"/>
        <v>0</v>
      </c>
      <c r="Z6788" s="7"/>
      <c r="AA6788" s="8">
        <f t="shared" si="864"/>
        <v>17111.699333198627</v>
      </c>
      <c r="AB6788" s="7">
        <f t="shared" si="861"/>
        <v>167.69465346534707</v>
      </c>
      <c r="AC6788" s="7">
        <f t="shared" si="862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3262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hidden="1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4343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7">S6789+T6789-U6789</f>
        <v>33662.260000000009</v>
      </c>
      <c r="W6789" s="8">
        <f t="shared" si="863"/>
        <v>131708.91089108909</v>
      </c>
      <c r="X6789" s="8">
        <f t="shared" si="866"/>
        <v>2687.9369569610017</v>
      </c>
      <c r="Y6789" s="7">
        <f t="shared" si="865"/>
        <v>0</v>
      </c>
      <c r="Z6789" s="7"/>
      <c r="AA6789" s="8">
        <f t="shared" si="864"/>
        <v>134396.84784805009</v>
      </c>
      <c r="AB6789" s="7">
        <f t="shared" si="861"/>
        <v>1317.0891089109064</v>
      </c>
      <c r="AC6789" s="7">
        <f t="shared" si="862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3262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hidden="1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4344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7"/>
        <v>155074.50999999995</v>
      </c>
      <c r="W6790" s="8">
        <f t="shared" si="863"/>
        <v>187490.66336633664</v>
      </c>
      <c r="X6790" s="8">
        <f t="shared" si="866"/>
        <v>3826.3400687007479</v>
      </c>
      <c r="Y6790" s="7">
        <f t="shared" si="865"/>
        <v>0</v>
      </c>
      <c r="Z6790" s="7"/>
      <c r="AA6790" s="8">
        <f t="shared" si="864"/>
        <v>191317.00343503739</v>
      </c>
      <c r="AB6790" s="7">
        <f t="shared" si="861"/>
        <v>1874.9066336633696</v>
      </c>
      <c r="AC6790" s="7">
        <f t="shared" si="862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3262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hidden="1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4345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3"/>
        <v>164560.17821782178</v>
      </c>
      <c r="X6791" s="8">
        <f t="shared" si="866"/>
        <v>3358.3709840371794</v>
      </c>
      <c r="Y6791" s="7">
        <f t="shared" si="865"/>
        <v>0</v>
      </c>
      <c r="Z6791" s="7"/>
      <c r="AA6791" s="8">
        <f t="shared" si="864"/>
        <v>167918.54920185896</v>
      </c>
      <c r="AB6791" s="7">
        <f t="shared" si="861"/>
        <v>1645.6017821782152</v>
      </c>
      <c r="AC6791" s="7">
        <f t="shared" si="862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3262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hidden="1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4346</v>
      </c>
      <c r="R6792" s="58"/>
      <c r="S6792" s="7">
        <v>219000</v>
      </c>
      <c r="T6792" s="7">
        <v>100000</v>
      </c>
      <c r="U6792" s="7">
        <v>0</v>
      </c>
      <c r="V6792" s="7">
        <f t="shared" si="867"/>
        <v>319000</v>
      </c>
      <c r="W6792" s="8">
        <f t="shared" si="863"/>
        <v>0</v>
      </c>
      <c r="X6792" s="8"/>
      <c r="Y6792" s="7">
        <f t="shared" si="865"/>
        <v>0</v>
      </c>
      <c r="Z6792" s="7"/>
      <c r="AA6792" s="8">
        <f t="shared" si="864"/>
        <v>0</v>
      </c>
      <c r="AB6792" s="7">
        <f t="shared" si="861"/>
        <v>0</v>
      </c>
      <c r="AC6792" s="7">
        <f t="shared" si="862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3262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hidden="1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3036</v>
      </c>
      <c r="M6793" s="58"/>
      <c r="N6793" s="58" t="s">
        <v>40</v>
      </c>
      <c r="O6793" s="58" t="s">
        <v>41</v>
      </c>
      <c r="P6793" s="18">
        <v>0.05</v>
      </c>
      <c r="Q6793" s="117" t="s">
        <v>4347</v>
      </c>
      <c r="R6793" s="58"/>
      <c r="S6793" s="7">
        <v>0</v>
      </c>
      <c r="T6793" s="7">
        <v>0</v>
      </c>
      <c r="U6793" s="7">
        <v>0</v>
      </c>
      <c r="V6793" s="7">
        <f t="shared" si="867"/>
        <v>0</v>
      </c>
      <c r="W6793" s="8">
        <f t="shared" si="863"/>
        <v>0</v>
      </c>
      <c r="X6793" s="8"/>
      <c r="Y6793" s="7">
        <f t="shared" si="865"/>
        <v>0</v>
      </c>
      <c r="Z6793" s="7"/>
      <c r="AA6793" s="8">
        <f t="shared" si="864"/>
        <v>0</v>
      </c>
      <c r="AB6793" s="7">
        <f t="shared" si="861"/>
        <v>0</v>
      </c>
      <c r="AC6793" s="7">
        <f t="shared" si="862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3262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hidden="1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4348</v>
      </c>
      <c r="R6794" s="58" t="s">
        <v>4037</v>
      </c>
      <c r="S6794" s="7">
        <v>64856.35</v>
      </c>
      <c r="T6794" s="7">
        <v>201815.42</v>
      </c>
      <c r="U6794" s="7">
        <v>150497.13</v>
      </c>
      <c r="V6794" s="7">
        <f t="shared" si="867"/>
        <v>116174.64000000001</v>
      </c>
      <c r="W6794" s="8">
        <f t="shared" si="863"/>
        <v>149007.05940594058</v>
      </c>
      <c r="X6794" s="8"/>
      <c r="Y6794" s="7">
        <f t="shared" si="865"/>
        <v>0</v>
      </c>
      <c r="Z6794" s="7"/>
      <c r="AA6794" s="8">
        <f t="shared" si="864"/>
        <v>149007.05940594058</v>
      </c>
      <c r="AB6794" s="7">
        <f t="shared" si="861"/>
        <v>1490.0705940594198</v>
      </c>
      <c r="AC6794" s="7">
        <f t="shared" si="862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3262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hidden="1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4348</v>
      </c>
      <c r="R6795" s="58" t="s">
        <v>4349</v>
      </c>
      <c r="S6795" s="7">
        <v>0</v>
      </c>
      <c r="T6795" s="7">
        <v>184.58</v>
      </c>
      <c r="U6795" s="7">
        <v>184.58</v>
      </c>
      <c r="V6795" s="7">
        <f t="shared" si="867"/>
        <v>0</v>
      </c>
      <c r="W6795" s="8">
        <v>0</v>
      </c>
      <c r="X6795" s="8"/>
      <c r="Y6795" s="7">
        <f t="shared" si="865"/>
        <v>0</v>
      </c>
      <c r="Z6795" s="7"/>
      <c r="AA6795" s="8">
        <f t="shared" si="864"/>
        <v>0</v>
      </c>
      <c r="AB6795" s="7">
        <f t="shared" si="861"/>
        <v>184.58</v>
      </c>
      <c r="AC6795" s="7">
        <f t="shared" si="862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3262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hidden="1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4350</v>
      </c>
      <c r="R6796" s="58"/>
      <c r="S6796" s="7">
        <v>28093.27</v>
      </c>
      <c r="T6796" s="7">
        <v>70000</v>
      </c>
      <c r="U6796" s="7">
        <v>42213.62</v>
      </c>
      <c r="V6796" s="7">
        <f t="shared" si="867"/>
        <v>55879.65</v>
      </c>
      <c r="W6796" s="8">
        <f t="shared" ref="W6796:W6859" si="868">IF(O6796="返货",U6796/(1+P6796),IF(O6796="返现",U6796,IF(O6796="折扣",U6796*P6796,IF(O6796="无",U6796))))</f>
        <v>42213.62</v>
      </c>
      <c r="X6796" s="8"/>
      <c r="Y6796" s="7">
        <f t="shared" si="865"/>
        <v>0</v>
      </c>
      <c r="Z6796" s="7"/>
      <c r="AA6796" s="8">
        <f t="shared" si="864"/>
        <v>42213.62</v>
      </c>
      <c r="AB6796" s="7">
        <f t="shared" si="861"/>
        <v>0</v>
      </c>
      <c r="AC6796" s="7">
        <f t="shared" si="862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3262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hidden="1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4351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7"/>
        <v>70636.280000000028</v>
      </c>
      <c r="W6797" s="8">
        <f t="shared" si="868"/>
        <v>343407</v>
      </c>
      <c r="X6797" s="8"/>
      <c r="Y6797" s="7">
        <f t="shared" si="865"/>
        <v>0</v>
      </c>
      <c r="Z6797" s="7"/>
      <c r="AA6797" s="8">
        <f t="shared" si="864"/>
        <v>343407</v>
      </c>
      <c r="AB6797" s="7">
        <f t="shared" si="861"/>
        <v>6868.140000000014</v>
      </c>
      <c r="AC6797" s="7">
        <f t="shared" si="862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3262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hidden="1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4352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7"/>
        <v>5582.3300000000017</v>
      </c>
      <c r="W6798" s="8">
        <f t="shared" si="868"/>
        <v>6500</v>
      </c>
      <c r="X6798" s="8"/>
      <c r="Y6798" s="7">
        <f t="shared" si="865"/>
        <v>0</v>
      </c>
      <c r="Z6798" s="7"/>
      <c r="AA6798" s="8">
        <f t="shared" si="864"/>
        <v>6500</v>
      </c>
      <c r="AB6798" s="7">
        <f t="shared" si="861"/>
        <v>0</v>
      </c>
      <c r="AC6798" s="7">
        <f t="shared" si="862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3262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hidden="1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4353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7"/>
        <v>56822.640000000014</v>
      </c>
      <c r="W6799" s="8">
        <f t="shared" si="868"/>
        <v>108759.93</v>
      </c>
      <c r="X6799" s="8"/>
      <c r="Y6799" s="7">
        <f t="shared" si="865"/>
        <v>0</v>
      </c>
      <c r="Z6799" s="7"/>
      <c r="AA6799" s="8">
        <f t="shared" si="864"/>
        <v>108759.93</v>
      </c>
      <c r="AB6799" s="7">
        <f t="shared" si="861"/>
        <v>0</v>
      </c>
      <c r="AC6799" s="7">
        <f t="shared" si="862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3262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hidden="1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3438</v>
      </c>
      <c r="F6800" s="58" t="s">
        <v>3438</v>
      </c>
      <c r="G6800" s="58" t="s">
        <v>3438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3556</v>
      </c>
      <c r="M6800" s="58"/>
      <c r="N6800" s="58" t="s">
        <v>40</v>
      </c>
      <c r="O6800" s="58" t="s">
        <v>41</v>
      </c>
      <c r="P6800" s="18">
        <v>0.02</v>
      </c>
      <c r="Q6800" s="117" t="s">
        <v>4354</v>
      </c>
      <c r="R6800" s="58" t="s">
        <v>3732</v>
      </c>
      <c r="S6800" s="7">
        <v>6925.5</v>
      </c>
      <c r="T6800" s="7">
        <v>630.1</v>
      </c>
      <c r="U6800" s="7">
        <v>7555.6</v>
      </c>
      <c r="V6800" s="7">
        <f t="shared" si="867"/>
        <v>0</v>
      </c>
      <c r="W6800" s="8">
        <f>(U6800-6000)/(1+P6800)</f>
        <v>1525.0980392156866</v>
      </c>
      <c r="X6800" s="8"/>
      <c r="Y6800" s="7">
        <f t="shared" si="865"/>
        <v>0</v>
      </c>
      <c r="Z6800" s="7"/>
      <c r="AA6800" s="8">
        <f t="shared" si="864"/>
        <v>1525.0980392156866</v>
      </c>
      <c r="AB6800" s="7">
        <f t="shared" si="861"/>
        <v>6030.5019607843133</v>
      </c>
      <c r="AC6800" s="7">
        <f t="shared" si="862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3262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hidden="1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4059</v>
      </c>
      <c r="F6801" s="58" t="s">
        <v>4059</v>
      </c>
      <c r="G6801" s="58" t="s">
        <v>4059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4355</v>
      </c>
      <c r="M6801" s="58"/>
      <c r="N6801" s="58" t="s">
        <v>40</v>
      </c>
      <c r="O6801" s="58" t="s">
        <v>41</v>
      </c>
      <c r="P6801" s="18">
        <v>0.03</v>
      </c>
      <c r="Q6801" s="117" t="s">
        <v>4356</v>
      </c>
      <c r="R6801" s="58" t="s">
        <v>3732</v>
      </c>
      <c r="S6801" s="7">
        <v>0</v>
      </c>
      <c r="T6801" s="7">
        <v>42000</v>
      </c>
      <c r="U6801" s="7">
        <v>39300</v>
      </c>
      <c r="V6801" s="7">
        <f t="shared" si="867"/>
        <v>2700</v>
      </c>
      <c r="W6801" s="8">
        <f>(U6801-35000)/(1+P6801)</f>
        <v>4174.7572815533977</v>
      </c>
      <c r="X6801" s="8"/>
      <c r="Y6801" s="7">
        <f t="shared" si="865"/>
        <v>0</v>
      </c>
      <c r="Z6801" s="7"/>
      <c r="AA6801" s="8">
        <f t="shared" si="864"/>
        <v>4174.7572815533977</v>
      </c>
      <c r="AB6801" s="7">
        <f t="shared" si="861"/>
        <v>35125.2427184466</v>
      </c>
      <c r="AC6801" s="7">
        <f t="shared" si="862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3262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hidden="1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4357</v>
      </c>
      <c r="F6802" s="58" t="s">
        <v>4357</v>
      </c>
      <c r="G6802" s="58" t="s">
        <v>4357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4357</v>
      </c>
      <c r="M6802" s="58"/>
      <c r="N6802" s="58" t="s">
        <v>40</v>
      </c>
      <c r="O6802" s="58" t="s">
        <v>80</v>
      </c>
      <c r="P6802" s="18">
        <v>0</v>
      </c>
      <c r="Q6802" s="117" t="s">
        <v>4358</v>
      </c>
      <c r="R6802" s="58" t="s">
        <v>3732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5"/>
        <v>0</v>
      </c>
      <c r="Z6802" s="7"/>
      <c r="AA6802" s="8">
        <f t="shared" si="864"/>
        <v>7683.18</v>
      </c>
      <c r="AB6802" s="7">
        <f t="shared" si="861"/>
        <v>15000</v>
      </c>
      <c r="AC6802" s="7">
        <f t="shared" si="862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3262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hidden="1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4359</v>
      </c>
      <c r="R6803" s="58"/>
      <c r="S6803" s="7">
        <v>0</v>
      </c>
      <c r="T6803" s="7">
        <v>130000</v>
      </c>
      <c r="U6803" s="7">
        <v>67297.14</v>
      </c>
      <c r="V6803" s="7">
        <f t="shared" si="867"/>
        <v>62702.86</v>
      </c>
      <c r="W6803" s="8">
        <f t="shared" si="868"/>
        <v>67297.14</v>
      </c>
      <c r="X6803" s="8"/>
      <c r="Y6803" s="7">
        <f t="shared" si="865"/>
        <v>0</v>
      </c>
      <c r="Z6803" s="7"/>
      <c r="AA6803" s="7"/>
      <c r="AB6803" s="7">
        <f t="shared" si="861"/>
        <v>0</v>
      </c>
      <c r="AC6803" s="7">
        <f t="shared" si="862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3262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hidden="1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7"/>
        <v>54105.64</v>
      </c>
      <c r="W6804" s="8">
        <f t="shared" si="868"/>
        <v>24159.7</v>
      </c>
      <c r="X6804" s="8"/>
      <c r="Y6804" s="7">
        <f t="shared" si="865"/>
        <v>0</v>
      </c>
      <c r="Z6804" s="7"/>
      <c r="AA6804" s="8">
        <f t="shared" ref="AA6804:AA6848" si="869">W6804+X6804</f>
        <v>24159.7</v>
      </c>
      <c r="AB6804" s="95">
        <f>W6804*P6804</f>
        <v>483.19400000000002</v>
      </c>
      <c r="AC6804" s="7">
        <f t="shared" si="862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hidden="1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7"/>
        <v>753947.2</v>
      </c>
      <c r="W6805" s="8">
        <f t="shared" si="868"/>
        <v>0</v>
      </c>
      <c r="X6805" s="8"/>
      <c r="Y6805" s="7">
        <f t="shared" si="865"/>
        <v>0</v>
      </c>
      <c r="Z6805" s="7"/>
      <c r="AA6805" s="8">
        <f t="shared" si="869"/>
        <v>0</v>
      </c>
      <c r="AB6805" s="7">
        <f t="shared" ref="AB6805:AB6868" si="870">U6805-W6805</f>
        <v>0</v>
      </c>
      <c r="AC6805" s="7">
        <f t="shared" si="862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hidden="1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4037</v>
      </c>
      <c r="S6806" s="95">
        <v>200000</v>
      </c>
      <c r="T6806" s="7"/>
      <c r="U6806" s="95">
        <v>200000</v>
      </c>
      <c r="V6806" s="7">
        <f t="shared" si="867"/>
        <v>0</v>
      </c>
      <c r="W6806" s="8">
        <f t="shared" si="868"/>
        <v>200000</v>
      </c>
      <c r="X6806" s="8"/>
      <c r="Y6806" s="7">
        <f t="shared" si="865"/>
        <v>0</v>
      </c>
      <c r="Z6806" s="7"/>
      <c r="AA6806" s="8">
        <f t="shared" si="869"/>
        <v>200000</v>
      </c>
      <c r="AB6806" s="7">
        <f t="shared" si="870"/>
        <v>0</v>
      </c>
      <c r="AC6806" s="7">
        <f t="shared" si="862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hidden="1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7"/>
        <v>0</v>
      </c>
      <c r="W6807" s="8">
        <f t="shared" si="868"/>
        <v>14733.813725490196</v>
      </c>
      <c r="X6807" s="8"/>
      <c r="Y6807" s="7">
        <f t="shared" si="865"/>
        <v>0</v>
      </c>
      <c r="Z6807" s="7"/>
      <c r="AA6807" s="8">
        <f t="shared" si="869"/>
        <v>14733.813725490196</v>
      </c>
      <c r="AB6807" s="7">
        <f t="shared" si="870"/>
        <v>294.67627450980399</v>
      </c>
      <c r="AC6807" s="7">
        <f t="shared" si="862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hidden="1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4031</v>
      </c>
      <c r="S6808" s="95">
        <v>4790.51</v>
      </c>
      <c r="T6808" s="7"/>
      <c r="U6808" s="7">
        <v>5058.93</v>
      </c>
      <c r="V6808" s="7">
        <v>0</v>
      </c>
      <c r="W6808" s="8">
        <f t="shared" si="868"/>
        <v>5058.93</v>
      </c>
      <c r="X6808" s="8"/>
      <c r="Y6808" s="7">
        <f t="shared" si="865"/>
        <v>0</v>
      </c>
      <c r="Z6808" s="7"/>
      <c r="AA6808" s="8">
        <f t="shared" si="869"/>
        <v>5058.93</v>
      </c>
      <c r="AB6808" s="7">
        <f t="shared" si="870"/>
        <v>0</v>
      </c>
      <c r="AC6808" s="7">
        <f t="shared" si="862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hidden="1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7"/>
        <v>7906.4000000000015</v>
      </c>
      <c r="W6809" s="8">
        <f t="shared" si="868"/>
        <v>25983.317307692309</v>
      </c>
      <c r="X6809" s="8"/>
      <c r="Y6809" s="7">
        <f t="shared" si="865"/>
        <v>0</v>
      </c>
      <c r="Z6809" s="7"/>
      <c r="AA6809" s="8">
        <f t="shared" si="869"/>
        <v>25983.317307692309</v>
      </c>
      <c r="AB6809" s="7">
        <f t="shared" si="870"/>
        <v>1039.3326923076929</v>
      </c>
      <c r="AC6809" s="7">
        <f t="shared" si="862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hidden="1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7"/>
        <v>136564.01999999999</v>
      </c>
      <c r="W6810" s="8">
        <f t="shared" si="868"/>
        <v>0</v>
      </c>
      <c r="X6810" s="8"/>
      <c r="Y6810" s="7">
        <f t="shared" si="865"/>
        <v>0</v>
      </c>
      <c r="Z6810" s="7"/>
      <c r="AA6810" s="8">
        <f t="shared" si="869"/>
        <v>0</v>
      </c>
      <c r="AB6810" s="7">
        <f t="shared" si="870"/>
        <v>0</v>
      </c>
      <c r="AC6810" s="7">
        <f t="shared" si="862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hidden="1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3555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7"/>
        <v>97836.33</v>
      </c>
      <c r="W6811" s="8">
        <f t="shared" si="868"/>
        <v>8002</v>
      </c>
      <c r="X6811" s="8"/>
      <c r="Y6811" s="7">
        <f t="shared" si="865"/>
        <v>0</v>
      </c>
      <c r="Z6811" s="7"/>
      <c r="AA6811" s="8">
        <f t="shared" si="869"/>
        <v>8002</v>
      </c>
      <c r="AB6811" s="7">
        <f t="shared" si="870"/>
        <v>0</v>
      </c>
      <c r="AC6811" s="7">
        <f t="shared" si="862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hidden="1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7"/>
        <v>69364.140000000014</v>
      </c>
      <c r="W6812" s="8">
        <f t="shared" si="868"/>
        <v>21830.6</v>
      </c>
      <c r="X6812" s="8"/>
      <c r="Y6812" s="7">
        <f t="shared" si="865"/>
        <v>0</v>
      </c>
      <c r="Z6812" s="7"/>
      <c r="AA6812" s="8">
        <f t="shared" si="869"/>
        <v>21830.6</v>
      </c>
      <c r="AB6812" s="7">
        <f t="shared" si="870"/>
        <v>0</v>
      </c>
      <c r="AC6812" s="7">
        <f t="shared" si="862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hidden="1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7"/>
        <v>1482.9799999999996</v>
      </c>
      <c r="W6813" s="8">
        <f t="shared" si="868"/>
        <v>18480.32</v>
      </c>
      <c r="X6813" s="8"/>
      <c r="Y6813" s="7">
        <f t="shared" si="865"/>
        <v>0</v>
      </c>
      <c r="Z6813" s="7"/>
      <c r="AA6813" s="8">
        <f t="shared" si="869"/>
        <v>18480.32</v>
      </c>
      <c r="AB6813" s="7">
        <f t="shared" si="870"/>
        <v>0</v>
      </c>
      <c r="AC6813" s="7">
        <f t="shared" si="862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hidden="1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7"/>
        <v>12936.48</v>
      </c>
      <c r="W6814" s="8">
        <f t="shared" si="868"/>
        <v>0</v>
      </c>
      <c r="X6814" s="8"/>
      <c r="Y6814" s="7">
        <f t="shared" si="865"/>
        <v>0</v>
      </c>
      <c r="Z6814" s="7"/>
      <c r="AA6814" s="8">
        <f t="shared" si="869"/>
        <v>0</v>
      </c>
      <c r="AB6814" s="7">
        <f t="shared" si="870"/>
        <v>0</v>
      </c>
      <c r="AC6814" s="7">
        <f t="shared" si="862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hidden="1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4031</v>
      </c>
      <c r="S6815" s="95">
        <v>10200</v>
      </c>
      <c r="T6815" s="7"/>
      <c r="U6815" s="95">
        <v>10200</v>
      </c>
      <c r="V6815" s="7">
        <f t="shared" si="867"/>
        <v>0</v>
      </c>
      <c r="W6815" s="8">
        <f t="shared" si="868"/>
        <v>10000</v>
      </c>
      <c r="X6815" s="8"/>
      <c r="Y6815" s="7">
        <f t="shared" si="865"/>
        <v>0</v>
      </c>
      <c r="Z6815" s="7"/>
      <c r="AA6815" s="8">
        <f t="shared" si="869"/>
        <v>10000</v>
      </c>
      <c r="AB6815" s="7">
        <f t="shared" si="870"/>
        <v>200</v>
      </c>
      <c r="AC6815" s="7">
        <f t="shared" si="862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hidden="1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7"/>
        <v>35939.389999999985</v>
      </c>
      <c r="W6816" s="8">
        <f t="shared" si="868"/>
        <v>241809.41176470587</v>
      </c>
      <c r="X6816" s="8"/>
      <c r="Y6816" s="7">
        <f t="shared" si="865"/>
        <v>0</v>
      </c>
      <c r="Z6816" s="7"/>
      <c r="AA6816" s="8">
        <f t="shared" si="869"/>
        <v>241809.41176470587</v>
      </c>
      <c r="AB6816" s="7">
        <f t="shared" si="870"/>
        <v>4836.188235294132</v>
      </c>
      <c r="AC6816" s="7">
        <f t="shared" si="862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hidden="1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7"/>
        <v>97531.989999999991</v>
      </c>
      <c r="W6817" s="8">
        <f t="shared" si="868"/>
        <v>91176.470588235286</v>
      </c>
      <c r="X6817" s="8"/>
      <c r="Y6817" s="7">
        <f t="shared" si="865"/>
        <v>0</v>
      </c>
      <c r="Z6817" s="7"/>
      <c r="AA6817" s="8">
        <f t="shared" si="869"/>
        <v>91176.470588235286</v>
      </c>
      <c r="AB6817" s="7">
        <f t="shared" si="870"/>
        <v>1823.5294117647136</v>
      </c>
      <c r="AC6817" s="7">
        <f t="shared" si="862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hidden="1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7"/>
        <v>427.65</v>
      </c>
      <c r="W6818" s="8">
        <f t="shared" si="868"/>
        <v>0</v>
      </c>
      <c r="X6818" s="8"/>
      <c r="Y6818" s="7">
        <f t="shared" si="865"/>
        <v>0</v>
      </c>
      <c r="Z6818" s="7"/>
      <c r="AA6818" s="8">
        <f t="shared" si="869"/>
        <v>0</v>
      </c>
      <c r="AB6818" s="7">
        <f t="shared" si="870"/>
        <v>0</v>
      </c>
      <c r="AC6818" s="7">
        <f t="shared" si="862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hidden="1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7"/>
        <v>25000</v>
      </c>
      <c r="W6819" s="8">
        <f t="shared" si="868"/>
        <v>0</v>
      </c>
      <c r="X6819" s="8"/>
      <c r="Y6819" s="7">
        <f t="shared" si="865"/>
        <v>0</v>
      </c>
      <c r="Z6819" s="7"/>
      <c r="AA6819" s="8">
        <f t="shared" si="869"/>
        <v>0</v>
      </c>
      <c r="AB6819" s="7">
        <f t="shared" si="870"/>
        <v>0</v>
      </c>
      <c r="AC6819" s="7">
        <f t="shared" si="862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hidden="1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7"/>
        <v>14613.38</v>
      </c>
      <c r="W6820" s="8">
        <f t="shared" si="868"/>
        <v>0</v>
      </c>
      <c r="X6820" s="8"/>
      <c r="Y6820" s="7">
        <f t="shared" si="865"/>
        <v>0</v>
      </c>
      <c r="Z6820" s="7"/>
      <c r="AA6820" s="8">
        <f t="shared" si="869"/>
        <v>0</v>
      </c>
      <c r="AB6820" s="7">
        <f t="shared" si="870"/>
        <v>0</v>
      </c>
      <c r="AC6820" s="7">
        <f t="shared" si="862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hidden="1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7"/>
        <v>-79.7</v>
      </c>
      <c r="W6821" s="8">
        <f t="shared" si="868"/>
        <v>0</v>
      </c>
      <c r="X6821" s="8"/>
      <c r="Y6821" s="7">
        <f t="shared" si="865"/>
        <v>0</v>
      </c>
      <c r="Z6821" s="7"/>
      <c r="AA6821" s="8">
        <f t="shared" si="869"/>
        <v>0</v>
      </c>
      <c r="AB6821" s="7">
        <f t="shared" si="870"/>
        <v>0</v>
      </c>
      <c r="AC6821" s="7">
        <f t="shared" si="862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hidden="1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7"/>
        <v>5860.05</v>
      </c>
      <c r="W6822" s="8">
        <f t="shared" si="868"/>
        <v>0</v>
      </c>
      <c r="X6822" s="8"/>
      <c r="Y6822" s="7">
        <f t="shared" si="865"/>
        <v>0</v>
      </c>
      <c r="Z6822" s="7"/>
      <c r="AA6822" s="8">
        <f t="shared" si="869"/>
        <v>0</v>
      </c>
      <c r="AB6822" s="7">
        <f t="shared" si="870"/>
        <v>0</v>
      </c>
      <c r="AC6822" s="7">
        <f t="shared" si="862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hidden="1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7"/>
        <v>10079.870000000001</v>
      </c>
      <c r="W6823" s="8">
        <f t="shared" si="868"/>
        <v>0</v>
      </c>
      <c r="X6823" s="8"/>
      <c r="Y6823" s="7">
        <f t="shared" si="865"/>
        <v>0</v>
      </c>
      <c r="Z6823" s="7"/>
      <c r="AA6823" s="8">
        <f t="shared" si="869"/>
        <v>0</v>
      </c>
      <c r="AB6823" s="7">
        <f t="shared" si="870"/>
        <v>0</v>
      </c>
      <c r="AC6823" s="7">
        <f t="shared" si="862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hidden="1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7"/>
        <v>8252.84</v>
      </c>
      <c r="W6824" s="8">
        <f t="shared" si="868"/>
        <v>0</v>
      </c>
      <c r="X6824" s="8"/>
      <c r="Y6824" s="7">
        <f t="shared" si="865"/>
        <v>0</v>
      </c>
      <c r="Z6824" s="7"/>
      <c r="AA6824" s="8">
        <f t="shared" si="869"/>
        <v>0</v>
      </c>
      <c r="AB6824" s="7">
        <f t="shared" si="870"/>
        <v>0</v>
      </c>
      <c r="AC6824" s="7">
        <f t="shared" si="862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hidden="1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7"/>
        <v>37527.72</v>
      </c>
      <c r="W6825" s="8">
        <f t="shared" si="868"/>
        <v>0</v>
      </c>
      <c r="X6825" s="8"/>
      <c r="Y6825" s="7">
        <f t="shared" si="865"/>
        <v>0</v>
      </c>
      <c r="Z6825" s="7"/>
      <c r="AA6825" s="8">
        <f t="shared" si="869"/>
        <v>0</v>
      </c>
      <c r="AB6825" s="7">
        <f t="shared" si="870"/>
        <v>0</v>
      </c>
      <c r="AC6825" s="7">
        <f t="shared" si="862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hidden="1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7"/>
        <v>27897.68</v>
      </c>
      <c r="W6826" s="8">
        <f t="shared" si="868"/>
        <v>0</v>
      </c>
      <c r="X6826" s="8"/>
      <c r="Y6826" s="7">
        <f t="shared" si="865"/>
        <v>0</v>
      </c>
      <c r="Z6826" s="7"/>
      <c r="AA6826" s="8">
        <f t="shared" si="869"/>
        <v>0</v>
      </c>
      <c r="AB6826" s="7">
        <f t="shared" si="870"/>
        <v>0</v>
      </c>
      <c r="AC6826" s="7">
        <f t="shared" si="862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hidden="1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4037</v>
      </c>
      <c r="S6827" s="95">
        <v>417988.03</v>
      </c>
      <c r="T6827" s="7"/>
      <c r="U6827" s="7">
        <v>123364.51</v>
      </c>
      <c r="V6827" s="7">
        <f t="shared" si="867"/>
        <v>294623.52</v>
      </c>
      <c r="W6827" s="8">
        <f t="shared" si="868"/>
        <v>123364.51</v>
      </c>
      <c r="X6827" s="8"/>
      <c r="Y6827" s="7">
        <f t="shared" si="865"/>
        <v>0</v>
      </c>
      <c r="Z6827" s="7"/>
      <c r="AA6827" s="8">
        <f t="shared" si="869"/>
        <v>123364.51</v>
      </c>
      <c r="AB6827" s="7">
        <f t="shared" si="870"/>
        <v>0</v>
      </c>
      <c r="AC6827" s="7">
        <f t="shared" si="862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hidden="1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7"/>
        <v>25719.599999999999</v>
      </c>
      <c r="W6828" s="8">
        <f t="shared" si="868"/>
        <v>0</v>
      </c>
      <c r="X6828" s="8"/>
      <c r="Y6828" s="7">
        <f t="shared" si="865"/>
        <v>0</v>
      </c>
      <c r="Z6828" s="7"/>
      <c r="AA6828" s="8">
        <f t="shared" si="869"/>
        <v>0</v>
      </c>
      <c r="AB6828" s="7">
        <f t="shared" si="870"/>
        <v>0</v>
      </c>
      <c r="AC6828" s="7">
        <f t="shared" si="862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hidden="1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4037</v>
      </c>
      <c r="S6829" s="95">
        <v>11324.13</v>
      </c>
      <c r="T6829" s="7"/>
      <c r="U6829" s="7">
        <v>0</v>
      </c>
      <c r="V6829" s="7">
        <f t="shared" si="867"/>
        <v>11324.13</v>
      </c>
      <c r="W6829" s="8">
        <f t="shared" si="868"/>
        <v>0</v>
      </c>
      <c r="X6829" s="8"/>
      <c r="Y6829" s="7">
        <f t="shared" si="865"/>
        <v>0</v>
      </c>
      <c r="Z6829" s="7"/>
      <c r="AA6829" s="8">
        <f t="shared" si="869"/>
        <v>0</v>
      </c>
      <c r="AB6829" s="7">
        <f t="shared" si="870"/>
        <v>0</v>
      </c>
      <c r="AC6829" s="7">
        <f t="shared" si="862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hidden="1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4037</v>
      </c>
      <c r="S6830" s="95">
        <v>317924.58</v>
      </c>
      <c r="T6830" s="7"/>
      <c r="U6830" s="7">
        <v>180000</v>
      </c>
      <c r="V6830" s="7">
        <f t="shared" si="867"/>
        <v>137924.58000000002</v>
      </c>
      <c r="W6830" s="8">
        <f t="shared" si="868"/>
        <v>180000</v>
      </c>
      <c r="X6830" s="8"/>
      <c r="Y6830" s="7">
        <f t="shared" si="865"/>
        <v>0</v>
      </c>
      <c r="Z6830" s="7"/>
      <c r="AA6830" s="8">
        <f t="shared" si="869"/>
        <v>180000</v>
      </c>
      <c r="AB6830" s="7">
        <f t="shared" si="870"/>
        <v>0</v>
      </c>
      <c r="AC6830" s="7">
        <f t="shared" si="862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hidden="1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7"/>
        <v>3048.66</v>
      </c>
      <c r="W6831" s="8">
        <f t="shared" si="868"/>
        <v>0</v>
      </c>
      <c r="X6831" s="8"/>
      <c r="Y6831" s="7">
        <f t="shared" si="865"/>
        <v>0</v>
      </c>
      <c r="Z6831" s="7"/>
      <c r="AA6831" s="8">
        <f t="shared" si="869"/>
        <v>0</v>
      </c>
      <c r="AB6831" s="7">
        <f t="shared" si="870"/>
        <v>0</v>
      </c>
      <c r="AC6831" s="7">
        <f t="shared" si="862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hidden="1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7"/>
        <v>4006.75</v>
      </c>
      <c r="W6832" s="8">
        <f t="shared" si="868"/>
        <v>0</v>
      </c>
      <c r="X6832" s="8"/>
      <c r="Y6832" s="7">
        <f t="shared" si="865"/>
        <v>0</v>
      </c>
      <c r="Z6832" s="7"/>
      <c r="AA6832" s="8">
        <f t="shared" si="869"/>
        <v>0</v>
      </c>
      <c r="AB6832" s="7">
        <f t="shared" si="870"/>
        <v>0</v>
      </c>
      <c r="AC6832" s="7">
        <f t="shared" si="862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hidden="1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7"/>
        <v>2238.3000000000002</v>
      </c>
      <c r="W6833" s="8">
        <f t="shared" si="868"/>
        <v>0</v>
      </c>
      <c r="X6833" s="8"/>
      <c r="Y6833" s="7">
        <f t="shared" si="865"/>
        <v>0</v>
      </c>
      <c r="Z6833" s="7"/>
      <c r="AA6833" s="8">
        <f t="shared" si="869"/>
        <v>0</v>
      </c>
      <c r="AB6833" s="7">
        <f t="shared" si="870"/>
        <v>0</v>
      </c>
      <c r="AC6833" s="7">
        <f t="shared" ref="AC6833:AC6896" si="871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hidden="1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8"/>
        <v>433.07</v>
      </c>
      <c r="X6834" s="8"/>
      <c r="Y6834" s="7">
        <f t="shared" si="865"/>
        <v>0</v>
      </c>
      <c r="Z6834" s="7"/>
      <c r="AA6834" s="8">
        <f t="shared" si="869"/>
        <v>433.07</v>
      </c>
      <c r="AB6834" s="7">
        <f t="shared" si="870"/>
        <v>0</v>
      </c>
      <c r="AC6834" s="7">
        <f t="shared" si="871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hidden="1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7"/>
        <v>4257.3999999999996</v>
      </c>
      <c r="W6835" s="8">
        <f t="shared" si="868"/>
        <v>0</v>
      </c>
      <c r="X6835" s="8"/>
      <c r="Y6835" s="7">
        <f t="shared" si="865"/>
        <v>0</v>
      </c>
      <c r="Z6835" s="7"/>
      <c r="AA6835" s="8">
        <f t="shared" si="869"/>
        <v>0</v>
      </c>
      <c r="AB6835" s="7">
        <f t="shared" si="870"/>
        <v>0</v>
      </c>
      <c r="AC6835" s="7">
        <f t="shared" si="871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hidden="1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3654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7"/>
        <v>-5.47</v>
      </c>
      <c r="W6836" s="8">
        <f t="shared" si="868"/>
        <v>0</v>
      </c>
      <c r="X6836" s="8"/>
      <c r="Y6836" s="7">
        <f t="shared" si="865"/>
        <v>0</v>
      </c>
      <c r="Z6836" s="7"/>
      <c r="AA6836" s="8">
        <f t="shared" si="869"/>
        <v>0</v>
      </c>
      <c r="AB6836" s="7">
        <f t="shared" si="870"/>
        <v>0</v>
      </c>
      <c r="AC6836" s="7">
        <f t="shared" si="871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hidden="1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3734</v>
      </c>
      <c r="S6837" s="95">
        <v>34215.86</v>
      </c>
      <c r="T6837" s="7"/>
      <c r="U6837" s="95">
        <v>34215.86</v>
      </c>
      <c r="V6837" s="7">
        <f t="shared" si="867"/>
        <v>0</v>
      </c>
      <c r="W6837" s="8">
        <f t="shared" si="868"/>
        <v>33544.960784313727</v>
      </c>
      <c r="X6837" s="8"/>
      <c r="Y6837" s="7">
        <f t="shared" si="865"/>
        <v>0</v>
      </c>
      <c r="Z6837" s="7"/>
      <c r="AA6837" s="8">
        <f t="shared" si="869"/>
        <v>33544.960784313727</v>
      </c>
      <c r="AB6837" s="7">
        <f t="shared" si="870"/>
        <v>670.89921568627324</v>
      </c>
      <c r="AC6837" s="7">
        <f t="shared" si="871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hidden="1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7"/>
        <v>10948.1</v>
      </c>
      <c r="W6838" s="8">
        <f t="shared" si="868"/>
        <v>0</v>
      </c>
      <c r="X6838" s="8"/>
      <c r="Y6838" s="7">
        <f t="shared" si="865"/>
        <v>0</v>
      </c>
      <c r="Z6838" s="7"/>
      <c r="AA6838" s="8">
        <f t="shared" si="869"/>
        <v>0</v>
      </c>
      <c r="AB6838" s="7">
        <f t="shared" si="870"/>
        <v>0</v>
      </c>
      <c r="AC6838" s="7">
        <f t="shared" si="871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hidden="1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7"/>
        <v>-833361.97000000009</v>
      </c>
      <c r="W6839" s="8">
        <f t="shared" si="868"/>
        <v>135286.10476190475</v>
      </c>
      <c r="X6839" s="8"/>
      <c r="Y6839" s="7">
        <f t="shared" si="865"/>
        <v>0</v>
      </c>
      <c r="Z6839" s="7"/>
      <c r="AA6839" s="8">
        <f t="shared" si="869"/>
        <v>135286.10476190475</v>
      </c>
      <c r="AB6839" s="7">
        <f t="shared" si="870"/>
        <v>6764.3052380952577</v>
      </c>
      <c r="AC6839" s="7">
        <f t="shared" si="871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hidden="1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7"/>
        <v>-1406071.47</v>
      </c>
      <c r="W6840" s="8">
        <f t="shared" si="868"/>
        <v>649130.25714285718</v>
      </c>
      <c r="X6840" s="8"/>
      <c r="Y6840" s="7">
        <f t="shared" si="865"/>
        <v>0</v>
      </c>
      <c r="Z6840" s="7"/>
      <c r="AA6840" s="8">
        <f t="shared" si="869"/>
        <v>649130.25714285718</v>
      </c>
      <c r="AB6840" s="7">
        <f t="shared" si="870"/>
        <v>32456.512857142836</v>
      </c>
      <c r="AC6840" s="7">
        <f t="shared" si="871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hidden="1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7"/>
        <v>-502912.69</v>
      </c>
      <c r="W6841" s="8">
        <f t="shared" si="868"/>
        <v>0</v>
      </c>
      <c r="X6841" s="8"/>
      <c r="Y6841" s="7">
        <f t="shared" si="865"/>
        <v>0</v>
      </c>
      <c r="Z6841" s="7"/>
      <c r="AA6841" s="8">
        <f t="shared" si="869"/>
        <v>0</v>
      </c>
      <c r="AB6841" s="7">
        <f t="shared" si="870"/>
        <v>0</v>
      </c>
      <c r="AC6841" s="7">
        <f t="shared" si="871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hidden="1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7"/>
        <v>33802.089999999997</v>
      </c>
      <c r="W6842" s="8">
        <f t="shared" si="868"/>
        <v>0</v>
      </c>
      <c r="X6842" s="8"/>
      <c r="Y6842" s="7">
        <f t="shared" si="865"/>
        <v>0</v>
      </c>
      <c r="Z6842" s="7"/>
      <c r="AA6842" s="8">
        <f t="shared" si="869"/>
        <v>0</v>
      </c>
      <c r="AB6842" s="7">
        <f t="shared" si="870"/>
        <v>0</v>
      </c>
      <c r="AC6842" s="7">
        <f t="shared" si="871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hidden="1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8"/>
        <v>0</v>
      </c>
      <c r="X6843" s="8"/>
      <c r="Y6843" s="7">
        <f t="shared" si="865"/>
        <v>0</v>
      </c>
      <c r="Z6843" s="7"/>
      <c r="AA6843" s="8">
        <f t="shared" si="869"/>
        <v>0</v>
      </c>
      <c r="AB6843" s="7">
        <f t="shared" si="870"/>
        <v>0</v>
      </c>
      <c r="AC6843" s="7">
        <f t="shared" si="871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hidden="1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7"/>
        <v>64000</v>
      </c>
      <c r="W6844" s="8">
        <f t="shared" si="868"/>
        <v>0</v>
      </c>
      <c r="X6844" s="8"/>
      <c r="Y6844" s="7">
        <f t="shared" si="865"/>
        <v>0</v>
      </c>
      <c r="Z6844" s="7"/>
      <c r="AA6844" s="8">
        <f t="shared" si="869"/>
        <v>0</v>
      </c>
      <c r="AB6844" s="7">
        <f t="shared" si="870"/>
        <v>0</v>
      </c>
      <c r="AC6844" s="7">
        <f t="shared" si="871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hidden="1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7"/>
        <v>68775.509999999995</v>
      </c>
      <c r="W6845" s="8">
        <f t="shared" si="868"/>
        <v>0</v>
      </c>
      <c r="X6845" s="8"/>
      <c r="Y6845" s="7">
        <f t="shared" si="865"/>
        <v>0</v>
      </c>
      <c r="Z6845" s="7"/>
      <c r="AA6845" s="8">
        <f t="shared" si="869"/>
        <v>0</v>
      </c>
      <c r="AB6845" s="7">
        <f t="shared" si="870"/>
        <v>0</v>
      </c>
      <c r="AC6845" s="7">
        <f t="shared" si="871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hidden="1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7"/>
        <v>1142.8499999999999</v>
      </c>
      <c r="W6846" s="8">
        <f t="shared" si="868"/>
        <v>0</v>
      </c>
      <c r="X6846" s="8"/>
      <c r="Y6846" s="7">
        <f t="shared" si="865"/>
        <v>0</v>
      </c>
      <c r="Z6846" s="7"/>
      <c r="AA6846" s="8">
        <f t="shared" si="869"/>
        <v>0</v>
      </c>
      <c r="AB6846" s="7">
        <f t="shared" si="870"/>
        <v>0</v>
      </c>
      <c r="AC6846" s="7">
        <f t="shared" si="871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hidden="1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7"/>
        <v>138113.93</v>
      </c>
      <c r="W6847" s="8">
        <f t="shared" si="868"/>
        <v>0</v>
      </c>
      <c r="X6847" s="8"/>
      <c r="Y6847" s="7">
        <f t="shared" si="865"/>
        <v>0</v>
      </c>
      <c r="Z6847" s="7"/>
      <c r="AA6847" s="8">
        <f t="shared" si="869"/>
        <v>0</v>
      </c>
      <c r="AB6847" s="7">
        <f t="shared" si="870"/>
        <v>0</v>
      </c>
      <c r="AC6847" s="7">
        <f t="shared" si="871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hidden="1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7"/>
        <v>27054.5800000001</v>
      </c>
      <c r="W6848" s="8">
        <f t="shared" si="868"/>
        <v>0</v>
      </c>
      <c r="X6848" s="8"/>
      <c r="Y6848" s="7">
        <f t="shared" si="865"/>
        <v>0</v>
      </c>
      <c r="Z6848" s="7"/>
      <c r="AA6848" s="8">
        <f t="shared" si="869"/>
        <v>0</v>
      </c>
      <c r="AB6848" s="7">
        <f t="shared" si="870"/>
        <v>0</v>
      </c>
      <c r="AC6848" s="7">
        <f t="shared" si="871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hidden="1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7"/>
        <v>1153.1199999999999</v>
      </c>
      <c r="W6849" s="8">
        <f t="shared" si="868"/>
        <v>0</v>
      </c>
      <c r="X6849" s="8"/>
      <c r="Y6849" s="7">
        <f t="shared" si="865"/>
        <v>0</v>
      </c>
      <c r="Z6849" s="7"/>
      <c r="AA6849" s="7"/>
      <c r="AB6849" s="7">
        <f t="shared" si="870"/>
        <v>0</v>
      </c>
      <c r="AC6849" s="7">
        <f t="shared" si="871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hidden="1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7"/>
        <v>977.7</v>
      </c>
      <c r="W6850" s="8">
        <f t="shared" si="868"/>
        <v>0</v>
      </c>
      <c r="X6850" s="8"/>
      <c r="Y6850" s="7">
        <f t="shared" si="865"/>
        <v>0</v>
      </c>
      <c r="Z6850" s="7"/>
      <c r="AA6850" s="8">
        <f t="shared" ref="AA6850:AA6893" si="872">W6850+X6850</f>
        <v>0</v>
      </c>
      <c r="AB6850" s="7">
        <f t="shared" si="870"/>
        <v>0</v>
      </c>
      <c r="AC6850" s="7">
        <f t="shared" si="871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hidden="1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7"/>
        <v>-129970.56</v>
      </c>
      <c r="W6851" s="8">
        <f t="shared" si="868"/>
        <v>5393.33</v>
      </c>
      <c r="X6851" s="8"/>
      <c r="Y6851" s="7">
        <f t="shared" ref="Y6851:Y6914" si="873">IF(W6851-AC6851&lt;=0,0,IF(O6851="返现",MAX(W6851-AB6851-AC6851,0),MAX(W6851-AC6851,0)))</f>
        <v>0</v>
      </c>
      <c r="Z6851" s="7"/>
      <c r="AA6851" s="8">
        <f t="shared" si="872"/>
        <v>5393.33</v>
      </c>
      <c r="AB6851" s="7">
        <f t="shared" si="870"/>
        <v>0</v>
      </c>
      <c r="AC6851" s="7">
        <f t="shared" si="871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hidden="1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7"/>
        <v>107577.03</v>
      </c>
      <c r="W6852" s="8">
        <f t="shared" si="868"/>
        <v>0</v>
      </c>
      <c r="X6852" s="8"/>
      <c r="Y6852" s="7">
        <f t="shared" si="873"/>
        <v>0</v>
      </c>
      <c r="Z6852" s="7"/>
      <c r="AA6852" s="8">
        <f t="shared" si="872"/>
        <v>0</v>
      </c>
      <c r="AB6852" s="7">
        <f t="shared" si="870"/>
        <v>0</v>
      </c>
      <c r="AC6852" s="7">
        <f t="shared" si="871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hidden="1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4">S6853+T6853-U6853</f>
        <v>-31569.94</v>
      </c>
      <c r="W6853" s="8">
        <f t="shared" si="868"/>
        <v>0</v>
      </c>
      <c r="X6853" s="8"/>
      <c r="Y6853" s="7">
        <f t="shared" si="873"/>
        <v>0</v>
      </c>
      <c r="Z6853" s="7"/>
      <c r="AA6853" s="8">
        <f t="shared" si="872"/>
        <v>0</v>
      </c>
      <c r="AB6853" s="7">
        <f t="shared" si="870"/>
        <v>0</v>
      </c>
      <c r="AC6853" s="7">
        <f t="shared" si="871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hidden="1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4"/>
        <v>4458.1899999999996</v>
      </c>
      <c r="W6854" s="8">
        <f t="shared" si="868"/>
        <v>0</v>
      </c>
      <c r="X6854" s="8"/>
      <c r="Y6854" s="7">
        <f t="shared" si="873"/>
        <v>0</v>
      </c>
      <c r="Z6854" s="7"/>
      <c r="AA6854" s="8">
        <f t="shared" si="872"/>
        <v>0</v>
      </c>
      <c r="AB6854" s="7">
        <f t="shared" si="870"/>
        <v>0</v>
      </c>
      <c r="AC6854" s="7">
        <f t="shared" si="871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hidden="1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3972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8"/>
        <v>211156.24000000002</v>
      </c>
      <c r="X6855" s="8"/>
      <c r="Y6855" s="7">
        <f t="shared" si="873"/>
        <v>0</v>
      </c>
      <c r="Z6855" s="7"/>
      <c r="AA6855" s="8">
        <f t="shared" si="872"/>
        <v>211156.24000000002</v>
      </c>
      <c r="AB6855" s="7">
        <f t="shared" si="870"/>
        <v>0</v>
      </c>
      <c r="AC6855" s="7">
        <f t="shared" si="871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hidden="1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4"/>
        <v>232858.85</v>
      </c>
      <c r="W6856" s="8">
        <f t="shared" si="868"/>
        <v>0</v>
      </c>
      <c r="X6856" s="8"/>
      <c r="Y6856" s="7">
        <f t="shared" si="873"/>
        <v>0</v>
      </c>
      <c r="Z6856" s="7"/>
      <c r="AA6856" s="8">
        <f t="shared" si="872"/>
        <v>0</v>
      </c>
      <c r="AB6856" s="7">
        <f t="shared" si="870"/>
        <v>0</v>
      </c>
      <c r="AC6856" s="7">
        <f t="shared" si="871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hidden="1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4"/>
        <v>-149561.78</v>
      </c>
      <c r="W6857" s="8">
        <f t="shared" si="868"/>
        <v>57305.566037735851</v>
      </c>
      <c r="X6857" s="8"/>
      <c r="Y6857" s="7">
        <f t="shared" si="873"/>
        <v>0</v>
      </c>
      <c r="Z6857" s="7"/>
      <c r="AA6857" s="8">
        <f t="shared" si="872"/>
        <v>57305.566037735851</v>
      </c>
      <c r="AB6857" s="7">
        <f t="shared" si="870"/>
        <v>3438.3339622641506</v>
      </c>
      <c r="AC6857" s="7">
        <f t="shared" si="871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hidden="1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3734</v>
      </c>
      <c r="S6858" s="95">
        <v>-78428.960000000006</v>
      </c>
      <c r="T6858" s="7"/>
      <c r="U6858" s="7">
        <v>0</v>
      </c>
      <c r="V6858" s="7">
        <f t="shared" si="874"/>
        <v>-78428.960000000006</v>
      </c>
      <c r="W6858" s="8">
        <f t="shared" si="868"/>
        <v>0</v>
      </c>
      <c r="X6858" s="8"/>
      <c r="Y6858" s="7">
        <f t="shared" si="873"/>
        <v>0</v>
      </c>
      <c r="Z6858" s="7"/>
      <c r="AA6858" s="8">
        <f t="shared" si="872"/>
        <v>0</v>
      </c>
      <c r="AB6858" s="7">
        <f t="shared" si="870"/>
        <v>0</v>
      </c>
      <c r="AC6858" s="7">
        <f t="shared" si="871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hidden="1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3972</v>
      </c>
      <c r="S6859" s="95">
        <v>269.79000000000002</v>
      </c>
      <c r="T6859" s="7"/>
      <c r="U6859" s="7">
        <v>0</v>
      </c>
      <c r="V6859" s="7">
        <v>0</v>
      </c>
      <c r="W6859" s="8">
        <f t="shared" si="868"/>
        <v>0</v>
      </c>
      <c r="X6859" s="8"/>
      <c r="Y6859" s="7">
        <f t="shared" si="873"/>
        <v>0</v>
      </c>
      <c r="Z6859" s="7"/>
      <c r="AA6859" s="8">
        <f t="shared" si="872"/>
        <v>0</v>
      </c>
      <c r="AB6859" s="7">
        <f t="shared" si="870"/>
        <v>0</v>
      </c>
      <c r="AC6859" s="7">
        <f t="shared" si="871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hidden="1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4"/>
        <v>-835103.02999999991</v>
      </c>
      <c r="W6860" s="8">
        <f t="shared" ref="W6860:W6923" si="875">IF(O6860="返货",U6860/(1+P6860),IF(O6860="返现",U6860,IF(O6860="折扣",U6860*P6860,IF(O6860="无",U6860))))</f>
        <v>96437.460784313735</v>
      </c>
      <c r="X6860" s="8"/>
      <c r="Y6860" s="7">
        <f t="shared" si="873"/>
        <v>0</v>
      </c>
      <c r="Z6860" s="7"/>
      <c r="AA6860" s="8">
        <f t="shared" si="872"/>
        <v>96437.460784313735</v>
      </c>
      <c r="AB6860" s="7">
        <f t="shared" si="870"/>
        <v>1928.7492156862718</v>
      </c>
      <c r="AC6860" s="7">
        <f t="shared" si="871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hidden="1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4"/>
        <v>69200.62</v>
      </c>
      <c r="W6861" s="8">
        <f t="shared" si="875"/>
        <v>0</v>
      </c>
      <c r="X6861" s="8"/>
      <c r="Y6861" s="7">
        <f t="shared" si="873"/>
        <v>0</v>
      </c>
      <c r="Z6861" s="7"/>
      <c r="AA6861" s="8">
        <f t="shared" si="872"/>
        <v>0</v>
      </c>
      <c r="AB6861" s="7">
        <f t="shared" si="870"/>
        <v>0</v>
      </c>
      <c r="AC6861" s="7">
        <f t="shared" si="871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hidden="1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5"/>
        <v>0</v>
      </c>
      <c r="X6862" s="8"/>
      <c r="Y6862" s="7">
        <f t="shared" si="873"/>
        <v>0</v>
      </c>
      <c r="Z6862" s="7"/>
      <c r="AA6862" s="8">
        <f t="shared" si="872"/>
        <v>0</v>
      </c>
      <c r="AB6862" s="7">
        <f t="shared" si="870"/>
        <v>0</v>
      </c>
      <c r="AC6862" s="7">
        <f t="shared" si="871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hidden="1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4512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4513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4"/>
        <v>-1304322.97</v>
      </c>
      <c r="W6863" s="8">
        <f t="shared" si="875"/>
        <v>466023.18518518511</v>
      </c>
      <c r="X6863" s="8"/>
      <c r="Y6863" s="7">
        <f t="shared" si="873"/>
        <v>0</v>
      </c>
      <c r="Z6863" s="7"/>
      <c r="AA6863" s="8">
        <f t="shared" si="872"/>
        <v>466023.18518518511</v>
      </c>
      <c r="AB6863" s="7">
        <f t="shared" si="870"/>
        <v>37281.854814814869</v>
      </c>
      <c r="AC6863" s="7">
        <f t="shared" si="871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hidden="1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4"/>
        <v>4331.8599999999997</v>
      </c>
      <c r="W6864" s="8">
        <f t="shared" si="875"/>
        <v>0</v>
      </c>
      <c r="X6864" s="8"/>
      <c r="Y6864" s="7">
        <f t="shared" si="873"/>
        <v>0</v>
      </c>
      <c r="Z6864" s="7"/>
      <c r="AA6864" s="8">
        <f t="shared" si="872"/>
        <v>0</v>
      </c>
      <c r="AB6864" s="7">
        <f t="shared" si="870"/>
        <v>0</v>
      </c>
      <c r="AC6864" s="7">
        <f t="shared" si="871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hidden="1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4"/>
        <v>34103.07</v>
      </c>
      <c r="W6865" s="8">
        <f t="shared" si="875"/>
        <v>42686.450980392154</v>
      </c>
      <c r="X6865" s="8"/>
      <c r="Y6865" s="7">
        <f t="shared" si="873"/>
        <v>0</v>
      </c>
      <c r="Z6865" s="7"/>
      <c r="AA6865" s="8">
        <f t="shared" si="872"/>
        <v>42686.450980392154</v>
      </c>
      <c r="AB6865" s="7">
        <f t="shared" si="870"/>
        <v>853.72901960784657</v>
      </c>
      <c r="AC6865" s="7">
        <f t="shared" si="871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hidden="1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3972</v>
      </c>
      <c r="S6866" s="95">
        <v>268.41000000000003</v>
      </c>
      <c r="T6866" s="7"/>
      <c r="U6866" s="7">
        <v>0</v>
      </c>
      <c r="V6866" s="7">
        <v>0</v>
      </c>
      <c r="W6866" s="8">
        <f t="shared" si="875"/>
        <v>0</v>
      </c>
      <c r="X6866" s="8"/>
      <c r="Y6866" s="7">
        <f t="shared" si="873"/>
        <v>0</v>
      </c>
      <c r="Z6866" s="7"/>
      <c r="AA6866" s="8">
        <f t="shared" si="872"/>
        <v>0</v>
      </c>
      <c r="AB6866" s="7">
        <f t="shared" si="870"/>
        <v>0</v>
      </c>
      <c r="AC6866" s="7">
        <f t="shared" si="871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hidden="1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4"/>
        <v>-92096.38</v>
      </c>
      <c r="W6867" s="8">
        <f t="shared" si="875"/>
        <v>0</v>
      </c>
      <c r="X6867" s="8"/>
      <c r="Y6867" s="7">
        <f t="shared" si="873"/>
        <v>0</v>
      </c>
      <c r="Z6867" s="7"/>
      <c r="AA6867" s="8">
        <f t="shared" si="872"/>
        <v>0</v>
      </c>
      <c r="AB6867" s="7">
        <f t="shared" si="870"/>
        <v>0</v>
      </c>
      <c r="AC6867" s="7">
        <f t="shared" si="871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hidden="1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3972</v>
      </c>
      <c r="S6868" s="95">
        <v>40771.57</v>
      </c>
      <c r="T6868" s="7"/>
      <c r="U6868" s="7">
        <v>1706.71</v>
      </c>
      <c r="V6868" s="7">
        <f t="shared" si="874"/>
        <v>39064.86</v>
      </c>
      <c r="W6868" s="8">
        <f t="shared" si="875"/>
        <v>1706.71</v>
      </c>
      <c r="X6868" s="8"/>
      <c r="Y6868" s="7">
        <f t="shared" si="873"/>
        <v>0</v>
      </c>
      <c r="Z6868" s="7"/>
      <c r="AA6868" s="8">
        <f t="shared" si="872"/>
        <v>1706.71</v>
      </c>
      <c r="AB6868" s="7">
        <f t="shared" si="870"/>
        <v>0</v>
      </c>
      <c r="AC6868" s="7">
        <f t="shared" si="871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hidden="1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4"/>
        <v>44490.16</v>
      </c>
      <c r="W6869" s="8">
        <f t="shared" si="875"/>
        <v>0</v>
      </c>
      <c r="X6869" s="8"/>
      <c r="Y6869" s="7">
        <f t="shared" si="873"/>
        <v>0</v>
      </c>
      <c r="Z6869" s="7"/>
      <c r="AA6869" s="8">
        <f t="shared" si="872"/>
        <v>0</v>
      </c>
      <c r="AB6869" s="7">
        <f t="shared" ref="AB6869:AB6883" si="876">U6869-W6869</f>
        <v>0</v>
      </c>
      <c r="AC6869" s="7">
        <f t="shared" si="871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hidden="1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4"/>
        <v>46963.14</v>
      </c>
      <c r="W6870" s="8">
        <f t="shared" si="875"/>
        <v>0</v>
      </c>
      <c r="X6870" s="8"/>
      <c r="Y6870" s="7">
        <f t="shared" si="873"/>
        <v>0</v>
      </c>
      <c r="Z6870" s="7"/>
      <c r="AA6870" s="8">
        <f t="shared" si="872"/>
        <v>0</v>
      </c>
      <c r="AB6870" s="7">
        <f t="shared" si="876"/>
        <v>0</v>
      </c>
      <c r="AC6870" s="7">
        <f t="shared" si="871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hidden="1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3972</v>
      </c>
      <c r="S6871" s="95">
        <v>-16148.02</v>
      </c>
      <c r="T6871" s="7"/>
      <c r="U6871" s="7">
        <v>5008.3600000000006</v>
      </c>
      <c r="V6871" s="7">
        <f t="shared" si="874"/>
        <v>-21156.38</v>
      </c>
      <c r="W6871" s="8">
        <f t="shared" si="875"/>
        <v>5008.3600000000006</v>
      </c>
      <c r="X6871" s="8"/>
      <c r="Y6871" s="7">
        <f t="shared" si="873"/>
        <v>0</v>
      </c>
      <c r="Z6871" s="7"/>
      <c r="AA6871" s="8">
        <f t="shared" si="872"/>
        <v>5008.3600000000006</v>
      </c>
      <c r="AB6871" s="7">
        <f t="shared" si="876"/>
        <v>0</v>
      </c>
      <c r="AC6871" s="7">
        <f t="shared" si="871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hidden="1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4"/>
        <v>6946.43</v>
      </c>
      <c r="W6872" s="8">
        <f t="shared" si="875"/>
        <v>0</v>
      </c>
      <c r="X6872" s="8"/>
      <c r="Y6872" s="7">
        <f t="shared" si="873"/>
        <v>0</v>
      </c>
      <c r="Z6872" s="7"/>
      <c r="AA6872" s="8">
        <f t="shared" si="872"/>
        <v>0</v>
      </c>
      <c r="AB6872" s="7">
        <f t="shared" si="876"/>
        <v>0</v>
      </c>
      <c r="AC6872" s="7">
        <f t="shared" si="871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hidden="1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5"/>
        <v>0</v>
      </c>
      <c r="X6873" s="8"/>
      <c r="Y6873" s="7">
        <f t="shared" si="873"/>
        <v>0</v>
      </c>
      <c r="Z6873" s="7"/>
      <c r="AA6873" s="8">
        <f t="shared" si="872"/>
        <v>0</v>
      </c>
      <c r="AB6873" s="7">
        <f t="shared" si="876"/>
        <v>0</v>
      </c>
      <c r="AC6873" s="7">
        <f t="shared" si="871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hidden="1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3972</v>
      </c>
      <c r="S6874" s="95">
        <v>48950.41</v>
      </c>
      <c r="T6874" s="7"/>
      <c r="U6874" s="95">
        <v>48950.41</v>
      </c>
      <c r="V6874" s="7">
        <f t="shared" si="874"/>
        <v>0</v>
      </c>
      <c r="W6874" s="8">
        <f t="shared" si="875"/>
        <v>48465.752475247529</v>
      </c>
      <c r="X6874" s="8"/>
      <c r="Y6874" s="7">
        <f t="shared" si="873"/>
        <v>0</v>
      </c>
      <c r="Z6874" s="7"/>
      <c r="AA6874" s="8">
        <f t="shared" si="872"/>
        <v>48465.752475247529</v>
      </c>
      <c r="AB6874" s="7">
        <f t="shared" si="876"/>
        <v>484.65752475247427</v>
      </c>
      <c r="AC6874" s="7">
        <f t="shared" si="871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hidden="1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4"/>
        <v>-238007.06</v>
      </c>
      <c r="W6875" s="8">
        <f t="shared" si="875"/>
        <v>29095.82</v>
      </c>
      <c r="X6875" s="8"/>
      <c r="Y6875" s="7">
        <f t="shared" si="873"/>
        <v>0</v>
      </c>
      <c r="Z6875" s="7"/>
      <c r="AA6875" s="8">
        <f t="shared" si="872"/>
        <v>29095.82</v>
      </c>
      <c r="AB6875" s="7">
        <f t="shared" si="876"/>
        <v>0</v>
      </c>
      <c r="AC6875" s="7">
        <f t="shared" si="871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hidden="1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4"/>
        <v>0</v>
      </c>
      <c r="W6876" s="8">
        <f t="shared" si="875"/>
        <v>153.26470588235296</v>
      </c>
      <c r="X6876" s="8"/>
      <c r="Y6876" s="7">
        <f t="shared" si="873"/>
        <v>0</v>
      </c>
      <c r="Z6876" s="7"/>
      <c r="AA6876" s="8">
        <f t="shared" si="872"/>
        <v>153.26470588235296</v>
      </c>
      <c r="AB6876" s="7">
        <f t="shared" si="876"/>
        <v>3.0652941176470563</v>
      </c>
      <c r="AC6876" s="7">
        <f t="shared" si="871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hidden="1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4"/>
        <v>12850.94</v>
      </c>
      <c r="W6877" s="8">
        <f t="shared" si="875"/>
        <v>0</v>
      </c>
      <c r="X6877" s="8"/>
      <c r="Y6877" s="7">
        <f t="shared" si="873"/>
        <v>0</v>
      </c>
      <c r="Z6877" s="7"/>
      <c r="AA6877" s="8">
        <f t="shared" si="872"/>
        <v>0</v>
      </c>
      <c r="AB6877" s="7">
        <f t="shared" si="876"/>
        <v>0</v>
      </c>
      <c r="AC6877" s="7">
        <f t="shared" si="871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hidden="1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4"/>
        <v>10000</v>
      </c>
      <c r="W6878" s="8">
        <f t="shared" si="875"/>
        <v>0</v>
      </c>
      <c r="X6878" s="8"/>
      <c r="Y6878" s="7">
        <f t="shared" si="873"/>
        <v>0</v>
      </c>
      <c r="Z6878" s="7"/>
      <c r="AA6878" s="8">
        <f t="shared" si="872"/>
        <v>0</v>
      </c>
      <c r="AB6878" s="7">
        <f t="shared" si="876"/>
        <v>0</v>
      </c>
      <c r="AC6878" s="7">
        <f t="shared" si="871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hidden="1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5"/>
        <v>0</v>
      </c>
      <c r="X6879" s="8"/>
      <c r="Y6879" s="7">
        <f t="shared" si="873"/>
        <v>0</v>
      </c>
      <c r="Z6879" s="7"/>
      <c r="AA6879" s="8">
        <f t="shared" si="872"/>
        <v>0</v>
      </c>
      <c r="AB6879" s="7">
        <f t="shared" si="876"/>
        <v>0</v>
      </c>
      <c r="AC6879" s="7">
        <f t="shared" si="871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hidden="1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4"/>
        <v>47147.519999999997</v>
      </c>
      <c r="W6880" s="8">
        <f t="shared" si="875"/>
        <v>6200</v>
      </c>
      <c r="X6880" s="8"/>
      <c r="Y6880" s="7">
        <f t="shared" si="873"/>
        <v>0</v>
      </c>
      <c r="Z6880" s="7"/>
      <c r="AA6880" s="8">
        <f t="shared" si="872"/>
        <v>6200</v>
      </c>
      <c r="AB6880" s="7">
        <f t="shared" si="876"/>
        <v>0</v>
      </c>
      <c r="AC6880" s="7">
        <f t="shared" si="871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hidden="1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4"/>
        <v>35897.439999999995</v>
      </c>
      <c r="W6881" s="8">
        <f t="shared" si="875"/>
        <v>49495.87</v>
      </c>
      <c r="X6881" s="8"/>
      <c r="Y6881" s="7">
        <f t="shared" si="873"/>
        <v>0</v>
      </c>
      <c r="Z6881" s="7"/>
      <c r="AA6881" s="8">
        <f t="shared" si="872"/>
        <v>49495.87</v>
      </c>
      <c r="AB6881" s="7">
        <f t="shared" si="876"/>
        <v>0</v>
      </c>
      <c r="AC6881" s="7">
        <f t="shared" si="871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hidden="1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4"/>
        <v>8478.73</v>
      </c>
      <c r="W6882" s="8">
        <f t="shared" si="875"/>
        <v>0</v>
      </c>
      <c r="X6882" s="8"/>
      <c r="Y6882" s="7">
        <f t="shared" si="873"/>
        <v>0</v>
      </c>
      <c r="Z6882" s="7"/>
      <c r="AA6882" s="8">
        <f t="shared" si="872"/>
        <v>0</v>
      </c>
      <c r="AB6882" s="7">
        <f t="shared" si="876"/>
        <v>0</v>
      </c>
      <c r="AC6882" s="7">
        <f t="shared" si="871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hidden="1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4"/>
        <v>1105.3699999999999</v>
      </c>
      <c r="W6883" s="8">
        <f t="shared" si="875"/>
        <v>0</v>
      </c>
      <c r="X6883" s="8"/>
      <c r="Y6883" s="7">
        <f t="shared" si="873"/>
        <v>0</v>
      </c>
      <c r="Z6883" s="7"/>
      <c r="AA6883" s="8">
        <f t="shared" si="872"/>
        <v>0</v>
      </c>
      <c r="AB6883" s="7">
        <f t="shared" si="876"/>
        <v>0</v>
      </c>
      <c r="AC6883" s="7">
        <f t="shared" si="871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hidden="1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4"/>
        <v>500000</v>
      </c>
      <c r="W6884" s="8">
        <f t="shared" si="875"/>
        <v>0</v>
      </c>
      <c r="X6884" s="8"/>
      <c r="Y6884" s="7">
        <f t="shared" si="873"/>
        <v>0</v>
      </c>
      <c r="Z6884" s="7"/>
      <c r="AA6884" s="8">
        <f t="shared" si="872"/>
        <v>0</v>
      </c>
      <c r="AB6884" s="95">
        <f>W6884*P6884</f>
        <v>0</v>
      </c>
      <c r="AC6884" s="7">
        <f t="shared" si="871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hidden="1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4"/>
        <v>-326303.3</v>
      </c>
      <c r="W6885" s="8">
        <f t="shared" si="875"/>
        <v>118950.26851851851</v>
      </c>
      <c r="X6885" s="8"/>
      <c r="Y6885" s="7">
        <f t="shared" si="873"/>
        <v>0</v>
      </c>
      <c r="Z6885" s="7"/>
      <c r="AA6885" s="8">
        <f t="shared" si="872"/>
        <v>118950.26851851851</v>
      </c>
      <c r="AB6885" s="7">
        <f t="shared" ref="AB6885:AB6933" si="877">U6885-W6885</f>
        <v>9516.0214814814826</v>
      </c>
      <c r="AC6885" s="7">
        <f t="shared" si="871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hidden="1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4"/>
        <v>64.839999999999918</v>
      </c>
      <c r="W6886" s="8">
        <f t="shared" si="875"/>
        <v>1196.22</v>
      </c>
      <c r="X6886" s="8"/>
      <c r="Y6886" s="7">
        <f t="shared" si="873"/>
        <v>0</v>
      </c>
      <c r="Z6886" s="7"/>
      <c r="AA6886" s="8">
        <f t="shared" si="872"/>
        <v>1196.22</v>
      </c>
      <c r="AB6886" s="7">
        <f t="shared" si="877"/>
        <v>0</v>
      </c>
      <c r="AC6886" s="7">
        <f t="shared" si="871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hidden="1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4"/>
        <v>10600</v>
      </c>
      <c r="W6887" s="8">
        <f t="shared" si="875"/>
        <v>0</v>
      </c>
      <c r="X6887" s="8"/>
      <c r="Y6887" s="7">
        <f t="shared" si="873"/>
        <v>0</v>
      </c>
      <c r="Z6887" s="7"/>
      <c r="AA6887" s="8">
        <f t="shared" si="872"/>
        <v>0</v>
      </c>
      <c r="AB6887" s="7">
        <f t="shared" si="877"/>
        <v>0</v>
      </c>
      <c r="AC6887" s="7">
        <f t="shared" si="871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hidden="1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4"/>
        <v>26746.11</v>
      </c>
      <c r="W6888" s="8">
        <f t="shared" si="875"/>
        <v>0</v>
      </c>
      <c r="X6888" s="8"/>
      <c r="Y6888" s="7">
        <f t="shared" si="873"/>
        <v>0</v>
      </c>
      <c r="Z6888" s="7"/>
      <c r="AA6888" s="8">
        <f t="shared" si="872"/>
        <v>0</v>
      </c>
      <c r="AB6888" s="7">
        <f t="shared" si="877"/>
        <v>0</v>
      </c>
      <c r="AC6888" s="7">
        <f t="shared" si="871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hidden="1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4"/>
        <v>5400</v>
      </c>
      <c r="W6889" s="8">
        <f t="shared" si="875"/>
        <v>0</v>
      </c>
      <c r="X6889" s="8"/>
      <c r="Y6889" s="7">
        <f t="shared" si="873"/>
        <v>0</v>
      </c>
      <c r="Z6889" s="7"/>
      <c r="AA6889" s="8">
        <f t="shared" si="872"/>
        <v>0</v>
      </c>
      <c r="AB6889" s="7">
        <f t="shared" si="877"/>
        <v>0</v>
      </c>
      <c r="AC6889" s="7">
        <f t="shared" si="871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hidden="1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4"/>
        <v>-618787.68999999994</v>
      </c>
      <c r="W6890" s="8">
        <f t="shared" si="875"/>
        <v>0.11</v>
      </c>
      <c r="X6890" s="8"/>
      <c r="Y6890" s="7">
        <f t="shared" si="873"/>
        <v>0</v>
      </c>
      <c r="Z6890" s="7"/>
      <c r="AA6890" s="8">
        <f t="shared" si="872"/>
        <v>0.11</v>
      </c>
      <c r="AB6890" s="7">
        <f t="shared" si="877"/>
        <v>0</v>
      </c>
      <c r="AC6890" s="7">
        <f t="shared" si="871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hidden="1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4"/>
        <v>1262.4100000000001</v>
      </c>
      <c r="W6891" s="8">
        <f t="shared" si="875"/>
        <v>0</v>
      </c>
      <c r="X6891" s="8"/>
      <c r="Y6891" s="7">
        <f t="shared" si="873"/>
        <v>0</v>
      </c>
      <c r="Z6891" s="7"/>
      <c r="AA6891" s="8">
        <f t="shared" si="872"/>
        <v>0</v>
      </c>
      <c r="AB6891" s="7">
        <f t="shared" si="877"/>
        <v>0</v>
      </c>
      <c r="AC6891" s="7">
        <f t="shared" si="871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hidden="1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4"/>
        <v>14612.29</v>
      </c>
      <c r="W6892" s="8">
        <f t="shared" si="875"/>
        <v>9117.6470588235297</v>
      </c>
      <c r="X6892" s="8"/>
      <c r="Y6892" s="7">
        <f t="shared" si="873"/>
        <v>0</v>
      </c>
      <c r="Z6892" s="7"/>
      <c r="AA6892" s="8">
        <f t="shared" si="872"/>
        <v>9117.6470588235297</v>
      </c>
      <c r="AB6892" s="7">
        <f t="shared" si="877"/>
        <v>182.35294117647027</v>
      </c>
      <c r="AC6892" s="7">
        <f t="shared" si="871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hidden="1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4"/>
        <v>112459.33</v>
      </c>
      <c r="W6893" s="8">
        <f t="shared" si="875"/>
        <v>10784.313725490196</v>
      </c>
      <c r="X6893" s="8"/>
      <c r="Y6893" s="7">
        <f t="shared" si="873"/>
        <v>0</v>
      </c>
      <c r="Z6893" s="7"/>
      <c r="AA6893" s="8">
        <f t="shared" si="872"/>
        <v>10784.313725490196</v>
      </c>
      <c r="AB6893" s="7">
        <f t="shared" si="877"/>
        <v>215.68627450980421</v>
      </c>
      <c r="AC6893" s="7">
        <f t="shared" si="871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hidden="1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4"/>
        <v>1267.21</v>
      </c>
      <c r="W6894" s="8">
        <f t="shared" si="875"/>
        <v>0</v>
      </c>
      <c r="X6894" s="8"/>
      <c r="Y6894" s="7">
        <f t="shared" si="873"/>
        <v>0</v>
      </c>
      <c r="Z6894" s="7"/>
      <c r="AA6894" s="7"/>
      <c r="AB6894" s="7">
        <f t="shared" si="877"/>
        <v>0</v>
      </c>
      <c r="AC6894" s="7">
        <f t="shared" si="871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hidden="1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4"/>
        <v>-18663.37</v>
      </c>
      <c r="W6895" s="8">
        <f t="shared" si="875"/>
        <v>0</v>
      </c>
      <c r="X6895" s="8"/>
      <c r="Y6895" s="7">
        <f t="shared" si="873"/>
        <v>0</v>
      </c>
      <c r="Z6895" s="7"/>
      <c r="AA6895" s="8">
        <f t="shared" ref="AA6895:AA6922" si="878">W6895+X6895</f>
        <v>0</v>
      </c>
      <c r="AB6895" s="7">
        <f t="shared" si="877"/>
        <v>0</v>
      </c>
      <c r="AC6895" s="7">
        <f t="shared" si="871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hidden="1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4"/>
        <v>61129.29</v>
      </c>
      <c r="W6896" s="8">
        <f t="shared" si="875"/>
        <v>0</v>
      </c>
      <c r="X6896" s="8"/>
      <c r="Y6896" s="7">
        <f t="shared" si="873"/>
        <v>0</v>
      </c>
      <c r="Z6896" s="7"/>
      <c r="AA6896" s="8">
        <f t="shared" si="878"/>
        <v>0</v>
      </c>
      <c r="AB6896" s="7">
        <f t="shared" si="877"/>
        <v>0</v>
      </c>
      <c r="AC6896" s="7">
        <f t="shared" si="871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hidden="1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4"/>
        <v>-0.4</v>
      </c>
      <c r="W6897" s="8">
        <f t="shared" si="875"/>
        <v>0</v>
      </c>
      <c r="X6897" s="8"/>
      <c r="Y6897" s="7">
        <f t="shared" si="873"/>
        <v>0</v>
      </c>
      <c r="Z6897" s="7"/>
      <c r="AA6897" s="8">
        <f t="shared" si="878"/>
        <v>0</v>
      </c>
      <c r="AB6897" s="7">
        <f t="shared" si="877"/>
        <v>0</v>
      </c>
      <c r="AC6897" s="7">
        <f t="shared" ref="AC6897:AC6960" si="879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hidden="1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4"/>
        <v>-95761.86</v>
      </c>
      <c r="W6898" s="8">
        <f t="shared" si="875"/>
        <v>0</v>
      </c>
      <c r="X6898" s="8"/>
      <c r="Y6898" s="7">
        <f t="shared" si="873"/>
        <v>0</v>
      </c>
      <c r="Z6898" s="7"/>
      <c r="AA6898" s="8">
        <f t="shared" si="878"/>
        <v>0</v>
      </c>
      <c r="AB6898" s="7">
        <f t="shared" si="877"/>
        <v>0</v>
      </c>
      <c r="AC6898" s="7">
        <f t="shared" si="879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hidden="1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4"/>
        <v>0</v>
      </c>
      <c r="W6899" s="8">
        <f t="shared" si="875"/>
        <v>0</v>
      </c>
      <c r="X6899" s="8"/>
      <c r="Y6899" s="7">
        <f t="shared" si="873"/>
        <v>0</v>
      </c>
      <c r="Z6899" s="7"/>
      <c r="AA6899" s="8">
        <f t="shared" si="878"/>
        <v>0</v>
      </c>
      <c r="AB6899" s="7">
        <f t="shared" si="877"/>
        <v>0</v>
      </c>
      <c r="AC6899" s="7">
        <f t="shared" si="879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hidden="1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4"/>
        <v>-406</v>
      </c>
      <c r="W6900" s="8">
        <f t="shared" si="875"/>
        <v>0</v>
      </c>
      <c r="X6900" s="8"/>
      <c r="Y6900" s="7">
        <f t="shared" si="873"/>
        <v>0</v>
      </c>
      <c r="Z6900" s="7"/>
      <c r="AA6900" s="8">
        <f t="shared" si="878"/>
        <v>0</v>
      </c>
      <c r="AB6900" s="7">
        <f t="shared" si="877"/>
        <v>0</v>
      </c>
      <c r="AC6900" s="7">
        <f t="shared" si="879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hidden="1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4"/>
        <v>10551.68</v>
      </c>
      <c r="W6901" s="8">
        <f t="shared" si="875"/>
        <v>0</v>
      </c>
      <c r="X6901" s="8"/>
      <c r="Y6901" s="7">
        <f t="shared" si="873"/>
        <v>0</v>
      </c>
      <c r="Z6901" s="7"/>
      <c r="AA6901" s="8">
        <f t="shared" si="878"/>
        <v>0</v>
      </c>
      <c r="AB6901" s="7">
        <f t="shared" si="877"/>
        <v>0</v>
      </c>
      <c r="AC6901" s="7">
        <f t="shared" si="879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hidden="1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4"/>
        <v>7617.73</v>
      </c>
      <c r="W6902" s="8">
        <f t="shared" si="875"/>
        <v>0</v>
      </c>
      <c r="X6902" s="8"/>
      <c r="Y6902" s="7">
        <f t="shared" si="873"/>
        <v>0</v>
      </c>
      <c r="Z6902" s="7"/>
      <c r="AA6902" s="8">
        <f t="shared" si="878"/>
        <v>0</v>
      </c>
      <c r="AB6902" s="7">
        <f t="shared" si="877"/>
        <v>0</v>
      </c>
      <c r="AC6902" s="7">
        <f t="shared" si="879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hidden="1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4"/>
        <v>113117.56</v>
      </c>
      <c r="W6903" s="8">
        <f t="shared" si="875"/>
        <v>0</v>
      </c>
      <c r="X6903" s="8"/>
      <c r="Y6903" s="7">
        <f t="shared" si="873"/>
        <v>0</v>
      </c>
      <c r="Z6903" s="7"/>
      <c r="AA6903" s="8">
        <f t="shared" si="878"/>
        <v>0</v>
      </c>
      <c r="AB6903" s="7">
        <f t="shared" si="877"/>
        <v>0</v>
      </c>
      <c r="AC6903" s="7">
        <f t="shared" si="879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hidden="1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4"/>
        <v>178134.84</v>
      </c>
      <c r="W6904" s="8">
        <f t="shared" si="875"/>
        <v>0</v>
      </c>
      <c r="X6904" s="8"/>
      <c r="Y6904" s="7">
        <f t="shared" si="873"/>
        <v>0</v>
      </c>
      <c r="Z6904" s="7"/>
      <c r="AA6904" s="8">
        <f t="shared" si="878"/>
        <v>0</v>
      </c>
      <c r="AB6904" s="7">
        <f t="shared" si="877"/>
        <v>0</v>
      </c>
      <c r="AC6904" s="7">
        <f t="shared" si="879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hidden="1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4"/>
        <v>-8254.44</v>
      </c>
      <c r="W6905" s="8">
        <f t="shared" si="875"/>
        <v>0</v>
      </c>
      <c r="X6905" s="8"/>
      <c r="Y6905" s="7">
        <f t="shared" si="873"/>
        <v>0</v>
      </c>
      <c r="Z6905" s="7"/>
      <c r="AA6905" s="8">
        <f t="shared" si="878"/>
        <v>0</v>
      </c>
      <c r="AB6905" s="7">
        <f t="shared" si="877"/>
        <v>0</v>
      </c>
      <c r="AC6905" s="7">
        <f t="shared" si="879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hidden="1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4"/>
        <v>15652.3</v>
      </c>
      <c r="W6906" s="8">
        <f t="shared" si="875"/>
        <v>0</v>
      </c>
      <c r="X6906" s="8"/>
      <c r="Y6906" s="7">
        <f t="shared" si="873"/>
        <v>0</v>
      </c>
      <c r="Z6906" s="7"/>
      <c r="AA6906" s="8">
        <f t="shared" si="878"/>
        <v>0</v>
      </c>
      <c r="AB6906" s="7">
        <f t="shared" si="877"/>
        <v>0</v>
      </c>
      <c r="AC6906" s="7">
        <f t="shared" si="879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hidden="1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4"/>
        <v>-58762.05</v>
      </c>
      <c r="W6907" s="8">
        <f t="shared" si="875"/>
        <v>12600</v>
      </c>
      <c r="X6907" s="8">
        <f t="shared" ref="X6907:X6908" si="880">W6907*R6907/(1-R6907)</f>
        <v>257.14285714285717</v>
      </c>
      <c r="Y6907" s="7">
        <f t="shared" si="873"/>
        <v>0</v>
      </c>
      <c r="Z6907" s="7"/>
      <c r="AA6907" s="8">
        <f t="shared" si="878"/>
        <v>12857.142857142857</v>
      </c>
      <c r="AB6907" s="7">
        <f t="shared" si="877"/>
        <v>0</v>
      </c>
      <c r="AC6907" s="7">
        <f t="shared" si="879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hidden="1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5"/>
        <v>0</v>
      </c>
      <c r="X6908" s="8">
        <f t="shared" si="880"/>
        <v>0</v>
      </c>
      <c r="Y6908" s="7">
        <f t="shared" si="873"/>
        <v>0</v>
      </c>
      <c r="Z6908" s="7"/>
      <c r="AA6908" s="8">
        <f t="shared" si="878"/>
        <v>0</v>
      </c>
      <c r="AB6908" s="7">
        <f t="shared" si="877"/>
        <v>0</v>
      </c>
      <c r="AC6908" s="7">
        <f t="shared" si="879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hidden="1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4"/>
        <v>-266016.62</v>
      </c>
      <c r="W6909" s="8">
        <f t="shared" si="875"/>
        <v>65384.615384615383</v>
      </c>
      <c r="X6909" s="8"/>
      <c r="Y6909" s="7">
        <f t="shared" si="873"/>
        <v>0</v>
      </c>
      <c r="Z6909" s="7"/>
      <c r="AA6909" s="8">
        <f t="shared" si="878"/>
        <v>65384.615384615383</v>
      </c>
      <c r="AB6909" s="7">
        <f t="shared" si="877"/>
        <v>2615.3846153846171</v>
      </c>
      <c r="AC6909" s="7">
        <f t="shared" si="879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hidden="1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4"/>
        <v>650</v>
      </c>
      <c r="W6910" s="8">
        <f t="shared" si="875"/>
        <v>0</v>
      </c>
      <c r="X6910" s="8"/>
      <c r="Y6910" s="7">
        <f t="shared" si="873"/>
        <v>0</v>
      </c>
      <c r="Z6910" s="7"/>
      <c r="AA6910" s="8">
        <f t="shared" si="878"/>
        <v>0</v>
      </c>
      <c r="AB6910" s="7">
        <f t="shared" si="877"/>
        <v>0</v>
      </c>
      <c r="AC6910" s="7">
        <f t="shared" si="879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hidden="1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4"/>
        <v>7337</v>
      </c>
      <c r="W6911" s="8">
        <f t="shared" si="875"/>
        <v>0</v>
      </c>
      <c r="X6911" s="8"/>
      <c r="Y6911" s="7">
        <f t="shared" si="873"/>
        <v>0</v>
      </c>
      <c r="Z6911" s="7"/>
      <c r="AA6911" s="8">
        <f t="shared" si="878"/>
        <v>0</v>
      </c>
      <c r="AB6911" s="7">
        <f t="shared" si="877"/>
        <v>0</v>
      </c>
      <c r="AC6911" s="7">
        <f t="shared" si="879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hidden="1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5"/>
        <v>9627.48</v>
      </c>
      <c r="X6912" s="8"/>
      <c r="Y6912" s="7">
        <f t="shared" si="873"/>
        <v>0</v>
      </c>
      <c r="Z6912" s="7"/>
      <c r="AA6912" s="8">
        <f t="shared" si="878"/>
        <v>9627.48</v>
      </c>
      <c r="AB6912" s="7">
        <f t="shared" si="877"/>
        <v>0</v>
      </c>
      <c r="AC6912" s="7">
        <f t="shared" si="879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hidden="1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4"/>
        <v>19864.599999999999</v>
      </c>
      <c r="W6913" s="8">
        <f t="shared" si="875"/>
        <v>0</v>
      </c>
      <c r="X6913" s="8"/>
      <c r="Y6913" s="7">
        <f t="shared" si="873"/>
        <v>0</v>
      </c>
      <c r="Z6913" s="7"/>
      <c r="AA6913" s="8">
        <f t="shared" si="878"/>
        <v>0</v>
      </c>
      <c r="AB6913" s="7">
        <f t="shared" si="877"/>
        <v>0</v>
      </c>
      <c r="AC6913" s="7">
        <f t="shared" si="879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hidden="1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5"/>
        <v>34410.382352941175</v>
      </c>
      <c r="X6914" s="8"/>
      <c r="Y6914" s="7">
        <f t="shared" si="873"/>
        <v>0</v>
      </c>
      <c r="Z6914" s="7"/>
      <c r="AA6914" s="8">
        <f t="shared" si="878"/>
        <v>34410.382352941175</v>
      </c>
      <c r="AB6914" s="7">
        <f t="shared" si="877"/>
        <v>688.20764705882175</v>
      </c>
      <c r="AC6914" s="7">
        <f t="shared" si="879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hidden="1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4"/>
        <v>8774.7000000000007</v>
      </c>
      <c r="W6915" s="8">
        <f t="shared" si="875"/>
        <v>0</v>
      </c>
      <c r="X6915" s="8"/>
      <c r="Y6915" s="7">
        <f t="shared" ref="Y6915:Y6978" si="881">IF(W6915-AC6915&lt;=0,0,IF(O6915="返现",MAX(W6915-AB6915-AC6915,0),MAX(W6915-AC6915,0)))</f>
        <v>0</v>
      </c>
      <c r="Z6915" s="7"/>
      <c r="AA6915" s="8">
        <f t="shared" si="878"/>
        <v>0</v>
      </c>
      <c r="AB6915" s="7">
        <f t="shared" si="877"/>
        <v>0</v>
      </c>
      <c r="AC6915" s="7">
        <f t="shared" si="879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hidden="1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4"/>
        <v>2641</v>
      </c>
      <c r="W6916" s="8">
        <f t="shared" si="875"/>
        <v>0</v>
      </c>
      <c r="X6916" s="8"/>
      <c r="Y6916" s="7">
        <f t="shared" si="881"/>
        <v>0</v>
      </c>
      <c r="Z6916" s="7"/>
      <c r="AA6916" s="8">
        <f t="shared" si="878"/>
        <v>0</v>
      </c>
      <c r="AB6916" s="7">
        <f t="shared" si="877"/>
        <v>0</v>
      </c>
      <c r="AC6916" s="7">
        <f t="shared" si="879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hidden="1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2">S6917+T6917-U6917</f>
        <v>3533.05</v>
      </c>
      <c r="W6917" s="8">
        <f t="shared" si="875"/>
        <v>0</v>
      </c>
      <c r="X6917" s="8"/>
      <c r="Y6917" s="7">
        <f t="shared" si="881"/>
        <v>0</v>
      </c>
      <c r="Z6917" s="7"/>
      <c r="AA6917" s="8">
        <f t="shared" si="878"/>
        <v>0</v>
      </c>
      <c r="AB6917" s="7">
        <f t="shared" si="877"/>
        <v>0</v>
      </c>
      <c r="AC6917" s="7">
        <f t="shared" si="879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hidden="1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2"/>
        <v>155475.29999999999</v>
      </c>
      <c r="W6918" s="8">
        <f t="shared" si="875"/>
        <v>0</v>
      </c>
      <c r="X6918" s="8"/>
      <c r="Y6918" s="7">
        <f t="shared" si="881"/>
        <v>0</v>
      </c>
      <c r="Z6918" s="7"/>
      <c r="AA6918" s="8">
        <f t="shared" si="878"/>
        <v>0</v>
      </c>
      <c r="AB6918" s="7">
        <f t="shared" si="877"/>
        <v>0</v>
      </c>
      <c r="AC6918" s="7">
        <f t="shared" si="879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hidden="1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3734</v>
      </c>
      <c r="S6919" s="95">
        <v>-14908.12</v>
      </c>
      <c r="T6919" s="7"/>
      <c r="U6919" s="7">
        <v>0</v>
      </c>
      <c r="V6919" s="7">
        <f t="shared" si="882"/>
        <v>-14908.12</v>
      </c>
      <c r="W6919" s="8">
        <f t="shared" si="875"/>
        <v>0</v>
      </c>
      <c r="X6919" s="8"/>
      <c r="Y6919" s="7">
        <f t="shared" si="881"/>
        <v>0</v>
      </c>
      <c r="Z6919" s="7"/>
      <c r="AA6919" s="8">
        <f t="shared" si="878"/>
        <v>0</v>
      </c>
      <c r="AB6919" s="7">
        <f t="shared" si="877"/>
        <v>0</v>
      </c>
      <c r="AC6919" s="7">
        <f t="shared" si="879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hidden="1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2"/>
        <v>-30312</v>
      </c>
      <c r="W6920" s="8">
        <f t="shared" si="875"/>
        <v>9992</v>
      </c>
      <c r="X6920" s="8"/>
      <c r="Y6920" s="7">
        <f t="shared" si="881"/>
        <v>0</v>
      </c>
      <c r="Z6920" s="7"/>
      <c r="AA6920" s="8">
        <f t="shared" si="878"/>
        <v>9992</v>
      </c>
      <c r="AB6920" s="7">
        <f t="shared" si="877"/>
        <v>0</v>
      </c>
      <c r="AC6920" s="7">
        <f t="shared" si="879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hidden="1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2"/>
        <v>-355448.5</v>
      </c>
      <c r="W6921" s="8">
        <f t="shared" si="875"/>
        <v>0</v>
      </c>
      <c r="X6921" s="8"/>
      <c r="Y6921" s="7">
        <f t="shared" si="881"/>
        <v>0</v>
      </c>
      <c r="Z6921" s="7"/>
      <c r="AA6921" s="8">
        <f t="shared" si="878"/>
        <v>0</v>
      </c>
      <c r="AB6921" s="7">
        <f t="shared" si="877"/>
        <v>0</v>
      </c>
      <c r="AC6921" s="7">
        <f t="shared" si="879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hidden="1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2"/>
        <v>193642.39</v>
      </c>
      <c r="W6922" s="8">
        <f t="shared" si="875"/>
        <v>0</v>
      </c>
      <c r="X6922" s="8"/>
      <c r="Y6922" s="7">
        <f t="shared" si="881"/>
        <v>0</v>
      </c>
      <c r="Z6922" s="7"/>
      <c r="AA6922" s="8">
        <f t="shared" si="878"/>
        <v>0</v>
      </c>
      <c r="AB6922" s="7">
        <f t="shared" si="877"/>
        <v>0</v>
      </c>
      <c r="AC6922" s="7">
        <f t="shared" si="879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hidden="1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2"/>
        <v>-8501</v>
      </c>
      <c r="W6923" s="8">
        <f t="shared" si="875"/>
        <v>7200</v>
      </c>
      <c r="X6923" s="8"/>
      <c r="Y6923" s="7">
        <f t="shared" si="881"/>
        <v>0</v>
      </c>
      <c r="Z6923" s="7"/>
      <c r="AA6923" s="7"/>
      <c r="AB6923" s="7">
        <f t="shared" si="877"/>
        <v>0</v>
      </c>
      <c r="AC6923" s="7">
        <f t="shared" si="879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hidden="1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2"/>
        <v>-40867.870000000003</v>
      </c>
      <c r="W6924" s="8">
        <f t="shared" ref="W6924:W6954" si="883">IF(O6924="返货",U6924/(1+P6924),IF(O6924="返现",U6924,IF(O6924="折扣",U6924*P6924,IF(O6924="无",U6924))))</f>
        <v>25084.870000000003</v>
      </c>
      <c r="X6924" s="8"/>
      <c r="Y6924" s="7">
        <f t="shared" si="881"/>
        <v>0</v>
      </c>
      <c r="Z6924" s="7"/>
      <c r="AA6924" s="8">
        <f t="shared" ref="AA6924:AA6926" si="884">W6924+X6924</f>
        <v>25084.870000000003</v>
      </c>
      <c r="AB6924" s="7">
        <f t="shared" si="877"/>
        <v>0</v>
      </c>
      <c r="AC6924" s="7">
        <f t="shared" si="879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hidden="1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1735</v>
      </c>
      <c r="F6925" s="58" t="s">
        <v>1735</v>
      </c>
      <c r="G6925" s="58" t="s">
        <v>1735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4360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4361</v>
      </c>
      <c r="R6925" s="58" t="s">
        <v>3750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1"/>
        <v>0</v>
      </c>
      <c r="Z6925" s="7"/>
      <c r="AA6925" s="8">
        <f t="shared" si="884"/>
        <v>0</v>
      </c>
      <c r="AB6925" s="7">
        <f t="shared" si="877"/>
        <v>34999.300000000003</v>
      </c>
      <c r="AC6925" s="7">
        <f t="shared" si="879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3262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hidden="1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4362</v>
      </c>
      <c r="F6926" s="58" t="s">
        <v>4362</v>
      </c>
      <c r="G6926" s="58" t="s">
        <v>4362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4363</v>
      </c>
      <c r="M6926" s="58"/>
      <c r="N6926" s="58" t="s">
        <v>40</v>
      </c>
      <c r="O6926" s="58" t="s">
        <v>80</v>
      </c>
      <c r="P6926" s="18">
        <v>0</v>
      </c>
      <c r="Q6926" s="117" t="s">
        <v>4364</v>
      </c>
      <c r="R6926" s="58" t="s">
        <v>3750</v>
      </c>
      <c r="S6926" s="7">
        <v>0</v>
      </c>
      <c r="T6926" s="7">
        <v>35000</v>
      </c>
      <c r="U6926" s="7">
        <v>35000</v>
      </c>
      <c r="V6926" s="7">
        <f t="shared" ref="V6926" si="885">S6926+T6926-U6926</f>
        <v>0</v>
      </c>
      <c r="W6926" s="8">
        <v>0</v>
      </c>
      <c r="X6926" s="8"/>
      <c r="Y6926" s="7">
        <f t="shared" si="881"/>
        <v>0</v>
      </c>
      <c r="Z6926" s="7"/>
      <c r="AA6926" s="8">
        <f t="shared" si="884"/>
        <v>0</v>
      </c>
      <c r="AB6926" s="7">
        <f t="shared" si="877"/>
        <v>35000</v>
      </c>
      <c r="AC6926" s="7">
        <f t="shared" si="879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3262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hidden="1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2"/>
        <v>-346</v>
      </c>
      <c r="W6927" s="8">
        <f t="shared" si="883"/>
        <v>346</v>
      </c>
      <c r="X6927" s="8"/>
      <c r="Y6927" s="7">
        <f t="shared" si="881"/>
        <v>0</v>
      </c>
      <c r="Z6927" s="7"/>
      <c r="AA6927" s="7"/>
      <c r="AB6927" s="7">
        <f t="shared" si="877"/>
        <v>0</v>
      </c>
      <c r="AC6927" s="7">
        <f t="shared" si="879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3262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hidden="1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4011</v>
      </c>
      <c r="O6928" s="58" t="s">
        <v>80</v>
      </c>
      <c r="P6928" s="18">
        <v>0</v>
      </c>
      <c r="Q6928" s="117" t="s">
        <v>4316</v>
      </c>
      <c r="R6928" s="58"/>
      <c r="S6928" s="95">
        <v>0</v>
      </c>
      <c r="T6928" s="7">
        <v>0</v>
      </c>
      <c r="U6928" s="7">
        <v>122276.82</v>
      </c>
      <c r="V6928" s="7">
        <f t="shared" si="882"/>
        <v>-122276.82</v>
      </c>
      <c r="W6928" s="8">
        <f t="shared" si="883"/>
        <v>122276.82</v>
      </c>
      <c r="X6928" s="8"/>
      <c r="Y6928" s="7">
        <f t="shared" si="881"/>
        <v>0</v>
      </c>
      <c r="Z6928" s="7"/>
      <c r="AA6928" s="8">
        <f t="shared" ref="AA6928:AA6991" si="886">W6928+X6928</f>
        <v>122276.82</v>
      </c>
      <c r="AB6928" s="7">
        <f t="shared" si="877"/>
        <v>0</v>
      </c>
      <c r="AC6928" s="7">
        <f t="shared" si="879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3262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hidden="1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1735</v>
      </c>
      <c r="F6929" s="58" t="s">
        <v>1735</v>
      </c>
      <c r="G6929" s="58" t="s">
        <v>1735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1735</v>
      </c>
      <c r="M6929" s="58"/>
      <c r="N6929" s="58" t="s">
        <v>4011</v>
      </c>
      <c r="O6929" s="58" t="s">
        <v>41</v>
      </c>
      <c r="P6929" s="18">
        <v>7.0000000000000007E-2</v>
      </c>
      <c r="Q6929" s="117">
        <v>40552</v>
      </c>
      <c r="R6929" s="58" t="s">
        <v>3750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1"/>
        <v>0</v>
      </c>
      <c r="Z6929" s="7"/>
      <c r="AA6929" s="8">
        <f t="shared" si="886"/>
        <v>0</v>
      </c>
      <c r="AB6929" s="7">
        <f t="shared" si="877"/>
        <v>0.7</v>
      </c>
      <c r="AC6929" s="7">
        <f t="shared" si="879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3262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hidden="1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4011</v>
      </c>
      <c r="O6930" s="58" t="s">
        <v>41</v>
      </c>
      <c r="P6930" s="18">
        <v>0.12</v>
      </c>
      <c r="Q6930" s="117" t="s">
        <v>4334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7">S6930+T6930-U6930</f>
        <v>-4500</v>
      </c>
      <c r="W6930" s="8">
        <f t="shared" si="883"/>
        <v>4017.8571428571427</v>
      </c>
      <c r="X6930" s="8"/>
      <c r="Y6930" s="7">
        <f t="shared" si="881"/>
        <v>0</v>
      </c>
      <c r="Z6930" s="7"/>
      <c r="AA6930" s="8">
        <f t="shared" si="886"/>
        <v>4017.8571428571427</v>
      </c>
      <c r="AB6930" s="7">
        <f t="shared" si="877"/>
        <v>482.14285714285734</v>
      </c>
      <c r="AC6930" s="7">
        <f t="shared" si="879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3262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hidden="1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4011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3"/>
        <v>15.686274509803921</v>
      </c>
      <c r="X6931" s="8"/>
      <c r="Y6931" s="7">
        <f t="shared" si="881"/>
        <v>0</v>
      </c>
      <c r="Z6931" s="7"/>
      <c r="AA6931" s="8">
        <f t="shared" si="886"/>
        <v>15.686274509803921</v>
      </c>
      <c r="AB6931" s="7">
        <f t="shared" si="877"/>
        <v>0.31372549019607909</v>
      </c>
      <c r="AC6931" s="7">
        <f t="shared" si="879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hidden="1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4043</v>
      </c>
      <c r="F6932" s="58" t="s">
        <v>4043</v>
      </c>
      <c r="G6932" s="58" t="s">
        <v>4043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4327</v>
      </c>
      <c r="M6932" s="58"/>
      <c r="N6932" s="58" t="s">
        <v>4011</v>
      </c>
      <c r="O6932" s="58" t="s">
        <v>41</v>
      </c>
      <c r="P6932" s="18">
        <v>0.02</v>
      </c>
      <c r="Q6932" s="117" t="s">
        <v>4328</v>
      </c>
      <c r="R6932" s="58" t="s">
        <v>3750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3"/>
        <v>1659.4803921568628</v>
      </c>
      <c r="X6932" s="8"/>
      <c r="Y6932" s="7">
        <f t="shared" si="881"/>
        <v>0</v>
      </c>
      <c r="Z6932" s="7"/>
      <c r="AA6932" s="8">
        <f t="shared" si="886"/>
        <v>1659.4803921568628</v>
      </c>
      <c r="AB6932" s="7">
        <f t="shared" si="877"/>
        <v>33.18960784313731</v>
      </c>
      <c r="AC6932" s="7">
        <f t="shared" si="879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3262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hidden="1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4357</v>
      </c>
      <c r="F6933" s="58" t="s">
        <v>4357</v>
      </c>
      <c r="G6933" s="58" t="s">
        <v>4357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4357</v>
      </c>
      <c r="M6933" s="58"/>
      <c r="N6933" s="58" t="s">
        <v>4011</v>
      </c>
      <c r="O6933" s="58" t="s">
        <v>80</v>
      </c>
      <c r="P6933" s="18">
        <v>0</v>
      </c>
      <c r="Q6933" s="117" t="s">
        <v>4358</v>
      </c>
      <c r="R6933" s="58" t="s">
        <v>3750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3"/>
        <v>7316.82</v>
      </c>
      <c r="X6933" s="8"/>
      <c r="Y6933" s="7">
        <f t="shared" si="881"/>
        <v>0</v>
      </c>
      <c r="Z6933" s="7"/>
      <c r="AA6933" s="8">
        <f t="shared" si="886"/>
        <v>7316.82</v>
      </c>
      <c r="AB6933" s="7">
        <f t="shared" si="877"/>
        <v>0</v>
      </c>
      <c r="AC6933" s="7">
        <f t="shared" si="879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3262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hidden="1" customHeight="1">
      <c r="A6934" s="1">
        <v>43891</v>
      </c>
      <c r="B6934" s="71" t="s">
        <v>32</v>
      </c>
      <c r="C6934" s="71" t="s">
        <v>1515</v>
      </c>
      <c r="D6934" s="71"/>
      <c r="E6934" s="71" t="str">
        <f t="shared" ref="E6934:E6945" si="888">F6934</f>
        <v>江苏斗创双伦科技有限公司</v>
      </c>
      <c r="F6934" s="71" t="s">
        <v>4365</v>
      </c>
      <c r="G6934" s="71" t="s">
        <v>4365</v>
      </c>
      <c r="H6934" s="71" t="s">
        <v>60</v>
      </c>
      <c r="I6934" s="58" t="s">
        <v>61</v>
      </c>
      <c r="J6934" s="2" t="s">
        <v>5062</v>
      </c>
      <c r="K6934" s="58" t="s">
        <v>32</v>
      </c>
      <c r="L6934" s="71"/>
      <c r="M6934" s="58"/>
      <c r="N6934" s="71" t="s">
        <v>4011</v>
      </c>
      <c r="O6934" s="71" t="s">
        <v>3647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7"/>
        <v>50000</v>
      </c>
      <c r="W6934" s="74">
        <f t="shared" si="883"/>
        <v>0</v>
      </c>
      <c r="X6934" s="74"/>
      <c r="Y6934" s="7">
        <f t="shared" si="881"/>
        <v>0</v>
      </c>
      <c r="Z6934" s="271" t="s">
        <v>5108</v>
      </c>
      <c r="AA6934" s="8">
        <f t="shared" si="886"/>
        <v>0</v>
      </c>
      <c r="AB6934" s="75">
        <f t="shared" ref="AB6934:AB6945" si="889">W6934*P6934</f>
        <v>0</v>
      </c>
      <c r="AC6934" s="75">
        <f t="shared" si="879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hidden="1" customHeight="1">
      <c r="A6935" s="140">
        <v>43891</v>
      </c>
      <c r="B6935" s="71" t="s">
        <v>32</v>
      </c>
      <c r="C6935" s="71" t="s">
        <v>1515</v>
      </c>
      <c r="D6935" s="71"/>
      <c r="E6935" s="71" t="s">
        <v>4523</v>
      </c>
      <c r="F6935" s="71" t="s">
        <v>4522</v>
      </c>
      <c r="G6935" s="71" t="s">
        <v>4126</v>
      </c>
      <c r="H6935" s="71" t="s">
        <v>60</v>
      </c>
      <c r="I6935" s="71" t="s">
        <v>61</v>
      </c>
      <c r="J6935" s="2" t="s">
        <v>5062</v>
      </c>
      <c r="K6935" s="71" t="s">
        <v>32</v>
      </c>
      <c r="L6935" s="71"/>
      <c r="M6935" s="71"/>
      <c r="N6935" s="71" t="s">
        <v>4011</v>
      </c>
      <c r="O6935" s="71" t="s">
        <v>3647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7"/>
        <v>2038351.1000000006</v>
      </c>
      <c r="W6935" s="74">
        <f t="shared" si="883"/>
        <v>6611648.8999999994</v>
      </c>
      <c r="X6935" s="74"/>
      <c r="Y6935" s="7">
        <f t="shared" si="881"/>
        <v>0</v>
      </c>
      <c r="Z6935" s="271" t="s">
        <v>5108</v>
      </c>
      <c r="AA6935" s="8">
        <f t="shared" si="886"/>
        <v>6611648.8999999994</v>
      </c>
      <c r="AB6935" s="75">
        <f t="shared" si="889"/>
        <v>330582.44500000001</v>
      </c>
      <c r="AC6935" s="75">
        <f t="shared" si="879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hidden="1" customHeight="1">
      <c r="A6936" s="140">
        <v>43891</v>
      </c>
      <c r="B6936" s="71" t="s">
        <v>32</v>
      </c>
      <c r="C6936" s="71" t="s">
        <v>1515</v>
      </c>
      <c r="D6936" s="71"/>
      <c r="E6936" s="71" t="str">
        <f t="shared" si="888"/>
        <v>天津金芽科技有限公司</v>
      </c>
      <c r="F6936" s="71" t="s">
        <v>4128</v>
      </c>
      <c r="G6936" s="71" t="s">
        <v>4128</v>
      </c>
      <c r="H6936" s="71" t="s">
        <v>60</v>
      </c>
      <c r="I6936" s="71" t="s">
        <v>61</v>
      </c>
      <c r="J6936" s="2" t="s">
        <v>5062</v>
      </c>
      <c r="K6936" s="71" t="s">
        <v>32</v>
      </c>
      <c r="L6936" s="71"/>
      <c r="M6936" s="71"/>
      <c r="N6936" s="71" t="s">
        <v>4011</v>
      </c>
      <c r="O6936" s="71" t="s">
        <v>3647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7"/>
        <v>1305416.2600000007</v>
      </c>
      <c r="W6936" s="74">
        <f t="shared" si="883"/>
        <v>5714583.7399999993</v>
      </c>
      <c r="X6936" s="74"/>
      <c r="Y6936" s="7">
        <f t="shared" si="881"/>
        <v>0</v>
      </c>
      <c r="Z6936" s="271" t="s">
        <v>5108</v>
      </c>
      <c r="AA6936" s="8">
        <f t="shared" si="886"/>
        <v>5714583.7399999993</v>
      </c>
      <c r="AB6936" s="75">
        <f t="shared" si="889"/>
        <v>285729.18699999998</v>
      </c>
      <c r="AC6936" s="75">
        <f t="shared" si="879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hidden="1" customHeight="1">
      <c r="A6937" s="140">
        <v>43891</v>
      </c>
      <c r="B6937" s="71" t="s">
        <v>32</v>
      </c>
      <c r="C6937" s="71" t="s">
        <v>1515</v>
      </c>
      <c r="D6937" s="71"/>
      <c r="E6937" s="71" t="s">
        <v>4128</v>
      </c>
      <c r="F6937" s="71" t="s">
        <v>4519</v>
      </c>
      <c r="G6937" s="71" t="s">
        <v>4128</v>
      </c>
      <c r="H6937" s="71" t="s">
        <v>60</v>
      </c>
      <c r="I6937" s="58" t="s">
        <v>61</v>
      </c>
      <c r="J6937" s="2" t="s">
        <v>5062</v>
      </c>
      <c r="K6937" s="58" t="s">
        <v>32</v>
      </c>
      <c r="L6937" s="71"/>
      <c r="M6937" s="58"/>
      <c r="N6937" s="71" t="s">
        <v>4011</v>
      </c>
      <c r="O6937" s="71" t="s">
        <v>3647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7"/>
        <v>3230810.01</v>
      </c>
      <c r="W6937" s="74">
        <f t="shared" si="883"/>
        <v>8469189.9900000002</v>
      </c>
      <c r="X6937" s="74"/>
      <c r="Y6937" s="7">
        <f t="shared" si="881"/>
        <v>0</v>
      </c>
      <c r="Z6937" s="271" t="s">
        <v>5108</v>
      </c>
      <c r="AA6937" s="8">
        <f t="shared" si="886"/>
        <v>8469189.9900000002</v>
      </c>
      <c r="AB6937" s="75">
        <f t="shared" si="889"/>
        <v>423459.49950000003</v>
      </c>
      <c r="AC6937" s="75">
        <f t="shared" si="879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hidden="1" customHeight="1">
      <c r="A6938" s="140">
        <v>43891</v>
      </c>
      <c r="B6938" s="71" t="s">
        <v>32</v>
      </c>
      <c r="C6938" s="71" t="s">
        <v>1515</v>
      </c>
      <c r="D6938" s="71"/>
      <c r="E6938" s="71" t="str">
        <f t="shared" si="888"/>
        <v>天津金芽科技有限公司</v>
      </c>
      <c r="F6938" s="71" t="s">
        <v>4128</v>
      </c>
      <c r="G6938" s="71" t="s">
        <v>4128</v>
      </c>
      <c r="H6938" s="71" t="s">
        <v>60</v>
      </c>
      <c r="I6938" s="71" t="s">
        <v>61</v>
      </c>
      <c r="J6938" s="2" t="s">
        <v>5062</v>
      </c>
      <c r="K6938" s="71" t="s">
        <v>32</v>
      </c>
      <c r="L6938" s="71"/>
      <c r="M6938" s="71"/>
      <c r="N6938" s="71" t="s">
        <v>4011</v>
      </c>
      <c r="O6938" s="71" t="s">
        <v>3647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7"/>
        <v>959177.37999999989</v>
      </c>
      <c r="W6938" s="74">
        <f t="shared" si="883"/>
        <v>2710822.62</v>
      </c>
      <c r="X6938" s="74"/>
      <c r="Y6938" s="7">
        <f t="shared" si="881"/>
        <v>0</v>
      </c>
      <c r="Z6938" s="271" t="s">
        <v>5108</v>
      </c>
      <c r="AA6938" s="8">
        <f t="shared" si="886"/>
        <v>2710822.62</v>
      </c>
      <c r="AB6938" s="75">
        <f t="shared" si="889"/>
        <v>135541.13100000002</v>
      </c>
      <c r="AC6938" s="75">
        <f t="shared" si="879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hidden="1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1525</v>
      </c>
      <c r="G6939" s="71" t="s">
        <v>1525</v>
      </c>
      <c r="H6939" s="71" t="s">
        <v>60</v>
      </c>
      <c r="I6939" s="71" t="s">
        <v>61</v>
      </c>
      <c r="J6939" s="2" t="s">
        <v>5062</v>
      </c>
      <c r="K6939" s="71" t="s">
        <v>32</v>
      </c>
      <c r="L6939" s="71"/>
      <c r="M6939" s="71"/>
      <c r="N6939" s="71" t="s">
        <v>4011</v>
      </c>
      <c r="O6939" s="71" t="s">
        <v>4466</v>
      </c>
      <c r="P6939" s="72">
        <v>0.04</v>
      </c>
      <c r="Q6939" s="135"/>
      <c r="R6939" s="71" t="s">
        <v>4480</v>
      </c>
      <c r="S6939" s="98">
        <v>560085.99</v>
      </c>
      <c r="T6939" s="75">
        <v>405600</v>
      </c>
      <c r="U6939" s="75">
        <v>432792.01</v>
      </c>
      <c r="V6939" s="75">
        <f t="shared" si="887"/>
        <v>532893.98</v>
      </c>
      <c r="W6939" s="74">
        <f t="shared" ref="W6939:W6940" si="890">U6939/(1+P6939)</f>
        <v>416146.16346153844</v>
      </c>
      <c r="X6939" s="74"/>
      <c r="Y6939" s="7">
        <f t="shared" si="881"/>
        <v>0</v>
      </c>
      <c r="Z6939" s="75"/>
      <c r="AA6939" s="8"/>
      <c r="AB6939" s="75">
        <f t="shared" ref="AB6939:AB6940" si="891">U6939-W6939</f>
        <v>16645.84653846157</v>
      </c>
      <c r="AC6939" s="75">
        <f t="shared" si="879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hidden="1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4890</v>
      </c>
      <c r="G6940" s="71" t="s">
        <v>1525</v>
      </c>
      <c r="H6940" s="71" t="s">
        <v>60</v>
      </c>
      <c r="I6940" s="71" t="s">
        <v>61</v>
      </c>
      <c r="J6940" s="2" t="s">
        <v>5062</v>
      </c>
      <c r="K6940" s="71" t="s">
        <v>32</v>
      </c>
      <c r="L6940" s="71"/>
      <c r="M6940" s="71"/>
      <c r="N6940" s="71" t="s">
        <v>4011</v>
      </c>
      <c r="O6940" s="71" t="s">
        <v>4520</v>
      </c>
      <c r="P6940" s="267">
        <v>0.02</v>
      </c>
      <c r="Q6940" s="135"/>
      <c r="R6940" s="71" t="s">
        <v>4480</v>
      </c>
      <c r="S6940" s="98">
        <v>6040897.0500000296</v>
      </c>
      <c r="T6940" s="75">
        <v>36000000</v>
      </c>
      <c r="U6940" s="75">
        <v>32898687.100000009</v>
      </c>
      <c r="V6940" s="75">
        <f t="shared" si="887"/>
        <v>9142209.9500000179</v>
      </c>
      <c r="W6940" s="74">
        <f t="shared" si="890"/>
        <v>32253614.803921577</v>
      </c>
      <c r="X6940" s="74"/>
      <c r="Y6940" s="7">
        <f t="shared" si="881"/>
        <v>0</v>
      </c>
      <c r="Z6940" s="270">
        <f>P6940</f>
        <v>0.02</v>
      </c>
      <c r="AA6940" s="8">
        <f t="shared" si="886"/>
        <v>32253614.803921577</v>
      </c>
      <c r="AB6940" s="75">
        <f t="shared" si="891"/>
        <v>645072.29607843235</v>
      </c>
      <c r="AC6940" s="75">
        <f t="shared" si="879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hidden="1" customHeight="1">
      <c r="A6941" s="140">
        <v>43891</v>
      </c>
      <c r="B6941" s="71" t="s">
        <v>32</v>
      </c>
      <c r="C6941" s="71" t="s">
        <v>1515</v>
      </c>
      <c r="D6941" s="71"/>
      <c r="E6941" s="71" t="str">
        <f t="shared" si="888"/>
        <v>天津金芽科技有限公司</v>
      </c>
      <c r="F6941" s="71" t="s">
        <v>4128</v>
      </c>
      <c r="G6941" s="71" t="s">
        <v>4128</v>
      </c>
      <c r="H6941" s="71" t="s">
        <v>60</v>
      </c>
      <c r="I6941" s="71" t="s">
        <v>61</v>
      </c>
      <c r="J6941" s="2" t="s">
        <v>5062</v>
      </c>
      <c r="K6941" s="71" t="s">
        <v>32</v>
      </c>
      <c r="L6941" s="71"/>
      <c r="M6941" s="71"/>
      <c r="N6941" s="71" t="s">
        <v>4011</v>
      </c>
      <c r="O6941" s="71" t="s">
        <v>3647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7"/>
        <v>1997310.4300000072</v>
      </c>
      <c r="W6941" s="74">
        <f t="shared" si="883"/>
        <v>9124448.4699999932</v>
      </c>
      <c r="X6941" s="74"/>
      <c r="Y6941" s="7">
        <f t="shared" si="881"/>
        <v>0</v>
      </c>
      <c r="Z6941" s="271" t="s">
        <v>5108</v>
      </c>
      <c r="AA6941" s="8">
        <f t="shared" si="886"/>
        <v>9124448.4699999932</v>
      </c>
      <c r="AB6941" s="75">
        <f t="shared" si="889"/>
        <v>456222.42349999968</v>
      </c>
      <c r="AC6941" s="75">
        <f t="shared" si="879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hidden="1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5106</v>
      </c>
      <c r="G6942" s="71" t="s">
        <v>1525</v>
      </c>
      <c r="H6942" s="71" t="s">
        <v>60</v>
      </c>
      <c r="I6942" s="58" t="s">
        <v>61</v>
      </c>
      <c r="J6942" s="2" t="s">
        <v>5062</v>
      </c>
      <c r="K6942" s="58" t="s">
        <v>32</v>
      </c>
      <c r="L6942" s="71"/>
      <c r="M6942" s="58"/>
      <c r="N6942" s="71" t="s">
        <v>4011</v>
      </c>
      <c r="O6942" s="139" t="s">
        <v>4514</v>
      </c>
      <c r="P6942" s="267">
        <v>0.02</v>
      </c>
      <c r="Q6942" s="135"/>
      <c r="R6942" s="71" t="s">
        <v>4480</v>
      </c>
      <c r="S6942" s="98">
        <v>110886.810000001</v>
      </c>
      <c r="T6942" s="75">
        <v>4570000</v>
      </c>
      <c r="U6942" s="75">
        <v>2710282.2399999993</v>
      </c>
      <c r="V6942" s="75">
        <f t="shared" si="887"/>
        <v>1970604.5700000022</v>
      </c>
      <c r="W6942" s="74">
        <f>U6942/(1+P6942)</f>
        <v>2657139.4509803914</v>
      </c>
      <c r="X6942" s="74"/>
      <c r="Y6942" s="7">
        <f t="shared" si="881"/>
        <v>0</v>
      </c>
      <c r="Z6942" s="270">
        <f>P6942</f>
        <v>0.02</v>
      </c>
      <c r="AA6942" s="8">
        <f t="shared" si="886"/>
        <v>2657139.4509803914</v>
      </c>
      <c r="AB6942" s="7">
        <f>U6942-W6942</f>
        <v>53142.789019607939</v>
      </c>
      <c r="AC6942" s="75">
        <f t="shared" si="879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hidden="1" customHeight="1">
      <c r="A6943" s="1">
        <v>43891</v>
      </c>
      <c r="B6943" s="71" t="s">
        <v>32</v>
      </c>
      <c r="C6943" s="71" t="s">
        <v>1515</v>
      </c>
      <c r="D6943" s="71"/>
      <c r="E6943" s="71" t="str">
        <f t="shared" si="888"/>
        <v>北京文华凌一科技有限公司</v>
      </c>
      <c r="F6943" s="71" t="s">
        <v>4131</v>
      </c>
      <c r="G6943" s="71" t="s">
        <v>4131</v>
      </c>
      <c r="H6943" s="71" t="s">
        <v>60</v>
      </c>
      <c r="I6943" s="58" t="s">
        <v>61</v>
      </c>
      <c r="J6943" s="2" t="s">
        <v>5062</v>
      </c>
      <c r="K6943" s="58" t="s">
        <v>32</v>
      </c>
      <c r="L6943" s="71"/>
      <c r="M6943" s="58"/>
      <c r="N6943" s="71" t="s">
        <v>4011</v>
      </c>
      <c r="O6943" s="71" t="s">
        <v>3647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7"/>
        <v>0</v>
      </c>
      <c r="W6943" s="74">
        <f t="shared" si="883"/>
        <v>1190000</v>
      </c>
      <c r="X6943" s="74"/>
      <c r="Y6943" s="7">
        <f t="shared" si="881"/>
        <v>0</v>
      </c>
      <c r="Z6943" s="271" t="s">
        <v>5108</v>
      </c>
      <c r="AA6943" s="8">
        <f t="shared" si="886"/>
        <v>1190000</v>
      </c>
      <c r="AB6943" s="75">
        <f t="shared" si="889"/>
        <v>59500</v>
      </c>
      <c r="AC6943" s="75">
        <f t="shared" si="879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hidden="1" customHeight="1">
      <c r="A6944" s="1">
        <v>43891</v>
      </c>
      <c r="B6944" s="71" t="s">
        <v>32</v>
      </c>
      <c r="C6944" s="71" t="s">
        <v>1515</v>
      </c>
      <c r="D6944" s="71"/>
      <c r="E6944" s="71" t="str">
        <f t="shared" si="888"/>
        <v>北京文华凌一科技有限公司</v>
      </c>
      <c r="F6944" s="71" t="s">
        <v>4131</v>
      </c>
      <c r="G6944" s="71" t="s">
        <v>4131</v>
      </c>
      <c r="H6944" s="71" t="s">
        <v>60</v>
      </c>
      <c r="I6944" s="58" t="s">
        <v>61</v>
      </c>
      <c r="J6944" s="2" t="s">
        <v>5062</v>
      </c>
      <c r="K6944" s="58" t="s">
        <v>32</v>
      </c>
      <c r="L6944" s="71"/>
      <c r="M6944" s="58"/>
      <c r="N6944" s="71" t="s">
        <v>4011</v>
      </c>
      <c r="O6944" s="71" t="s">
        <v>3647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7"/>
        <v>89984.470000000088</v>
      </c>
      <c r="W6944" s="74">
        <f t="shared" si="883"/>
        <v>509544.08999999997</v>
      </c>
      <c r="X6944" s="74"/>
      <c r="Y6944" s="7">
        <f t="shared" si="881"/>
        <v>0</v>
      </c>
      <c r="Z6944" s="271" t="s">
        <v>5108</v>
      </c>
      <c r="AA6944" s="8">
        <f t="shared" si="886"/>
        <v>509544.08999999997</v>
      </c>
      <c r="AB6944" s="75">
        <f t="shared" si="889"/>
        <v>25477.2045</v>
      </c>
      <c r="AC6944" s="75">
        <f t="shared" si="879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hidden="1" customHeight="1">
      <c r="A6945" s="1">
        <v>43891</v>
      </c>
      <c r="B6945" s="71" t="s">
        <v>32</v>
      </c>
      <c r="C6945" s="71" t="s">
        <v>1515</v>
      </c>
      <c r="D6945" s="71"/>
      <c r="E6945" s="71" t="str">
        <f t="shared" si="888"/>
        <v>北京文华凌一科技有限公司</v>
      </c>
      <c r="F6945" s="71" t="s">
        <v>4131</v>
      </c>
      <c r="G6945" s="71" t="s">
        <v>4131</v>
      </c>
      <c r="H6945" s="71" t="s">
        <v>60</v>
      </c>
      <c r="I6945" s="58" t="s">
        <v>61</v>
      </c>
      <c r="J6945" s="2" t="s">
        <v>5062</v>
      </c>
      <c r="K6945" s="58" t="s">
        <v>32</v>
      </c>
      <c r="L6945" s="71"/>
      <c r="M6945" s="58"/>
      <c r="N6945" s="71" t="s">
        <v>4011</v>
      </c>
      <c r="O6945" s="71" t="s">
        <v>3647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7"/>
        <v>372167.47</v>
      </c>
      <c r="W6945" s="74">
        <f t="shared" si="883"/>
        <v>897832.53</v>
      </c>
      <c r="X6945" s="74"/>
      <c r="Y6945" s="7">
        <f t="shared" si="881"/>
        <v>0</v>
      </c>
      <c r="Z6945" s="271" t="s">
        <v>5108</v>
      </c>
      <c r="AA6945" s="8">
        <f t="shared" si="886"/>
        <v>897832.53</v>
      </c>
      <c r="AB6945" s="75">
        <f t="shared" si="889"/>
        <v>44891.626500000006</v>
      </c>
      <c r="AC6945" s="75">
        <f t="shared" si="879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hidden="1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1582</v>
      </c>
      <c r="G6946" s="71" t="s">
        <v>1525</v>
      </c>
      <c r="H6946" s="71" t="s">
        <v>60</v>
      </c>
      <c r="I6946" s="58" t="s">
        <v>61</v>
      </c>
      <c r="J6946" s="2" t="s">
        <v>5062</v>
      </c>
      <c r="K6946" s="58" t="s">
        <v>32</v>
      </c>
      <c r="L6946" s="71"/>
      <c r="M6946" s="58"/>
      <c r="N6946" s="71" t="s">
        <v>4011</v>
      </c>
      <c r="O6946" s="139" t="s">
        <v>4514</v>
      </c>
      <c r="P6946" s="265">
        <v>0.04</v>
      </c>
      <c r="Q6946" s="135"/>
      <c r="R6946" s="71" t="s">
        <v>4480</v>
      </c>
      <c r="S6946" s="98">
        <v>3467032.51</v>
      </c>
      <c r="T6946" s="75"/>
      <c r="U6946" s="98">
        <v>3467032.51</v>
      </c>
      <c r="V6946" s="75">
        <f t="shared" si="887"/>
        <v>0</v>
      </c>
      <c r="W6946" s="74">
        <f t="shared" ref="W6946:W6951" si="892">U6946/(1+P6946)</f>
        <v>3333685.1057692305</v>
      </c>
      <c r="X6946" s="74"/>
      <c r="Y6946" s="7">
        <f t="shared" si="881"/>
        <v>0</v>
      </c>
      <c r="Z6946" s="270">
        <f>P6946</f>
        <v>0.04</v>
      </c>
      <c r="AA6946" s="8">
        <f t="shared" si="886"/>
        <v>3333685.1057692305</v>
      </c>
      <c r="AB6946" s="7">
        <f t="shared" ref="AB6946:AB6951" si="893">U6946-W6946</f>
        <v>133347.40423076926</v>
      </c>
      <c r="AC6946" s="75">
        <f t="shared" si="879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hidden="1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1525</v>
      </c>
      <c r="G6947" s="71" t="s">
        <v>1525</v>
      </c>
      <c r="H6947" s="71" t="s">
        <v>60</v>
      </c>
      <c r="I6947" s="71" t="s">
        <v>61</v>
      </c>
      <c r="J6947" s="2" t="s">
        <v>5062</v>
      </c>
      <c r="K6947" s="71" t="s">
        <v>32</v>
      </c>
      <c r="L6947" s="71"/>
      <c r="M6947" s="71"/>
      <c r="N6947" s="71" t="s">
        <v>4011</v>
      </c>
      <c r="O6947" s="71" t="s">
        <v>4466</v>
      </c>
      <c r="P6947" s="72">
        <v>0</v>
      </c>
      <c r="Q6947" s="135"/>
      <c r="R6947" s="71" t="s">
        <v>4480</v>
      </c>
      <c r="S6947" s="98">
        <v>40183.609999999397</v>
      </c>
      <c r="T6947" s="75"/>
      <c r="U6947" s="75">
        <v>10546.349999999999</v>
      </c>
      <c r="V6947" s="75">
        <f t="shared" si="887"/>
        <v>29637.259999999398</v>
      </c>
      <c r="W6947" s="74">
        <f t="shared" si="892"/>
        <v>10546.349999999999</v>
      </c>
      <c r="X6947" s="74"/>
      <c r="Y6947" s="7">
        <f t="shared" si="881"/>
        <v>0</v>
      </c>
      <c r="Z6947" s="75"/>
      <c r="AA6947" s="8"/>
      <c r="AB6947" s="75">
        <f t="shared" si="893"/>
        <v>0</v>
      </c>
      <c r="AC6947" s="75">
        <f t="shared" si="879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hidden="1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1525</v>
      </c>
      <c r="G6948" s="71" t="s">
        <v>1525</v>
      </c>
      <c r="H6948" s="71" t="s">
        <v>60</v>
      </c>
      <c r="I6948" s="71" t="s">
        <v>61</v>
      </c>
      <c r="J6948" s="2" t="s">
        <v>5062</v>
      </c>
      <c r="K6948" s="71" t="s">
        <v>32</v>
      </c>
      <c r="L6948" s="71"/>
      <c r="M6948" s="71"/>
      <c r="N6948" s="71" t="s">
        <v>4011</v>
      </c>
      <c r="O6948" s="71" t="s">
        <v>4466</v>
      </c>
      <c r="P6948" s="72">
        <v>0.05</v>
      </c>
      <c r="Q6948" s="135"/>
      <c r="R6948" s="71" t="s">
        <v>4480</v>
      </c>
      <c r="S6948" s="98">
        <v>991.67999999999302</v>
      </c>
      <c r="T6948" s="75"/>
      <c r="U6948" s="75"/>
      <c r="V6948" s="75">
        <f t="shared" si="887"/>
        <v>991.67999999999302</v>
      </c>
      <c r="W6948" s="74">
        <f t="shared" si="892"/>
        <v>0</v>
      </c>
      <c r="X6948" s="74"/>
      <c r="Y6948" s="7">
        <f t="shared" si="881"/>
        <v>0</v>
      </c>
      <c r="Z6948" s="75"/>
      <c r="AA6948" s="8"/>
      <c r="AB6948" s="75">
        <f t="shared" si="893"/>
        <v>0</v>
      </c>
      <c r="AC6948" s="75">
        <f t="shared" si="879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hidden="1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1525</v>
      </c>
      <c r="G6949" s="71" t="s">
        <v>1525</v>
      </c>
      <c r="H6949" s="71" t="s">
        <v>60</v>
      </c>
      <c r="I6949" s="71" t="s">
        <v>61</v>
      </c>
      <c r="J6949" s="2" t="s">
        <v>5062</v>
      </c>
      <c r="K6949" s="71" t="s">
        <v>32</v>
      </c>
      <c r="L6949" s="71"/>
      <c r="M6949" s="71"/>
      <c r="N6949" s="71" t="s">
        <v>4011</v>
      </c>
      <c r="O6949" s="71" t="s">
        <v>4466</v>
      </c>
      <c r="P6949" s="72">
        <v>0.05</v>
      </c>
      <c r="Q6949" s="135"/>
      <c r="R6949" s="71" t="s">
        <v>4480</v>
      </c>
      <c r="S6949" s="98">
        <v>-31500</v>
      </c>
      <c r="T6949" s="75"/>
      <c r="U6949" s="75"/>
      <c r="V6949" s="75">
        <f t="shared" si="887"/>
        <v>-31500</v>
      </c>
      <c r="W6949" s="74">
        <f t="shared" si="892"/>
        <v>0</v>
      </c>
      <c r="X6949" s="74"/>
      <c r="Y6949" s="7">
        <f t="shared" si="881"/>
        <v>0</v>
      </c>
      <c r="Z6949" s="75"/>
      <c r="AA6949" s="8"/>
      <c r="AB6949" s="75">
        <f t="shared" si="893"/>
        <v>0</v>
      </c>
      <c r="AC6949" s="75">
        <f t="shared" si="879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hidden="1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1525</v>
      </c>
      <c r="G6950" s="71" t="s">
        <v>1525</v>
      </c>
      <c r="H6950" s="71" t="s">
        <v>60</v>
      </c>
      <c r="I6950" s="71" t="s">
        <v>61</v>
      </c>
      <c r="J6950" s="2" t="s">
        <v>5062</v>
      </c>
      <c r="K6950" s="71" t="s">
        <v>32</v>
      </c>
      <c r="L6950" s="71"/>
      <c r="M6950" s="71"/>
      <c r="N6950" s="71" t="s">
        <v>4011</v>
      </c>
      <c r="O6950" s="71" t="s">
        <v>4466</v>
      </c>
      <c r="P6950" s="72">
        <v>0</v>
      </c>
      <c r="Q6950" s="135"/>
      <c r="R6950" s="71" t="s">
        <v>4480</v>
      </c>
      <c r="S6950" s="98">
        <v>37367.300000000003</v>
      </c>
      <c r="T6950" s="75"/>
      <c r="U6950" s="75"/>
      <c r="V6950" s="75">
        <f t="shared" si="887"/>
        <v>37367.300000000003</v>
      </c>
      <c r="W6950" s="74">
        <f t="shared" si="892"/>
        <v>0</v>
      </c>
      <c r="X6950" s="74"/>
      <c r="Y6950" s="7">
        <f t="shared" si="881"/>
        <v>0</v>
      </c>
      <c r="Z6950" s="75"/>
      <c r="AA6950" s="8"/>
      <c r="AB6950" s="75">
        <f t="shared" si="893"/>
        <v>0</v>
      </c>
      <c r="AC6950" s="75">
        <f t="shared" si="879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hidden="1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1525</v>
      </c>
      <c r="G6951" s="71" t="s">
        <v>1525</v>
      </c>
      <c r="H6951" s="71" t="s">
        <v>60</v>
      </c>
      <c r="I6951" s="71" t="s">
        <v>61</v>
      </c>
      <c r="J6951" s="2" t="s">
        <v>5062</v>
      </c>
      <c r="K6951" s="71" t="s">
        <v>32</v>
      </c>
      <c r="L6951" s="71"/>
      <c r="M6951" s="71"/>
      <c r="N6951" s="71" t="s">
        <v>4011</v>
      </c>
      <c r="O6951" s="71" t="s">
        <v>4466</v>
      </c>
      <c r="P6951" s="72">
        <v>0.05</v>
      </c>
      <c r="Q6951" s="135"/>
      <c r="R6951" s="71" t="s">
        <v>4480</v>
      </c>
      <c r="S6951" s="98">
        <v>11568.01</v>
      </c>
      <c r="T6951" s="75"/>
      <c r="U6951" s="75">
        <v>2622.62</v>
      </c>
      <c r="V6951" s="75">
        <f t="shared" si="887"/>
        <v>8945.39</v>
      </c>
      <c r="W6951" s="74">
        <f t="shared" si="892"/>
        <v>2497.7333333333331</v>
      </c>
      <c r="X6951" s="74"/>
      <c r="Y6951" s="7">
        <f t="shared" si="881"/>
        <v>0</v>
      </c>
      <c r="Z6951" s="75"/>
      <c r="AA6951" s="8"/>
      <c r="AB6951" s="75">
        <f t="shared" si="893"/>
        <v>124.88666666666677</v>
      </c>
      <c r="AC6951" s="75">
        <f t="shared" si="879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hidden="1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3711</v>
      </c>
      <c r="F6952" s="58" t="s">
        <v>3711</v>
      </c>
      <c r="G6952" s="58" t="s">
        <v>3711</v>
      </c>
      <c r="H6952" s="58" t="s">
        <v>36</v>
      </c>
      <c r="I6952" s="58" t="s">
        <v>3708</v>
      </c>
      <c r="J6952" s="58" t="s">
        <v>3321</v>
      </c>
      <c r="K6952" s="58" t="s">
        <v>32</v>
      </c>
      <c r="L6952" s="58" t="s">
        <v>3365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3972</v>
      </c>
      <c r="S6952" s="95">
        <v>0</v>
      </c>
      <c r="T6952" s="7"/>
      <c r="U6952" s="7">
        <v>21894.589999999997</v>
      </c>
      <c r="V6952" s="7">
        <f t="shared" si="887"/>
        <v>-21894.589999999997</v>
      </c>
      <c r="W6952" s="8">
        <f t="shared" si="883"/>
        <v>21894.589999999997</v>
      </c>
      <c r="X6952" s="8"/>
      <c r="Y6952" s="7">
        <f t="shared" si="881"/>
        <v>0</v>
      </c>
      <c r="Z6952" s="7"/>
      <c r="AA6952" s="8">
        <f t="shared" si="886"/>
        <v>21894.589999999997</v>
      </c>
      <c r="AB6952" s="7">
        <f t="shared" ref="AB6952:AB7015" si="894">U6952-W6952</f>
        <v>0</v>
      </c>
      <c r="AC6952" s="7">
        <f t="shared" si="879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hidden="1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3972</v>
      </c>
      <c r="S6953" s="95">
        <v>0</v>
      </c>
      <c r="T6953" s="7"/>
      <c r="U6953" s="95">
        <v>269.79000000000002</v>
      </c>
      <c r="V6953" s="7">
        <v>0</v>
      </c>
      <c r="W6953" s="8">
        <f t="shared" si="883"/>
        <v>269.79000000000002</v>
      </c>
      <c r="X6953" s="8"/>
      <c r="Y6953" s="7">
        <f t="shared" si="881"/>
        <v>0</v>
      </c>
      <c r="Z6953" s="7"/>
      <c r="AA6953" s="8">
        <f t="shared" si="886"/>
        <v>269.79000000000002</v>
      </c>
      <c r="AB6953" s="7">
        <f t="shared" si="894"/>
        <v>0</v>
      </c>
      <c r="AC6953" s="7">
        <f t="shared" si="879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hidden="1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4030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4284</v>
      </c>
      <c r="R6954" s="58" t="s">
        <v>3750</v>
      </c>
      <c r="S6954" s="7">
        <v>0</v>
      </c>
      <c r="T6954" s="7"/>
      <c r="U6954" s="7">
        <v>41224.179999999993</v>
      </c>
      <c r="V6954" s="7">
        <f t="shared" ref="V6954:V7017" si="895">S6954+T6954-U6954</f>
        <v>-41224.179999999993</v>
      </c>
      <c r="W6954" s="8">
        <f t="shared" si="883"/>
        <v>40023.475728155332</v>
      </c>
      <c r="X6954" s="8"/>
      <c r="Y6954" s="7">
        <f t="shared" si="881"/>
        <v>0</v>
      </c>
      <c r="Z6954" s="7"/>
      <c r="AA6954" s="8">
        <f t="shared" si="886"/>
        <v>40023.475728155332</v>
      </c>
      <c r="AB6954" s="7">
        <f t="shared" si="894"/>
        <v>1200.704271844661</v>
      </c>
      <c r="AC6954" s="7">
        <f t="shared" si="879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3262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hidden="1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2837</v>
      </c>
      <c r="I6955" s="58" t="s">
        <v>2838</v>
      </c>
      <c r="J6955" s="58" t="s">
        <v>2839</v>
      </c>
      <c r="K6955" s="58" t="s">
        <v>32</v>
      </c>
      <c r="L6955" s="58" t="s">
        <v>2905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5"/>
        <v>0</v>
      </c>
      <c r="W6955" s="8">
        <f t="shared" ref="W6955:W6983" si="896">U6955*(1+AI6955)/(1+AI6955+P6955)</f>
        <v>0</v>
      </c>
      <c r="X6955" s="8"/>
      <c r="Y6955" s="7">
        <f t="shared" si="881"/>
        <v>0</v>
      </c>
      <c r="Z6955" s="7"/>
      <c r="AA6955" s="8">
        <f t="shared" si="886"/>
        <v>0</v>
      </c>
      <c r="AB6955" s="7">
        <f t="shared" si="894"/>
        <v>0</v>
      </c>
      <c r="AC6955" s="7">
        <f t="shared" si="879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hidden="1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3401</v>
      </c>
      <c r="F6956" s="58" t="s">
        <v>3401</v>
      </c>
      <c r="G6956" s="58" t="s">
        <v>3401</v>
      </c>
      <c r="H6956" s="58" t="s">
        <v>2837</v>
      </c>
      <c r="I6956" s="58" t="s">
        <v>2838</v>
      </c>
      <c r="J6956" s="58" t="s">
        <v>2839</v>
      </c>
      <c r="K6956" s="58" t="s">
        <v>32</v>
      </c>
      <c r="L6956" s="58" t="s">
        <v>3401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5"/>
        <v>48137.56</v>
      </c>
      <c r="W6956" s="8">
        <f t="shared" si="896"/>
        <v>1867.2427184466017</v>
      </c>
      <c r="X6956" s="8"/>
      <c r="Y6956" s="7">
        <f t="shared" si="881"/>
        <v>0</v>
      </c>
      <c r="Z6956" s="7"/>
      <c r="AA6956" s="8">
        <f t="shared" si="886"/>
        <v>1867.2427184466017</v>
      </c>
      <c r="AB6956" s="7">
        <f t="shared" si="894"/>
        <v>56.017281553398107</v>
      </c>
      <c r="AC6956" s="7">
        <f t="shared" si="879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hidden="1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2886</v>
      </c>
      <c r="F6957" s="58" t="s">
        <v>2886</v>
      </c>
      <c r="G6957" s="58" t="s">
        <v>2886</v>
      </c>
      <c r="H6957" s="58" t="s">
        <v>2837</v>
      </c>
      <c r="I6957" s="58" t="s">
        <v>2838</v>
      </c>
      <c r="J6957" s="58" t="s">
        <v>2839</v>
      </c>
      <c r="K6957" s="58" t="s">
        <v>32</v>
      </c>
      <c r="L6957" s="58" t="s">
        <v>2886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5"/>
        <v>359859.74</v>
      </c>
      <c r="W6957" s="8">
        <f t="shared" si="896"/>
        <v>0</v>
      </c>
      <c r="X6957" s="8"/>
      <c r="Y6957" s="7">
        <f t="shared" si="881"/>
        <v>0</v>
      </c>
      <c r="Z6957" s="7"/>
      <c r="AA6957" s="8">
        <f t="shared" si="886"/>
        <v>0</v>
      </c>
      <c r="AB6957" s="7">
        <f t="shared" si="894"/>
        <v>0</v>
      </c>
      <c r="AC6957" s="7">
        <f t="shared" si="879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hidden="1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2847</v>
      </c>
      <c r="F6958" s="21" t="s">
        <v>4491</v>
      </c>
      <c r="G6958" s="58" t="s">
        <v>2847</v>
      </c>
      <c r="H6958" s="58" t="s">
        <v>2837</v>
      </c>
      <c r="I6958" s="58" t="s">
        <v>2838</v>
      </c>
      <c r="J6958" s="58" t="s">
        <v>2839</v>
      </c>
      <c r="K6958" s="58" t="s">
        <v>32</v>
      </c>
      <c r="L6958" s="58" t="s">
        <v>2848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5"/>
        <v>37275.72</v>
      </c>
      <c r="W6958" s="8">
        <f t="shared" si="896"/>
        <v>0</v>
      </c>
      <c r="X6958" s="8"/>
      <c r="Y6958" s="7">
        <f t="shared" si="881"/>
        <v>0</v>
      </c>
      <c r="Z6958" s="7"/>
      <c r="AA6958" s="8">
        <f t="shared" si="886"/>
        <v>0</v>
      </c>
      <c r="AB6958" s="7">
        <f t="shared" si="894"/>
        <v>0</v>
      </c>
      <c r="AC6958" s="7">
        <f t="shared" si="879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hidden="1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1886</v>
      </c>
      <c r="F6959" s="58" t="s">
        <v>1887</v>
      </c>
      <c r="G6959" s="58" t="s">
        <v>1886</v>
      </c>
      <c r="H6959" s="58" t="s">
        <v>2837</v>
      </c>
      <c r="I6959" s="58" t="s">
        <v>2838</v>
      </c>
      <c r="J6959" s="58" t="s">
        <v>2839</v>
      </c>
      <c r="K6959" s="58" t="s">
        <v>32</v>
      </c>
      <c r="L6959" s="58" t="s">
        <v>1886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5"/>
        <v>3246198.5500000007</v>
      </c>
      <c r="W6959" s="8">
        <f t="shared" si="896"/>
        <v>5666149.518175181</v>
      </c>
      <c r="X6959" s="8"/>
      <c r="Y6959" s="7">
        <f t="shared" si="881"/>
        <v>0</v>
      </c>
      <c r="Z6959" s="7"/>
      <c r="AA6959" s="8">
        <f t="shared" si="886"/>
        <v>5666149.518175181</v>
      </c>
      <c r="AB6959" s="7">
        <f t="shared" si="894"/>
        <v>170410.51182481833</v>
      </c>
      <c r="AC6959" s="7">
        <f t="shared" si="879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4366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hidden="1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2863</v>
      </c>
      <c r="F6960" s="58" t="s">
        <v>2863</v>
      </c>
      <c r="G6960" s="58" t="s">
        <v>2863</v>
      </c>
      <c r="H6960" s="58" t="s">
        <v>2837</v>
      </c>
      <c r="I6960" s="58" t="s">
        <v>2838</v>
      </c>
      <c r="J6960" s="58" t="s">
        <v>2839</v>
      </c>
      <c r="K6960" s="58" t="s">
        <v>32</v>
      </c>
      <c r="L6960" s="58" t="s">
        <v>2864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5"/>
        <v>20000</v>
      </c>
      <c r="W6960" s="8">
        <f t="shared" si="896"/>
        <v>0</v>
      </c>
      <c r="X6960" s="8"/>
      <c r="Y6960" s="7">
        <f t="shared" si="881"/>
        <v>0</v>
      </c>
      <c r="Z6960" s="7"/>
      <c r="AA6960" s="8">
        <f t="shared" si="886"/>
        <v>0</v>
      </c>
      <c r="AB6960" s="7">
        <f t="shared" si="894"/>
        <v>0</v>
      </c>
      <c r="AC6960" s="7">
        <f t="shared" si="879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hidden="1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2863</v>
      </c>
      <c r="F6961" s="58" t="s">
        <v>2863</v>
      </c>
      <c r="G6961" s="58" t="s">
        <v>2863</v>
      </c>
      <c r="H6961" s="58" t="s">
        <v>2837</v>
      </c>
      <c r="I6961" s="58" t="s">
        <v>2838</v>
      </c>
      <c r="J6961" s="58" t="s">
        <v>2839</v>
      </c>
      <c r="K6961" s="58" t="s">
        <v>32</v>
      </c>
      <c r="L6961" s="58" t="s">
        <v>2864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5"/>
        <v>523011.18999999989</v>
      </c>
      <c r="W6961" s="8">
        <f t="shared" si="896"/>
        <v>23.864821428571425</v>
      </c>
      <c r="X6961" s="8"/>
      <c r="Y6961" s="7">
        <f t="shared" si="881"/>
        <v>0</v>
      </c>
      <c r="Z6961" s="7"/>
      <c r="AA6961" s="8">
        <f t="shared" si="886"/>
        <v>23.864821428571425</v>
      </c>
      <c r="AB6961" s="7">
        <f t="shared" si="894"/>
        <v>1.1151785714285722</v>
      </c>
      <c r="AC6961" s="7">
        <f t="shared" ref="AC6961:AC7024" si="897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hidden="1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2863</v>
      </c>
      <c r="F6962" s="58" t="s">
        <v>2863</v>
      </c>
      <c r="G6962" s="58" t="s">
        <v>2863</v>
      </c>
      <c r="H6962" s="58" t="s">
        <v>2837</v>
      </c>
      <c r="I6962" s="58" t="s">
        <v>2838</v>
      </c>
      <c r="J6962" s="58" t="s">
        <v>2839</v>
      </c>
      <c r="K6962" s="58" t="s">
        <v>32</v>
      </c>
      <c r="L6962" s="58" t="s">
        <v>2864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5"/>
        <v>105281.44</v>
      </c>
      <c r="W6962" s="8">
        <f t="shared" si="896"/>
        <v>0</v>
      </c>
      <c r="X6962" s="8"/>
      <c r="Y6962" s="7">
        <f t="shared" si="881"/>
        <v>0</v>
      </c>
      <c r="Z6962" s="7"/>
      <c r="AA6962" s="8">
        <f t="shared" si="886"/>
        <v>0</v>
      </c>
      <c r="AB6962" s="7">
        <f t="shared" si="894"/>
        <v>0</v>
      </c>
      <c r="AC6962" s="7">
        <f t="shared" si="897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hidden="1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4367</v>
      </c>
      <c r="G6963" s="58" t="s">
        <v>542</v>
      </c>
      <c r="H6963" s="58" t="s">
        <v>2837</v>
      </c>
      <c r="I6963" s="58" t="s">
        <v>2838</v>
      </c>
      <c r="J6963" s="58" t="s">
        <v>2839</v>
      </c>
      <c r="K6963" s="58" t="s">
        <v>32</v>
      </c>
      <c r="L6963" s="58" t="s">
        <v>1736</v>
      </c>
      <c r="M6963" s="58"/>
      <c r="N6963" s="58" t="s">
        <v>57</v>
      </c>
      <c r="O6963" s="23" t="s">
        <v>4508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5"/>
        <v>97062.19</v>
      </c>
      <c r="W6963" s="8">
        <f t="shared" si="896"/>
        <v>43542.947867298579</v>
      </c>
      <c r="X6963" s="8"/>
      <c r="Y6963" s="7">
        <f t="shared" si="881"/>
        <v>0</v>
      </c>
      <c r="Z6963" s="7"/>
      <c r="AA6963" s="8">
        <f t="shared" si="886"/>
        <v>43542.947867298579</v>
      </c>
      <c r="AB6963" s="7">
        <f t="shared" si="894"/>
        <v>2394.8621327014189</v>
      </c>
      <c r="AC6963" s="7">
        <f t="shared" si="897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3262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hidden="1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4367</v>
      </c>
      <c r="G6964" s="58" t="s">
        <v>542</v>
      </c>
      <c r="H6964" s="58" t="s">
        <v>2837</v>
      </c>
      <c r="I6964" s="58" t="s">
        <v>2838</v>
      </c>
      <c r="J6964" s="58" t="s">
        <v>2839</v>
      </c>
      <c r="K6964" s="58" t="s">
        <v>32</v>
      </c>
      <c r="L6964" s="58" t="s">
        <v>1736</v>
      </c>
      <c r="M6964" s="58"/>
      <c r="N6964" s="58" t="s">
        <v>57</v>
      </c>
      <c r="O6964" s="23" t="s">
        <v>4508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5"/>
        <v>0</v>
      </c>
      <c r="W6964" s="8">
        <f t="shared" si="896"/>
        <v>157238.82464454978</v>
      </c>
      <c r="X6964" s="8"/>
      <c r="Y6964" s="7">
        <f t="shared" si="881"/>
        <v>0</v>
      </c>
      <c r="Z6964" s="7"/>
      <c r="AA6964" s="8">
        <f t="shared" si="886"/>
        <v>157238.82464454978</v>
      </c>
      <c r="AB6964" s="7">
        <f t="shared" si="894"/>
        <v>8648.135355450213</v>
      </c>
      <c r="AC6964" s="7">
        <f t="shared" si="897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hidden="1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1731</v>
      </c>
      <c r="F6965" s="58" t="s">
        <v>2844</v>
      </c>
      <c r="G6965" s="58" t="s">
        <v>1731</v>
      </c>
      <c r="H6965" s="58" t="s">
        <v>2837</v>
      </c>
      <c r="I6965" s="58" t="s">
        <v>2838</v>
      </c>
      <c r="J6965" s="58" t="s">
        <v>2839</v>
      </c>
      <c r="K6965" s="58" t="s">
        <v>32</v>
      </c>
      <c r="L6965" s="58" t="s">
        <v>1733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27564065.760000002</v>
      </c>
      <c r="V6965" s="7">
        <f t="shared" si="895"/>
        <v>5300133.6999999993</v>
      </c>
      <c r="W6965" s="8">
        <f t="shared" si="896"/>
        <v>26492152.512198731</v>
      </c>
      <c r="X6965" s="8"/>
      <c r="Y6965" s="7">
        <f t="shared" si="881"/>
        <v>0</v>
      </c>
      <c r="Z6965" s="7"/>
      <c r="AA6965" s="8">
        <f t="shared" si="886"/>
        <v>26492152.512198731</v>
      </c>
      <c r="AB6965" s="7">
        <f t="shared" si="894"/>
        <v>1071913.2478012703</v>
      </c>
      <c r="AC6965" s="7">
        <f t="shared" si="897"/>
        <v>27564065.760000002</v>
      </c>
      <c r="AD6965" s="4">
        <v>0.05</v>
      </c>
      <c r="AE6965" s="7"/>
      <c r="AF6965" s="58"/>
      <c r="AG6965" s="58"/>
      <c r="AH6965" s="5" t="s">
        <v>42</v>
      </c>
      <c r="AI6965" s="3" t="s">
        <v>4368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hidden="1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4369</v>
      </c>
      <c r="F6966" s="58" t="s">
        <v>4369</v>
      </c>
      <c r="G6966" s="58" t="s">
        <v>4369</v>
      </c>
      <c r="H6966" s="58" t="s">
        <v>2837</v>
      </c>
      <c r="I6966" s="58" t="s">
        <v>2838</v>
      </c>
      <c r="J6966" s="58" t="s">
        <v>2839</v>
      </c>
      <c r="K6966" s="58" t="s">
        <v>32</v>
      </c>
      <c r="L6966" s="58" t="s">
        <v>1733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674.86</v>
      </c>
      <c r="V6966" s="7">
        <f t="shared" si="895"/>
        <v>9729.76</v>
      </c>
      <c r="W6966" s="8">
        <f t="shared" si="896"/>
        <v>648.6159988170931</v>
      </c>
      <c r="X6966" s="8"/>
      <c r="Y6966" s="7">
        <f t="shared" si="881"/>
        <v>0</v>
      </c>
      <c r="Z6966" s="7"/>
      <c r="AA6966" s="8">
        <f t="shared" si="886"/>
        <v>648.6159988170931</v>
      </c>
      <c r="AB6966" s="7">
        <f t="shared" si="894"/>
        <v>26.244001182906914</v>
      </c>
      <c r="AC6966" s="7">
        <f t="shared" si="897"/>
        <v>674.86</v>
      </c>
      <c r="AD6966" s="4">
        <v>0.05</v>
      </c>
      <c r="AE6966" s="7"/>
      <c r="AF6966" s="58"/>
      <c r="AG6966" s="58"/>
      <c r="AH6966" s="5" t="s">
        <v>42</v>
      </c>
      <c r="AI6966" s="3" t="s">
        <v>4368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hidden="1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1731</v>
      </c>
      <c r="F6967" s="58" t="s">
        <v>2843</v>
      </c>
      <c r="G6967" s="58" t="s">
        <v>1731</v>
      </c>
      <c r="H6967" s="58" t="s">
        <v>2837</v>
      </c>
      <c r="I6967" s="58" t="s">
        <v>2838</v>
      </c>
      <c r="J6967" s="58" t="s">
        <v>2839</v>
      </c>
      <c r="K6967" s="58" t="s">
        <v>32</v>
      </c>
      <c r="L6967" s="58" t="s">
        <v>1733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5"/>
        <v>712602.61724137911</v>
      </c>
      <c r="W6967" s="8">
        <f t="shared" si="896"/>
        <v>645507.03749999986</v>
      </c>
      <c r="X6967" s="8"/>
      <c r="Y6967" s="7">
        <f t="shared" si="881"/>
        <v>0</v>
      </c>
      <c r="Z6967" s="7"/>
      <c r="AA6967" s="8">
        <f t="shared" si="886"/>
        <v>645507.03749999986</v>
      </c>
      <c r="AB6967" s="7">
        <f t="shared" si="894"/>
        <v>29792.632500000065</v>
      </c>
      <c r="AC6967" s="7">
        <f t="shared" si="897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4368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hidden="1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1731</v>
      </c>
      <c r="F6968" s="58" t="s">
        <v>2843</v>
      </c>
      <c r="G6968" s="58" t="s">
        <v>1731</v>
      </c>
      <c r="H6968" s="58" t="s">
        <v>2837</v>
      </c>
      <c r="I6968" s="58" t="s">
        <v>2838</v>
      </c>
      <c r="J6968" s="58" t="s">
        <v>2839</v>
      </c>
      <c r="K6968" s="58" t="s">
        <v>32</v>
      </c>
      <c r="L6968" s="58" t="s">
        <v>1733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5"/>
        <v>311551.69724137936</v>
      </c>
      <c r="W6968" s="8">
        <f t="shared" si="896"/>
        <v>0</v>
      </c>
      <c r="X6968" s="8"/>
      <c r="Y6968" s="7">
        <f t="shared" si="881"/>
        <v>0</v>
      </c>
      <c r="Z6968" s="7"/>
      <c r="AA6968" s="8">
        <f t="shared" si="886"/>
        <v>0</v>
      </c>
      <c r="AB6968" s="7">
        <f t="shared" si="894"/>
        <v>0</v>
      </c>
      <c r="AC6968" s="7">
        <f t="shared" si="897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hidden="1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1731</v>
      </c>
      <c r="F6969" s="58" t="s">
        <v>2845</v>
      </c>
      <c r="G6969" s="58" t="s">
        <v>1731</v>
      </c>
      <c r="H6969" s="58" t="s">
        <v>2837</v>
      </c>
      <c r="I6969" s="58" t="s">
        <v>2838</v>
      </c>
      <c r="J6969" s="58" t="s">
        <v>2839</v>
      </c>
      <c r="K6969" s="58" t="s">
        <v>32</v>
      </c>
      <c r="L6969" s="58" t="s">
        <v>1733</v>
      </c>
      <c r="M6969" s="58"/>
      <c r="N6969" s="58" t="s">
        <v>108</v>
      </c>
      <c r="O6969" s="58" t="s">
        <v>3654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5"/>
        <v>0</v>
      </c>
      <c r="W6969" s="8">
        <f t="shared" si="896"/>
        <v>2443815.3702462479</v>
      </c>
      <c r="X6969" s="8"/>
      <c r="Y6969" s="7">
        <f t="shared" si="881"/>
        <v>0</v>
      </c>
      <c r="Z6969" s="7"/>
      <c r="AA6969" s="8">
        <f t="shared" si="886"/>
        <v>2443815.3702462479</v>
      </c>
      <c r="AB6969" s="7">
        <f t="shared" si="894"/>
        <v>97382.339753752109</v>
      </c>
      <c r="AC6969" s="7">
        <f t="shared" si="897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4370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hidden="1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1731</v>
      </c>
      <c r="F6970" s="58" t="s">
        <v>2845</v>
      </c>
      <c r="G6970" s="58" t="s">
        <v>1731</v>
      </c>
      <c r="H6970" s="58" t="s">
        <v>2837</v>
      </c>
      <c r="I6970" s="58" t="s">
        <v>2838</v>
      </c>
      <c r="J6970" s="58" t="s">
        <v>2839</v>
      </c>
      <c r="K6970" s="58" t="s">
        <v>32</v>
      </c>
      <c r="L6970" s="58" t="s">
        <v>1733</v>
      </c>
      <c r="M6970" s="58"/>
      <c r="N6970" s="58" t="s">
        <v>108</v>
      </c>
      <c r="O6970" s="58" t="s">
        <v>3654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5"/>
        <v>2877528.21</v>
      </c>
      <c r="W6970" s="8">
        <f t="shared" si="896"/>
        <v>695569.61234602868</v>
      </c>
      <c r="X6970" s="8"/>
      <c r="Y6970" s="7">
        <f t="shared" si="881"/>
        <v>0</v>
      </c>
      <c r="Z6970" s="7"/>
      <c r="AA6970" s="8">
        <f t="shared" si="886"/>
        <v>695569.61234602868</v>
      </c>
      <c r="AB6970" s="7">
        <f t="shared" si="894"/>
        <v>26902.177653971361</v>
      </c>
      <c r="AC6970" s="7">
        <f t="shared" si="897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hidden="1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2837</v>
      </c>
      <c r="I6971" s="58" t="s">
        <v>2838</v>
      </c>
      <c r="J6971" s="58" t="s">
        <v>2839</v>
      </c>
      <c r="K6971" s="58" t="s">
        <v>32</v>
      </c>
      <c r="L6971" s="58" t="s">
        <v>2878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5"/>
        <v>10293.98</v>
      </c>
      <c r="W6971" s="8">
        <f t="shared" si="896"/>
        <v>0</v>
      </c>
      <c r="X6971" s="8"/>
      <c r="Y6971" s="7">
        <f t="shared" si="881"/>
        <v>0</v>
      </c>
      <c r="Z6971" s="7"/>
      <c r="AA6971" s="8">
        <f t="shared" si="886"/>
        <v>0</v>
      </c>
      <c r="AB6971" s="7">
        <f t="shared" si="894"/>
        <v>0</v>
      </c>
      <c r="AC6971" s="7">
        <f t="shared" si="897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hidden="1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2837</v>
      </c>
      <c r="I6972" s="58" t="s">
        <v>2838</v>
      </c>
      <c r="J6972" s="58" t="s">
        <v>2839</v>
      </c>
      <c r="K6972" s="58" t="s">
        <v>32</v>
      </c>
      <c r="L6972" s="58" t="s">
        <v>2878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5"/>
        <v>234649.4</v>
      </c>
      <c r="W6972" s="8">
        <f t="shared" si="896"/>
        <v>0</v>
      </c>
      <c r="X6972" s="8"/>
      <c r="Y6972" s="7">
        <f t="shared" si="881"/>
        <v>0</v>
      </c>
      <c r="Z6972" s="7"/>
      <c r="AA6972" s="8">
        <f t="shared" si="886"/>
        <v>0</v>
      </c>
      <c r="AB6972" s="7">
        <f t="shared" si="894"/>
        <v>0</v>
      </c>
      <c r="AC6972" s="7">
        <f t="shared" si="897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hidden="1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2837</v>
      </c>
      <c r="I6973" s="58" t="s">
        <v>2838</v>
      </c>
      <c r="J6973" s="58" t="s">
        <v>2839</v>
      </c>
      <c r="K6973" s="58" t="s">
        <v>32</v>
      </c>
      <c r="L6973" s="58" t="s">
        <v>2859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5"/>
        <v>818877.08999999985</v>
      </c>
      <c r="W6973" s="8">
        <f t="shared" si="896"/>
        <v>1428396.77</v>
      </c>
      <c r="X6973" s="8"/>
      <c r="Y6973" s="7">
        <f t="shared" si="881"/>
        <v>0</v>
      </c>
      <c r="Z6973" s="7"/>
      <c r="AA6973" s="8">
        <f t="shared" si="886"/>
        <v>1428396.77</v>
      </c>
      <c r="AB6973" s="7">
        <f t="shared" si="894"/>
        <v>0</v>
      </c>
      <c r="AC6973" s="7">
        <f t="shared" si="897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3262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hidden="1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2837</v>
      </c>
      <c r="I6974" s="58" t="s">
        <v>2838</v>
      </c>
      <c r="J6974" s="58" t="s">
        <v>2839</v>
      </c>
      <c r="K6974" s="58" t="s">
        <v>32</v>
      </c>
      <c r="L6974" s="58" t="s">
        <v>2859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5"/>
        <v>1411664.5100000002</v>
      </c>
      <c r="W6974" s="8">
        <f t="shared" si="896"/>
        <v>2725641.6599999997</v>
      </c>
      <c r="X6974" s="8"/>
      <c r="Y6974" s="7">
        <f t="shared" si="881"/>
        <v>0</v>
      </c>
      <c r="Z6974" s="7"/>
      <c r="AA6974" s="8">
        <f t="shared" si="886"/>
        <v>2725641.6599999997</v>
      </c>
      <c r="AB6974" s="7">
        <f t="shared" si="894"/>
        <v>0</v>
      </c>
      <c r="AC6974" s="7">
        <f t="shared" si="897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3262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hidden="1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2865</v>
      </c>
      <c r="F6975" s="58" t="s">
        <v>2865</v>
      </c>
      <c r="G6975" s="58" t="s">
        <v>2865</v>
      </c>
      <c r="H6975" s="58" t="s">
        <v>2837</v>
      </c>
      <c r="I6975" s="58" t="s">
        <v>2838</v>
      </c>
      <c r="J6975" s="58" t="s">
        <v>2839</v>
      </c>
      <c r="K6975" s="58" t="s">
        <v>32</v>
      </c>
      <c r="L6975" s="58" t="s">
        <v>2866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5"/>
        <v>192376.75</v>
      </c>
      <c r="W6975" s="8">
        <f t="shared" si="896"/>
        <v>213226.45631067961</v>
      </c>
      <c r="X6975" s="8"/>
      <c r="Y6975" s="7">
        <f t="shared" si="881"/>
        <v>0</v>
      </c>
      <c r="Z6975" s="7"/>
      <c r="AA6975" s="8">
        <f t="shared" si="886"/>
        <v>213226.45631067961</v>
      </c>
      <c r="AB6975" s="7">
        <f t="shared" si="894"/>
        <v>6396.7936893203878</v>
      </c>
      <c r="AC6975" s="7">
        <f t="shared" si="897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3262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hidden="1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2865</v>
      </c>
      <c r="F6976" s="58" t="s">
        <v>2865</v>
      </c>
      <c r="G6976" s="58" t="s">
        <v>2865</v>
      </c>
      <c r="H6976" s="58" t="s">
        <v>2837</v>
      </c>
      <c r="I6976" s="58" t="s">
        <v>2838</v>
      </c>
      <c r="J6976" s="58" t="s">
        <v>2839</v>
      </c>
      <c r="K6976" s="58" t="s">
        <v>32</v>
      </c>
      <c r="L6976" s="58" t="s">
        <v>2866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5"/>
        <v>0</v>
      </c>
      <c r="W6976" s="8">
        <f t="shared" si="896"/>
        <v>170040.3</v>
      </c>
      <c r="X6976" s="8"/>
      <c r="Y6976" s="7">
        <f t="shared" si="881"/>
        <v>0</v>
      </c>
      <c r="Z6976" s="7"/>
      <c r="AA6976" s="8">
        <f t="shared" si="886"/>
        <v>170040.3</v>
      </c>
      <c r="AB6976" s="7">
        <f t="shared" si="894"/>
        <v>0</v>
      </c>
      <c r="AC6976" s="7">
        <f t="shared" si="897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hidden="1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2964</v>
      </c>
      <c r="F6977" s="58" t="s">
        <v>4371</v>
      </c>
      <c r="G6977" s="58" t="s">
        <v>2964</v>
      </c>
      <c r="H6977" s="58" t="s">
        <v>2837</v>
      </c>
      <c r="I6977" s="58" t="s">
        <v>2838</v>
      </c>
      <c r="J6977" s="58" t="s">
        <v>2839</v>
      </c>
      <c r="K6977" s="58" t="s">
        <v>32</v>
      </c>
      <c r="L6977" s="58" t="s">
        <v>2964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5"/>
        <v>20119.849999999999</v>
      </c>
      <c r="W6977" s="8">
        <f t="shared" si="896"/>
        <v>466.1650485436893</v>
      </c>
      <c r="X6977" s="8"/>
      <c r="Y6977" s="7">
        <f t="shared" si="881"/>
        <v>0</v>
      </c>
      <c r="Z6977" s="7"/>
      <c r="AA6977" s="8">
        <f t="shared" si="886"/>
        <v>466.1650485436893</v>
      </c>
      <c r="AB6977" s="7">
        <f t="shared" si="894"/>
        <v>13.984951456310682</v>
      </c>
      <c r="AC6977" s="7">
        <f t="shared" si="897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3262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hidden="1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1682</v>
      </c>
      <c r="F6978" s="58" t="s">
        <v>2836</v>
      </c>
      <c r="G6978" s="58" t="s">
        <v>1682</v>
      </c>
      <c r="H6978" s="58" t="s">
        <v>2837</v>
      </c>
      <c r="I6978" s="58" t="s">
        <v>2838</v>
      </c>
      <c r="J6978" s="58" t="s">
        <v>2839</v>
      </c>
      <c r="K6978" s="58" t="s">
        <v>32</v>
      </c>
      <c r="L6978" s="58" t="s">
        <v>2840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5"/>
        <v>35501.120000000112</v>
      </c>
      <c r="W6978" s="8">
        <f t="shared" si="896"/>
        <v>1025496.2599999998</v>
      </c>
      <c r="X6978" s="8"/>
      <c r="Y6978" s="7">
        <f t="shared" si="881"/>
        <v>0</v>
      </c>
      <c r="Z6978" s="7"/>
      <c r="AA6978" s="8">
        <f t="shared" si="886"/>
        <v>1025496.2599999998</v>
      </c>
      <c r="AB6978" s="7">
        <f t="shared" si="894"/>
        <v>0</v>
      </c>
      <c r="AC6978" s="7">
        <f t="shared" si="897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hidden="1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1682</v>
      </c>
      <c r="F6979" s="58" t="s">
        <v>2836</v>
      </c>
      <c r="G6979" s="58" t="s">
        <v>1682</v>
      </c>
      <c r="H6979" s="58" t="s">
        <v>2837</v>
      </c>
      <c r="I6979" s="58" t="s">
        <v>2838</v>
      </c>
      <c r="J6979" s="58" t="s">
        <v>2839</v>
      </c>
      <c r="K6979" s="58" t="s">
        <v>32</v>
      </c>
      <c r="L6979" s="58" t="s">
        <v>2840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5"/>
        <v>17720.129999999976</v>
      </c>
      <c r="W6979" s="8">
        <f t="shared" si="896"/>
        <v>133189.16000000003</v>
      </c>
      <c r="X6979" s="8"/>
      <c r="Y6979" s="7">
        <f t="shared" ref="Y6979:Y7042" si="898">IF(W6979-AC6979&lt;=0,0,IF(O6979="返现",MAX(W6979-AB6979-AC6979,0),MAX(W6979-AC6979,0)))</f>
        <v>0</v>
      </c>
      <c r="Z6979" s="7"/>
      <c r="AA6979" s="8">
        <f t="shared" si="886"/>
        <v>133189.16000000003</v>
      </c>
      <c r="AB6979" s="7">
        <f t="shared" si="894"/>
        <v>0</v>
      </c>
      <c r="AC6979" s="7">
        <f t="shared" si="897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hidden="1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2850</v>
      </c>
      <c r="F6980" s="58" t="s">
        <v>4372</v>
      </c>
      <c r="G6980" s="58" t="s">
        <v>2850</v>
      </c>
      <c r="H6980" s="58" t="s">
        <v>2837</v>
      </c>
      <c r="I6980" s="58" t="s">
        <v>2838</v>
      </c>
      <c r="J6980" s="58" t="s">
        <v>2839</v>
      </c>
      <c r="K6980" s="58" t="s">
        <v>32</v>
      </c>
      <c r="L6980" s="58" t="s">
        <v>1741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5"/>
        <v>18085037.850000001</v>
      </c>
      <c r="W6980" s="8">
        <f t="shared" si="896"/>
        <v>5638091.5812765965</v>
      </c>
      <c r="X6980" s="8"/>
      <c r="Y6980" s="7">
        <f t="shared" si="898"/>
        <v>0</v>
      </c>
      <c r="Z6980" s="7"/>
      <c r="AA6980" s="8">
        <f t="shared" si="886"/>
        <v>5638091.5812765965</v>
      </c>
      <c r="AB6980" s="7">
        <f t="shared" si="894"/>
        <v>276870.56872340385</v>
      </c>
      <c r="AC6980" s="7">
        <f t="shared" si="897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4373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hidden="1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2850</v>
      </c>
      <c r="F6981" s="58" t="s">
        <v>4372</v>
      </c>
      <c r="G6981" s="58" t="s">
        <v>2850</v>
      </c>
      <c r="H6981" s="58" t="s">
        <v>2837</v>
      </c>
      <c r="I6981" s="58" t="s">
        <v>2838</v>
      </c>
      <c r="J6981" s="58" t="s">
        <v>2839</v>
      </c>
      <c r="K6981" s="58" t="s">
        <v>32</v>
      </c>
      <c r="L6981" s="58" t="s">
        <v>1741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5"/>
        <v>0</v>
      </c>
      <c r="W6981" s="8">
        <f t="shared" si="896"/>
        <v>2381221.5053617028</v>
      </c>
      <c r="X6981" s="8"/>
      <c r="Y6981" s="7">
        <f t="shared" si="898"/>
        <v>0</v>
      </c>
      <c r="Z6981" s="7"/>
      <c r="AA6981" s="8">
        <f t="shared" si="886"/>
        <v>2381221.5053617028</v>
      </c>
      <c r="AB6981" s="7">
        <f t="shared" si="894"/>
        <v>116934.98463829746</v>
      </c>
      <c r="AC6981" s="7">
        <f t="shared" si="897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hidden="1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2850</v>
      </c>
      <c r="F6982" s="58" t="s">
        <v>4372</v>
      </c>
      <c r="G6982" s="58" t="s">
        <v>2850</v>
      </c>
      <c r="H6982" s="58" t="s">
        <v>2837</v>
      </c>
      <c r="I6982" s="58" t="s">
        <v>2838</v>
      </c>
      <c r="J6982" s="58" t="s">
        <v>2839</v>
      </c>
      <c r="K6982" s="58" t="s">
        <v>32</v>
      </c>
      <c r="L6982" s="58" t="s">
        <v>1741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5"/>
        <v>10087100.310000001</v>
      </c>
      <c r="W6982" s="8">
        <f t="shared" si="896"/>
        <v>7065912.8959999997</v>
      </c>
      <c r="X6982" s="8"/>
      <c r="Y6982" s="7">
        <f t="shared" si="898"/>
        <v>0</v>
      </c>
      <c r="Z6982" s="7"/>
      <c r="AA6982" s="8">
        <f t="shared" si="886"/>
        <v>7065912.8959999997</v>
      </c>
      <c r="AB6982" s="7">
        <f t="shared" si="894"/>
        <v>346986.79399999976</v>
      </c>
      <c r="AC6982" s="7">
        <f t="shared" si="897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4373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hidden="1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2850</v>
      </c>
      <c r="F6983" s="58" t="s">
        <v>4372</v>
      </c>
      <c r="G6983" s="58" t="s">
        <v>2850</v>
      </c>
      <c r="H6983" s="58" t="s">
        <v>2837</v>
      </c>
      <c r="I6983" s="58" t="s">
        <v>2838</v>
      </c>
      <c r="J6983" s="58" t="s">
        <v>2839</v>
      </c>
      <c r="K6983" s="58" t="s">
        <v>32</v>
      </c>
      <c r="L6983" s="58" t="s">
        <v>1741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5"/>
        <v>0</v>
      </c>
      <c r="W6983" s="8">
        <f t="shared" si="896"/>
        <v>1279751.6527659576</v>
      </c>
      <c r="X6983" s="8"/>
      <c r="Y6983" s="7">
        <f t="shared" si="898"/>
        <v>0</v>
      </c>
      <c r="Z6983" s="7"/>
      <c r="AA6983" s="8">
        <f t="shared" si="886"/>
        <v>1279751.6527659576</v>
      </c>
      <c r="AB6983" s="7">
        <f t="shared" si="894"/>
        <v>62844.947234042455</v>
      </c>
      <c r="AC6983" s="7">
        <f t="shared" si="897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hidden="1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2903</v>
      </c>
      <c r="F6984" s="58" t="s">
        <v>2904</v>
      </c>
      <c r="G6984" s="58" t="s">
        <v>2903</v>
      </c>
      <c r="H6984" s="58" t="s">
        <v>2837</v>
      </c>
      <c r="I6984" s="58" t="s">
        <v>2838</v>
      </c>
      <c r="J6984" s="58" t="s">
        <v>2839</v>
      </c>
      <c r="K6984" s="58" t="s">
        <v>32</v>
      </c>
      <c r="L6984" s="58" t="s">
        <v>2903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4374</v>
      </c>
      <c r="S6984" s="100">
        <v>26818.16</v>
      </c>
      <c r="T6984" s="7"/>
      <c r="U6984" s="7">
        <v>0</v>
      </c>
      <c r="V6984" s="7">
        <f t="shared" si="895"/>
        <v>26818.16</v>
      </c>
      <c r="W6984" s="8">
        <v>16.96</v>
      </c>
      <c r="X6984" s="8"/>
      <c r="Y6984" s="7">
        <f t="shared" si="898"/>
        <v>16.96</v>
      </c>
      <c r="Z6984" s="7"/>
      <c r="AA6984" s="8">
        <f t="shared" si="886"/>
        <v>16.96</v>
      </c>
      <c r="AB6984" s="7">
        <f t="shared" si="894"/>
        <v>-16.96</v>
      </c>
      <c r="AC6984" s="7">
        <f t="shared" si="897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hidden="1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2837</v>
      </c>
      <c r="I6985" s="58" t="s">
        <v>2838</v>
      </c>
      <c r="J6985" s="58" t="s">
        <v>2839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5"/>
        <v>29864.180000000011</v>
      </c>
      <c r="W6985" s="8">
        <f t="shared" ref="W6985:W7048" si="899">U6985*(1+AI6985)/(1+AI6985+P6985)</f>
        <v>28963.229999999992</v>
      </c>
      <c r="X6985" s="8"/>
      <c r="Y6985" s="7">
        <f t="shared" si="898"/>
        <v>0</v>
      </c>
      <c r="Z6985" s="7"/>
      <c r="AA6985" s="8">
        <f t="shared" si="886"/>
        <v>28963.229999999992</v>
      </c>
      <c r="AB6985" s="7">
        <f t="shared" si="894"/>
        <v>0</v>
      </c>
      <c r="AC6985" s="7">
        <f t="shared" si="897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3262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hidden="1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2837</v>
      </c>
      <c r="I6986" s="58" t="s">
        <v>2838</v>
      </c>
      <c r="J6986" s="58" t="s">
        <v>2839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5"/>
        <v>42964.3</v>
      </c>
      <c r="W6986" s="8">
        <f t="shared" si="899"/>
        <v>0</v>
      </c>
      <c r="X6986" s="8"/>
      <c r="Y6986" s="7">
        <f t="shared" si="898"/>
        <v>0</v>
      </c>
      <c r="Z6986" s="7"/>
      <c r="AA6986" s="8">
        <f t="shared" si="886"/>
        <v>0</v>
      </c>
      <c r="AB6986" s="7">
        <f t="shared" si="894"/>
        <v>0</v>
      </c>
      <c r="AC6986" s="7">
        <f t="shared" si="897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hidden="1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1743</v>
      </c>
      <c r="F6987" s="58" t="s">
        <v>1743</v>
      </c>
      <c r="G6987" s="58" t="s">
        <v>1743</v>
      </c>
      <c r="H6987" s="58" t="s">
        <v>2837</v>
      </c>
      <c r="I6987" s="58" t="s">
        <v>2838</v>
      </c>
      <c r="J6987" s="58" t="s">
        <v>2839</v>
      </c>
      <c r="K6987" s="58" t="s">
        <v>32</v>
      </c>
      <c r="L6987" s="58" t="s">
        <v>1743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5"/>
        <v>216027.46</v>
      </c>
      <c r="W6987" s="8">
        <f t="shared" si="899"/>
        <v>0</v>
      </c>
      <c r="X6987" s="8"/>
      <c r="Y6987" s="7">
        <f t="shared" si="898"/>
        <v>0</v>
      </c>
      <c r="Z6987" s="7"/>
      <c r="AA6987" s="8">
        <f t="shared" si="886"/>
        <v>0</v>
      </c>
      <c r="AB6987" s="7">
        <f t="shared" si="894"/>
        <v>0</v>
      </c>
      <c r="AC6987" s="7">
        <f t="shared" si="897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hidden="1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1743</v>
      </c>
      <c r="F6988" s="58" t="s">
        <v>1743</v>
      </c>
      <c r="G6988" s="58" t="s">
        <v>1743</v>
      </c>
      <c r="H6988" s="58" t="s">
        <v>2837</v>
      </c>
      <c r="I6988" s="58" t="s">
        <v>2838</v>
      </c>
      <c r="J6988" s="58" t="s">
        <v>2839</v>
      </c>
      <c r="K6988" s="58" t="s">
        <v>32</v>
      </c>
      <c r="L6988" s="58" t="s">
        <v>1743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5"/>
        <v>50000</v>
      </c>
      <c r="W6988" s="8">
        <f t="shared" si="899"/>
        <v>0</v>
      </c>
      <c r="X6988" s="8"/>
      <c r="Y6988" s="7">
        <f t="shared" si="898"/>
        <v>0</v>
      </c>
      <c r="Z6988" s="7"/>
      <c r="AA6988" s="8">
        <f t="shared" si="886"/>
        <v>0</v>
      </c>
      <c r="AB6988" s="7">
        <f t="shared" si="894"/>
        <v>0</v>
      </c>
      <c r="AC6988" s="7">
        <f t="shared" si="897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hidden="1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1743</v>
      </c>
      <c r="F6989" s="58" t="s">
        <v>1743</v>
      </c>
      <c r="G6989" s="58" t="s">
        <v>1743</v>
      </c>
      <c r="H6989" s="58" t="s">
        <v>2837</v>
      </c>
      <c r="I6989" s="58" t="s">
        <v>2838</v>
      </c>
      <c r="J6989" s="58" t="s">
        <v>2839</v>
      </c>
      <c r="K6989" s="58" t="s">
        <v>32</v>
      </c>
      <c r="L6989" s="58" t="s">
        <v>1743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5"/>
        <v>3113.43</v>
      </c>
      <c r="W6989" s="8">
        <f t="shared" si="899"/>
        <v>0</v>
      </c>
      <c r="X6989" s="8"/>
      <c r="Y6989" s="7">
        <f t="shared" si="898"/>
        <v>0</v>
      </c>
      <c r="Z6989" s="7"/>
      <c r="AA6989" s="8">
        <f t="shared" si="886"/>
        <v>0</v>
      </c>
      <c r="AB6989" s="7">
        <f t="shared" si="894"/>
        <v>0</v>
      </c>
      <c r="AC6989" s="7">
        <f t="shared" si="897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hidden="1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2943</v>
      </c>
      <c r="G6990" s="58" t="s">
        <v>352</v>
      </c>
      <c r="H6990" s="58" t="s">
        <v>2837</v>
      </c>
      <c r="I6990" s="58" t="s">
        <v>2838</v>
      </c>
      <c r="J6990" s="58" t="s">
        <v>2839</v>
      </c>
      <c r="K6990" s="58" t="s">
        <v>32</v>
      </c>
      <c r="L6990" s="58" t="s">
        <v>2944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899"/>
        <v>0</v>
      </c>
      <c r="X6990" s="8"/>
      <c r="Y6990" s="7">
        <f t="shared" si="898"/>
        <v>0</v>
      </c>
      <c r="Z6990" s="7"/>
      <c r="AA6990" s="8">
        <f t="shared" si="886"/>
        <v>0</v>
      </c>
      <c r="AB6990" s="7">
        <f t="shared" si="894"/>
        <v>0</v>
      </c>
      <c r="AC6990" s="7">
        <f t="shared" si="897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hidden="1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1745</v>
      </c>
      <c r="F6991" s="58" t="s">
        <v>4488</v>
      </c>
      <c r="G6991" s="58" t="s">
        <v>1745</v>
      </c>
      <c r="H6991" s="58" t="s">
        <v>2837</v>
      </c>
      <c r="I6991" s="58" t="s">
        <v>2838</v>
      </c>
      <c r="J6991" s="58" t="s">
        <v>2839</v>
      </c>
      <c r="K6991" s="58" t="s">
        <v>32</v>
      </c>
      <c r="L6991" s="58" t="s">
        <v>1745</v>
      </c>
      <c r="M6991" s="58"/>
      <c r="N6991" s="58" t="s">
        <v>57</v>
      </c>
      <c r="O6991" s="58" t="s">
        <v>4511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5"/>
        <v>250075.02</v>
      </c>
      <c r="W6991" s="8">
        <f t="shared" si="899"/>
        <v>125047.37440758296</v>
      </c>
      <c r="X6991" s="8"/>
      <c r="Y6991" s="7">
        <f t="shared" si="898"/>
        <v>0</v>
      </c>
      <c r="Z6991" s="7"/>
      <c r="AA6991" s="8">
        <f t="shared" si="886"/>
        <v>125047.37440758296</v>
      </c>
      <c r="AB6991" s="7">
        <f t="shared" si="894"/>
        <v>6877.6055924170505</v>
      </c>
      <c r="AC6991" s="7">
        <f t="shared" si="897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3262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hidden="1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2231</v>
      </c>
      <c r="F6992" s="58" t="s">
        <v>2231</v>
      </c>
      <c r="G6992" s="58" t="s">
        <v>2231</v>
      </c>
      <c r="H6992" s="58" t="s">
        <v>2837</v>
      </c>
      <c r="I6992" s="58" t="s">
        <v>2838</v>
      </c>
      <c r="J6992" s="58" t="s">
        <v>2839</v>
      </c>
      <c r="K6992" s="58" t="s">
        <v>32</v>
      </c>
      <c r="L6992" s="58" t="s">
        <v>2232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5"/>
        <v>6268.48</v>
      </c>
      <c r="W6992" s="8">
        <f t="shared" si="899"/>
        <v>0</v>
      </c>
      <c r="X6992" s="8"/>
      <c r="Y6992" s="7">
        <f t="shared" si="898"/>
        <v>0</v>
      </c>
      <c r="Z6992" s="7"/>
      <c r="AA6992" s="8">
        <f t="shared" ref="AA6992:AA7055" si="900">W6992+X6992</f>
        <v>0</v>
      </c>
      <c r="AB6992" s="7">
        <f t="shared" si="894"/>
        <v>0</v>
      </c>
      <c r="AC6992" s="7">
        <f t="shared" si="897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hidden="1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2837</v>
      </c>
      <c r="I6993" s="58" t="s">
        <v>2838</v>
      </c>
      <c r="J6993" s="58" t="s">
        <v>2839</v>
      </c>
      <c r="K6993" s="58" t="s">
        <v>32</v>
      </c>
      <c r="L6993" s="58" t="s">
        <v>2851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5"/>
        <v>43754.100000000006</v>
      </c>
      <c r="W6993" s="8">
        <f t="shared" si="899"/>
        <v>174961.96116504856</v>
      </c>
      <c r="X6993" s="8"/>
      <c r="Y6993" s="7">
        <f t="shared" si="898"/>
        <v>0</v>
      </c>
      <c r="Z6993" s="7"/>
      <c r="AA6993" s="8">
        <f t="shared" si="900"/>
        <v>174961.96116504856</v>
      </c>
      <c r="AB6993" s="7">
        <f t="shared" si="894"/>
        <v>5248.8588349514466</v>
      </c>
      <c r="AC6993" s="7">
        <f t="shared" si="897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3262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hidden="1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2837</v>
      </c>
      <c r="I6994" s="58" t="s">
        <v>2838</v>
      </c>
      <c r="J6994" s="58" t="s">
        <v>2839</v>
      </c>
      <c r="K6994" s="58" t="s">
        <v>32</v>
      </c>
      <c r="L6994" s="58" t="s">
        <v>2851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5"/>
        <v>0</v>
      </c>
      <c r="W6994" s="8">
        <f t="shared" si="899"/>
        <v>72103.058252427174</v>
      </c>
      <c r="X6994" s="8"/>
      <c r="Y6994" s="7">
        <f t="shared" si="898"/>
        <v>0</v>
      </c>
      <c r="Z6994" s="7"/>
      <c r="AA6994" s="8">
        <f t="shared" si="900"/>
        <v>72103.058252427174</v>
      </c>
      <c r="AB6994" s="7">
        <f t="shared" si="894"/>
        <v>2163.0917475728202</v>
      </c>
      <c r="AC6994" s="7">
        <f t="shared" si="897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3262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hidden="1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2837</v>
      </c>
      <c r="I6995" s="58" t="s">
        <v>2838</v>
      </c>
      <c r="J6995" s="58" t="s">
        <v>2839</v>
      </c>
      <c r="K6995" s="58" t="s">
        <v>32</v>
      </c>
      <c r="L6995" s="58" t="s">
        <v>2851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5"/>
        <v>10300</v>
      </c>
      <c r="W6995" s="8">
        <f t="shared" si="899"/>
        <v>0</v>
      </c>
      <c r="X6995" s="8"/>
      <c r="Y6995" s="7">
        <f t="shared" si="898"/>
        <v>0</v>
      </c>
      <c r="Z6995" s="7"/>
      <c r="AA6995" s="8">
        <f t="shared" si="900"/>
        <v>0</v>
      </c>
      <c r="AB6995" s="7">
        <f t="shared" si="894"/>
        <v>0</v>
      </c>
      <c r="AC6995" s="7">
        <f t="shared" si="897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3262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hidden="1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2837</v>
      </c>
      <c r="I6996" s="58" t="s">
        <v>2838</v>
      </c>
      <c r="J6996" s="58" t="s">
        <v>2839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5"/>
        <v>0</v>
      </c>
      <c r="W6996" s="8">
        <f t="shared" si="899"/>
        <v>0</v>
      </c>
      <c r="X6996" s="8"/>
      <c r="Y6996" s="7">
        <f t="shared" si="898"/>
        <v>0</v>
      </c>
      <c r="Z6996" s="7"/>
      <c r="AA6996" s="8">
        <f t="shared" si="900"/>
        <v>0</v>
      </c>
      <c r="AB6996" s="7">
        <f t="shared" si="894"/>
        <v>0</v>
      </c>
      <c r="AC6996" s="7">
        <f t="shared" si="897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hidden="1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2852</v>
      </c>
      <c r="F6997" s="58" t="s">
        <v>2852</v>
      </c>
      <c r="G6997" s="58" t="s">
        <v>2852</v>
      </c>
      <c r="H6997" s="58" t="s">
        <v>2837</v>
      </c>
      <c r="I6997" s="58" t="s">
        <v>2838</v>
      </c>
      <c r="J6997" s="58" t="s">
        <v>2839</v>
      </c>
      <c r="K6997" s="58" t="s">
        <v>32</v>
      </c>
      <c r="L6997" s="58" t="s">
        <v>2854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5"/>
        <v>36908.380000000005</v>
      </c>
      <c r="W6997" s="8">
        <f t="shared" si="899"/>
        <v>103091.62</v>
      </c>
      <c r="X6997" s="8"/>
      <c r="Y6997" s="7">
        <f t="shared" si="898"/>
        <v>0</v>
      </c>
      <c r="Z6997" s="7"/>
      <c r="AA6997" s="8">
        <f t="shared" si="900"/>
        <v>103091.62</v>
      </c>
      <c r="AB6997" s="7">
        <f t="shared" si="894"/>
        <v>0</v>
      </c>
      <c r="AC6997" s="7">
        <f t="shared" si="897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4375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hidden="1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2852</v>
      </c>
      <c r="F6998" s="58" t="s">
        <v>2853</v>
      </c>
      <c r="G6998" s="58" t="s">
        <v>2852</v>
      </c>
      <c r="H6998" s="58" t="s">
        <v>2837</v>
      </c>
      <c r="I6998" s="58" t="s">
        <v>2838</v>
      </c>
      <c r="J6998" s="58" t="s">
        <v>2839</v>
      </c>
      <c r="K6998" s="58" t="s">
        <v>32</v>
      </c>
      <c r="L6998" s="58" t="s">
        <v>2854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5"/>
        <v>0</v>
      </c>
      <c r="W6998" s="8">
        <f t="shared" si="899"/>
        <v>14165.97</v>
      </c>
      <c r="X6998" s="8"/>
      <c r="Y6998" s="7">
        <f t="shared" si="898"/>
        <v>0</v>
      </c>
      <c r="Z6998" s="7"/>
      <c r="AA6998" s="8">
        <f t="shared" si="900"/>
        <v>14165.97</v>
      </c>
      <c r="AB6998" s="7">
        <f t="shared" si="894"/>
        <v>0</v>
      </c>
      <c r="AC6998" s="7">
        <f t="shared" si="897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hidden="1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2852</v>
      </c>
      <c r="F6999" s="58" t="s">
        <v>2852</v>
      </c>
      <c r="G6999" s="58" t="s">
        <v>2852</v>
      </c>
      <c r="H6999" s="58" t="s">
        <v>2837</v>
      </c>
      <c r="I6999" s="58" t="s">
        <v>2838</v>
      </c>
      <c r="J6999" s="58" t="s">
        <v>2839</v>
      </c>
      <c r="K6999" s="58" t="s">
        <v>32</v>
      </c>
      <c r="L6999" s="58" t="s">
        <v>2854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5"/>
        <v>53043.470000000088</v>
      </c>
      <c r="W6999" s="8">
        <f t="shared" si="899"/>
        <v>226956.52999999991</v>
      </c>
      <c r="X6999" s="8"/>
      <c r="Y6999" s="7">
        <f t="shared" si="898"/>
        <v>0</v>
      </c>
      <c r="Z6999" s="7"/>
      <c r="AA6999" s="8">
        <f t="shared" si="900"/>
        <v>226956.52999999991</v>
      </c>
      <c r="AB6999" s="7">
        <f t="shared" si="894"/>
        <v>0</v>
      </c>
      <c r="AC6999" s="7">
        <f t="shared" si="897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4375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hidden="1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2852</v>
      </c>
      <c r="F7000" s="58" t="s">
        <v>2853</v>
      </c>
      <c r="G7000" s="58" t="s">
        <v>2852</v>
      </c>
      <c r="H7000" s="58" t="s">
        <v>2837</v>
      </c>
      <c r="I7000" s="58" t="s">
        <v>2838</v>
      </c>
      <c r="J7000" s="58" t="s">
        <v>2839</v>
      </c>
      <c r="K7000" s="58" t="s">
        <v>32</v>
      </c>
      <c r="L7000" s="58" t="s">
        <v>2854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5"/>
        <v>0</v>
      </c>
      <c r="W7000" s="8">
        <f t="shared" si="899"/>
        <v>20782.390000000101</v>
      </c>
      <c r="X7000" s="8"/>
      <c r="Y7000" s="7">
        <f t="shared" si="898"/>
        <v>0</v>
      </c>
      <c r="Z7000" s="7"/>
      <c r="AA7000" s="8">
        <f t="shared" si="900"/>
        <v>20782.390000000101</v>
      </c>
      <c r="AB7000" s="7">
        <f t="shared" si="894"/>
        <v>0</v>
      </c>
      <c r="AC7000" s="7">
        <f t="shared" si="897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hidden="1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2855</v>
      </c>
      <c r="F7001" s="58" t="s">
        <v>2855</v>
      </c>
      <c r="G7001" s="58" t="s">
        <v>2855</v>
      </c>
      <c r="H7001" s="58" t="s">
        <v>2837</v>
      </c>
      <c r="I7001" s="58" t="s">
        <v>2838</v>
      </c>
      <c r="J7001" s="58" t="s">
        <v>2839</v>
      </c>
      <c r="K7001" s="58" t="s">
        <v>32</v>
      </c>
      <c r="L7001" s="58" t="s">
        <v>2856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5"/>
        <v>9127.7399999999761</v>
      </c>
      <c r="W7001" s="8">
        <f t="shared" si="899"/>
        <v>88884.660000000018</v>
      </c>
      <c r="X7001" s="8"/>
      <c r="Y7001" s="7">
        <f t="shared" si="898"/>
        <v>0</v>
      </c>
      <c r="Z7001" s="7"/>
      <c r="AA7001" s="8">
        <f t="shared" si="900"/>
        <v>88884.660000000018</v>
      </c>
      <c r="AB7001" s="7">
        <f t="shared" si="894"/>
        <v>0</v>
      </c>
      <c r="AC7001" s="7">
        <f t="shared" si="897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hidden="1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1745</v>
      </c>
      <c r="F7002" s="58" t="s">
        <v>4488</v>
      </c>
      <c r="G7002" s="58" t="s">
        <v>1745</v>
      </c>
      <c r="H7002" s="58" t="s">
        <v>2837</v>
      </c>
      <c r="I7002" s="58" t="s">
        <v>2838</v>
      </c>
      <c r="J7002" s="58" t="s">
        <v>2839</v>
      </c>
      <c r="K7002" s="58" t="s">
        <v>32</v>
      </c>
      <c r="L7002" s="58" t="s">
        <v>2849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5"/>
        <v>31693.61</v>
      </c>
      <c r="W7002" s="8">
        <f t="shared" si="899"/>
        <v>5840.2180094786736</v>
      </c>
      <c r="X7002" s="8"/>
      <c r="Y7002" s="7">
        <f t="shared" si="898"/>
        <v>0</v>
      </c>
      <c r="Z7002" s="7"/>
      <c r="AA7002" s="8">
        <f t="shared" si="900"/>
        <v>5840.2180094786736</v>
      </c>
      <c r="AB7002" s="7">
        <f t="shared" si="894"/>
        <v>321.2119905213267</v>
      </c>
      <c r="AC7002" s="7">
        <f t="shared" si="897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hidden="1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2837</v>
      </c>
      <c r="I7003" s="58" t="s">
        <v>2838</v>
      </c>
      <c r="J7003" s="58" t="s">
        <v>2839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5"/>
        <v>660723.15000000014</v>
      </c>
      <c r="W7003" s="8">
        <f t="shared" si="899"/>
        <v>355246.12085691182</v>
      </c>
      <c r="X7003" s="8"/>
      <c r="Y7003" s="7">
        <f t="shared" si="898"/>
        <v>0</v>
      </c>
      <c r="Z7003" s="7"/>
      <c r="AA7003" s="8">
        <f t="shared" si="900"/>
        <v>355246.12085691182</v>
      </c>
      <c r="AB7003" s="7">
        <f t="shared" si="894"/>
        <v>14030.729143088101</v>
      </c>
      <c r="AC7003" s="7">
        <f t="shared" si="897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hidden="1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2884</v>
      </c>
      <c r="F7004" s="58" t="s">
        <v>2884</v>
      </c>
      <c r="G7004" s="58" t="s">
        <v>2884</v>
      </c>
      <c r="H7004" s="58" t="s">
        <v>2837</v>
      </c>
      <c r="I7004" s="58" t="s">
        <v>2838</v>
      </c>
      <c r="J7004" s="58" t="s">
        <v>2839</v>
      </c>
      <c r="K7004" s="58" t="s">
        <v>32</v>
      </c>
      <c r="L7004" s="58" t="s">
        <v>2885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5"/>
        <v>0</v>
      </c>
      <c r="W7004" s="8">
        <f t="shared" si="899"/>
        <v>5772.829999999999</v>
      </c>
      <c r="X7004" s="8">
        <f>W7004*R7004</f>
        <v>173.18489999999997</v>
      </c>
      <c r="Y7004" s="7">
        <f t="shared" si="898"/>
        <v>0</v>
      </c>
      <c r="Z7004" s="7"/>
      <c r="AA7004" s="8">
        <f t="shared" si="900"/>
        <v>5946.0148999999992</v>
      </c>
      <c r="AB7004" s="7">
        <f t="shared" si="894"/>
        <v>0</v>
      </c>
      <c r="AC7004" s="7">
        <f t="shared" si="897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hidden="1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2846</v>
      </c>
      <c r="F7005" s="58" t="s">
        <v>2846</v>
      </c>
      <c r="G7005" s="58" t="s">
        <v>2846</v>
      </c>
      <c r="H7005" s="58" t="s">
        <v>2837</v>
      </c>
      <c r="I7005" s="58" t="s">
        <v>2838</v>
      </c>
      <c r="J7005" s="58" t="s">
        <v>2839</v>
      </c>
      <c r="K7005" s="58" t="s">
        <v>32</v>
      </c>
      <c r="L7005" s="58" t="s">
        <v>2846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5"/>
        <v>185066.76</v>
      </c>
      <c r="W7005" s="8">
        <f t="shared" si="899"/>
        <v>19980.518545454546</v>
      </c>
      <c r="X7005" s="8"/>
      <c r="Y7005" s="7">
        <f t="shared" si="898"/>
        <v>0</v>
      </c>
      <c r="Z7005" s="7"/>
      <c r="AA7005" s="8">
        <f t="shared" si="900"/>
        <v>19980.518545454546</v>
      </c>
      <c r="AB7005" s="7">
        <f t="shared" si="894"/>
        <v>560.20145454545491</v>
      </c>
      <c r="AC7005" s="7">
        <f t="shared" si="897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4376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hidden="1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2846</v>
      </c>
      <c r="F7006" s="58" t="s">
        <v>2846</v>
      </c>
      <c r="G7006" s="58" t="s">
        <v>2846</v>
      </c>
      <c r="H7006" s="58" t="s">
        <v>2837</v>
      </c>
      <c r="I7006" s="58" t="s">
        <v>2838</v>
      </c>
      <c r="J7006" s="58" t="s">
        <v>2839</v>
      </c>
      <c r="K7006" s="58" t="s">
        <v>32</v>
      </c>
      <c r="L7006" s="58" t="s">
        <v>2846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5"/>
        <v>0</v>
      </c>
      <c r="W7006" s="8">
        <f t="shared" si="899"/>
        <v>205499.15154545454</v>
      </c>
      <c r="X7006" s="8"/>
      <c r="Y7006" s="7">
        <f t="shared" si="898"/>
        <v>0</v>
      </c>
      <c r="Z7006" s="7"/>
      <c r="AA7006" s="8">
        <f t="shared" si="900"/>
        <v>205499.15154545454</v>
      </c>
      <c r="AB7006" s="7">
        <f t="shared" si="894"/>
        <v>5761.6584545454534</v>
      </c>
      <c r="AC7006" s="7">
        <f t="shared" si="897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4376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hidden="1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2837</v>
      </c>
      <c r="I7007" s="58" t="s">
        <v>2838</v>
      </c>
      <c r="J7007" s="58" t="s">
        <v>2839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5"/>
        <v>53644.080000000009</v>
      </c>
      <c r="W7007" s="8">
        <f t="shared" si="899"/>
        <v>41895.689999999995</v>
      </c>
      <c r="X7007" s="8"/>
      <c r="Y7007" s="7">
        <f t="shared" si="898"/>
        <v>0</v>
      </c>
      <c r="Z7007" s="7"/>
      <c r="AA7007" s="8">
        <f t="shared" si="900"/>
        <v>41895.689999999995</v>
      </c>
      <c r="AB7007" s="7">
        <f t="shared" si="894"/>
        <v>0</v>
      </c>
      <c r="AC7007" s="7">
        <f t="shared" si="897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hidden="1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2876</v>
      </c>
      <c r="F7008" s="58" t="s">
        <v>2876</v>
      </c>
      <c r="G7008" s="58" t="s">
        <v>2876</v>
      </c>
      <c r="H7008" s="58" t="s">
        <v>2837</v>
      </c>
      <c r="I7008" s="58" t="s">
        <v>2838</v>
      </c>
      <c r="J7008" s="58" t="s">
        <v>2839</v>
      </c>
      <c r="K7008" s="58" t="s">
        <v>32</v>
      </c>
      <c r="L7008" s="58" t="s">
        <v>2877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5"/>
        <v>8512.0900000000074</v>
      </c>
      <c r="W7008" s="8">
        <f t="shared" si="899"/>
        <v>30136.059999999994</v>
      </c>
      <c r="X7008" s="8"/>
      <c r="Y7008" s="7">
        <f t="shared" si="898"/>
        <v>0</v>
      </c>
      <c r="Z7008" s="7"/>
      <c r="AA7008" s="8">
        <f t="shared" si="900"/>
        <v>30136.059999999994</v>
      </c>
      <c r="AB7008" s="7">
        <f t="shared" si="894"/>
        <v>0</v>
      </c>
      <c r="AC7008" s="7">
        <f t="shared" si="897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3262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hidden="1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2871</v>
      </c>
      <c r="F7009" s="58" t="s">
        <v>2872</v>
      </c>
      <c r="G7009" s="58" t="s">
        <v>2871</v>
      </c>
      <c r="H7009" s="58" t="s">
        <v>2837</v>
      </c>
      <c r="I7009" s="58" t="s">
        <v>2838</v>
      </c>
      <c r="J7009" s="58" t="s">
        <v>2839</v>
      </c>
      <c r="K7009" s="58" t="s">
        <v>32</v>
      </c>
      <c r="L7009" s="58" t="s">
        <v>2873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5"/>
        <v>10000</v>
      </c>
      <c r="W7009" s="8">
        <f t="shared" si="899"/>
        <v>0</v>
      </c>
      <c r="X7009" s="8"/>
      <c r="Y7009" s="7">
        <f t="shared" si="898"/>
        <v>0</v>
      </c>
      <c r="Z7009" s="7"/>
      <c r="AA7009" s="8">
        <f t="shared" si="900"/>
        <v>0</v>
      </c>
      <c r="AB7009" s="7">
        <f t="shared" si="894"/>
        <v>0</v>
      </c>
      <c r="AC7009" s="7">
        <f t="shared" si="897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hidden="1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2871</v>
      </c>
      <c r="F7010" s="58" t="s">
        <v>2872</v>
      </c>
      <c r="G7010" s="58" t="s">
        <v>2871</v>
      </c>
      <c r="H7010" s="58" t="s">
        <v>2837</v>
      </c>
      <c r="I7010" s="58" t="s">
        <v>2838</v>
      </c>
      <c r="J7010" s="58" t="s">
        <v>2839</v>
      </c>
      <c r="K7010" s="58" t="s">
        <v>32</v>
      </c>
      <c r="L7010" s="58" t="s">
        <v>2873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5"/>
        <v>25173.49</v>
      </c>
      <c r="W7010" s="8">
        <f t="shared" si="899"/>
        <v>0</v>
      </c>
      <c r="X7010" s="8"/>
      <c r="Y7010" s="7">
        <f t="shared" si="898"/>
        <v>0</v>
      </c>
      <c r="Z7010" s="7"/>
      <c r="AA7010" s="8">
        <f t="shared" si="900"/>
        <v>0</v>
      </c>
      <c r="AB7010" s="7">
        <f t="shared" si="894"/>
        <v>0</v>
      </c>
      <c r="AC7010" s="7">
        <f t="shared" si="897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hidden="1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2837</v>
      </c>
      <c r="I7011" s="58" t="s">
        <v>2838</v>
      </c>
      <c r="J7011" s="58" t="s">
        <v>2839</v>
      </c>
      <c r="K7011" s="58" t="s">
        <v>32</v>
      </c>
      <c r="L7011" s="58" t="s">
        <v>1019</v>
      </c>
      <c r="M7011" s="58"/>
      <c r="N7011" s="58" t="s">
        <v>57</v>
      </c>
      <c r="O7011" s="23" t="s">
        <v>4508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5"/>
        <v>764134.91999999969</v>
      </c>
      <c r="W7011" s="8">
        <f t="shared" si="899"/>
        <v>1833280.5726612906</v>
      </c>
      <c r="X7011" s="8"/>
      <c r="Y7011" s="7">
        <f t="shared" si="898"/>
        <v>0</v>
      </c>
      <c r="Z7011" s="7"/>
      <c r="AA7011" s="8">
        <f t="shared" si="900"/>
        <v>1833280.5726612906</v>
      </c>
      <c r="AB7011" s="7">
        <f t="shared" si="894"/>
        <v>45453.237338709645</v>
      </c>
      <c r="AC7011" s="7">
        <f t="shared" si="897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hidden="1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2837</v>
      </c>
      <c r="I7012" s="58" t="s">
        <v>2838</v>
      </c>
      <c r="J7012" s="58" t="s">
        <v>2839</v>
      </c>
      <c r="K7012" s="58" t="s">
        <v>32</v>
      </c>
      <c r="L7012" s="58" t="s">
        <v>1019</v>
      </c>
      <c r="M7012" s="58"/>
      <c r="N7012" s="58" t="s">
        <v>40</v>
      </c>
      <c r="O7012" s="23" t="s">
        <v>4508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5"/>
        <v>15824.640000000014</v>
      </c>
      <c r="W7012" s="8">
        <f t="shared" si="899"/>
        <v>141963.29879032256</v>
      </c>
      <c r="X7012" s="8"/>
      <c r="Y7012" s="7">
        <f t="shared" si="898"/>
        <v>0</v>
      </c>
      <c r="Z7012" s="7"/>
      <c r="AA7012" s="8">
        <f t="shared" si="900"/>
        <v>141963.29879032256</v>
      </c>
      <c r="AB7012" s="7">
        <f t="shared" si="894"/>
        <v>3519.7512096774299</v>
      </c>
      <c r="AC7012" s="7">
        <f t="shared" si="897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hidden="1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2857</v>
      </c>
      <c r="F7013" s="58" t="s">
        <v>2857</v>
      </c>
      <c r="G7013" s="58" t="s">
        <v>2857</v>
      </c>
      <c r="H7013" s="58" t="s">
        <v>2837</v>
      </c>
      <c r="I7013" s="58" t="s">
        <v>2838</v>
      </c>
      <c r="J7013" s="58" t="s">
        <v>2839</v>
      </c>
      <c r="K7013" s="58" t="s">
        <v>32</v>
      </c>
      <c r="L7013" s="58" t="s">
        <v>2857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5"/>
        <v>105232.15</v>
      </c>
      <c r="W7013" s="8">
        <f t="shared" si="899"/>
        <v>193855.91</v>
      </c>
      <c r="X7013" s="8"/>
      <c r="Y7013" s="7">
        <f t="shared" si="898"/>
        <v>0</v>
      </c>
      <c r="Z7013" s="7"/>
      <c r="AA7013" s="8">
        <f t="shared" si="900"/>
        <v>193855.91</v>
      </c>
      <c r="AB7013" s="7">
        <f t="shared" si="894"/>
        <v>0</v>
      </c>
      <c r="AC7013" s="7">
        <f t="shared" si="897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3262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hidden="1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2901</v>
      </c>
      <c r="F7014" s="58" t="s">
        <v>2902</v>
      </c>
      <c r="G7014" s="58" t="s">
        <v>2901</v>
      </c>
      <c r="H7014" s="58" t="s">
        <v>2837</v>
      </c>
      <c r="I7014" s="58" t="s">
        <v>2838</v>
      </c>
      <c r="J7014" s="58" t="s">
        <v>2839</v>
      </c>
      <c r="K7014" s="58" t="s">
        <v>32</v>
      </c>
      <c r="L7014" s="58" t="s">
        <v>2901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5"/>
        <v>481453.58</v>
      </c>
      <c r="W7014" s="8">
        <f t="shared" si="899"/>
        <v>0</v>
      </c>
      <c r="X7014" s="8"/>
      <c r="Y7014" s="7">
        <f t="shared" si="898"/>
        <v>0</v>
      </c>
      <c r="Z7014" s="7"/>
      <c r="AA7014" s="8">
        <f t="shared" si="900"/>
        <v>0</v>
      </c>
      <c r="AB7014" s="7">
        <f t="shared" si="894"/>
        <v>0</v>
      </c>
      <c r="AC7014" s="7">
        <f t="shared" si="897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hidden="1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2837</v>
      </c>
      <c r="I7015" s="58" t="s">
        <v>2838</v>
      </c>
      <c r="J7015" s="58" t="s">
        <v>2839</v>
      </c>
      <c r="K7015" s="58" t="s">
        <v>32</v>
      </c>
      <c r="L7015" s="58" t="s">
        <v>1051</v>
      </c>
      <c r="M7015" s="58"/>
      <c r="N7015" s="58" t="s">
        <v>57</v>
      </c>
      <c r="O7015" s="58" t="s">
        <v>80</v>
      </c>
      <c r="P7015" s="3">
        <v>0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5"/>
        <v>1496.8600000000042</v>
      </c>
      <c r="W7015" s="8">
        <f t="shared" si="899"/>
        <v>13751.649999999996</v>
      </c>
      <c r="X7015" s="8"/>
      <c r="Y7015" s="7">
        <f t="shared" si="898"/>
        <v>0</v>
      </c>
      <c r="Z7015" s="7"/>
      <c r="AA7015" s="8">
        <f t="shared" si="900"/>
        <v>13751.649999999996</v>
      </c>
      <c r="AB7015" s="7">
        <f t="shared" si="894"/>
        <v>0</v>
      </c>
      <c r="AC7015" s="7">
        <f t="shared" si="897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3262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hidden="1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2837</v>
      </c>
      <c r="I7016" s="58" t="s">
        <v>2838</v>
      </c>
      <c r="J7016" s="58" t="s">
        <v>2839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5"/>
        <v>13152.509999999995</v>
      </c>
      <c r="W7016" s="8">
        <f t="shared" si="899"/>
        <v>6713.2254901960832</v>
      </c>
      <c r="X7016" s="8"/>
      <c r="Y7016" s="7">
        <f t="shared" si="898"/>
        <v>0</v>
      </c>
      <c r="Z7016" s="7"/>
      <c r="AA7016" s="8">
        <f t="shared" si="900"/>
        <v>6713.2254901960832</v>
      </c>
      <c r="AB7016" s="7">
        <f t="shared" ref="AB7016:AB7045" si="901">U7016-W7016</f>
        <v>134.26450980392201</v>
      </c>
      <c r="AC7016" s="7">
        <f t="shared" si="897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3262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hidden="1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2837</v>
      </c>
      <c r="I7017" s="58" t="s">
        <v>2838</v>
      </c>
      <c r="J7017" s="58" t="s">
        <v>2839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5"/>
        <v>0</v>
      </c>
      <c r="W7017" s="8">
        <f t="shared" si="899"/>
        <v>80000</v>
      </c>
      <c r="X7017" s="8"/>
      <c r="Y7017" s="7">
        <f t="shared" si="898"/>
        <v>0</v>
      </c>
      <c r="Z7017" s="7"/>
      <c r="AA7017" s="8">
        <f t="shared" si="900"/>
        <v>80000</v>
      </c>
      <c r="AB7017" s="7">
        <f t="shared" si="901"/>
        <v>0</v>
      </c>
      <c r="AC7017" s="7">
        <f t="shared" si="897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3262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hidden="1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3558</v>
      </c>
      <c r="F7018" s="58" t="s">
        <v>3558</v>
      </c>
      <c r="G7018" s="58" t="s">
        <v>3558</v>
      </c>
      <c r="H7018" s="58" t="s">
        <v>2837</v>
      </c>
      <c r="I7018" s="58" t="s">
        <v>2838</v>
      </c>
      <c r="J7018" s="58" t="s">
        <v>2839</v>
      </c>
      <c r="K7018" s="58" t="s">
        <v>32</v>
      </c>
      <c r="L7018" s="58" t="s">
        <v>3558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2">S7018+T7018-U7018</f>
        <v>48652.969999999987</v>
      </c>
      <c r="W7018" s="8">
        <f t="shared" si="899"/>
        <v>81090.810000000012</v>
      </c>
      <c r="X7018" s="8"/>
      <c r="Y7018" s="7">
        <f t="shared" si="898"/>
        <v>0</v>
      </c>
      <c r="Z7018" s="7"/>
      <c r="AA7018" s="8">
        <f t="shared" si="900"/>
        <v>81090.810000000012</v>
      </c>
      <c r="AB7018" s="7">
        <f t="shared" si="901"/>
        <v>0</v>
      </c>
      <c r="AC7018" s="7">
        <f t="shared" si="897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3262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hidden="1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2900</v>
      </c>
      <c r="F7019" s="58" t="s">
        <v>2900</v>
      </c>
      <c r="G7019" s="58" t="s">
        <v>2900</v>
      </c>
      <c r="H7019" s="58" t="s">
        <v>2837</v>
      </c>
      <c r="I7019" s="58" t="s">
        <v>2838</v>
      </c>
      <c r="J7019" s="58" t="s">
        <v>2839</v>
      </c>
      <c r="K7019" s="58" t="s">
        <v>32</v>
      </c>
      <c r="L7019" s="58" t="s">
        <v>2900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2"/>
        <v>48784.57</v>
      </c>
      <c r="W7019" s="8">
        <f t="shared" si="899"/>
        <v>8082.1099999999988</v>
      </c>
      <c r="X7019" s="8"/>
      <c r="Y7019" s="7">
        <f t="shared" si="898"/>
        <v>0</v>
      </c>
      <c r="Z7019" s="7"/>
      <c r="AA7019" s="8">
        <f t="shared" si="900"/>
        <v>8082.1099999999988</v>
      </c>
      <c r="AB7019" s="7">
        <f t="shared" si="901"/>
        <v>0</v>
      </c>
      <c r="AC7019" s="7">
        <f t="shared" si="897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3262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hidden="1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2837</v>
      </c>
      <c r="I7020" s="58" t="s">
        <v>2838</v>
      </c>
      <c r="J7020" s="58" t="s">
        <v>2839</v>
      </c>
      <c r="K7020" s="58" t="s">
        <v>32</v>
      </c>
      <c r="L7020" s="58" t="s">
        <v>647</v>
      </c>
      <c r="M7020" s="58"/>
      <c r="N7020" s="58" t="s">
        <v>40</v>
      </c>
      <c r="O7020" s="58" t="s">
        <v>80</v>
      </c>
      <c r="P7020" s="3">
        <v>0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2"/>
        <v>16524.519999999997</v>
      </c>
      <c r="W7020" s="8">
        <f t="shared" si="899"/>
        <v>8562.1600000000017</v>
      </c>
      <c r="X7020" s="8"/>
      <c r="Y7020" s="7">
        <f t="shared" si="898"/>
        <v>0</v>
      </c>
      <c r="Z7020" s="7"/>
      <c r="AA7020" s="8">
        <f t="shared" si="900"/>
        <v>8562.1600000000017</v>
      </c>
      <c r="AB7020" s="7">
        <f t="shared" si="901"/>
        <v>0</v>
      </c>
      <c r="AC7020" s="7">
        <f t="shared" si="897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hidden="1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2858</v>
      </c>
      <c r="F7021" s="58" t="s">
        <v>2858</v>
      </c>
      <c r="G7021" s="58" t="s">
        <v>2858</v>
      </c>
      <c r="H7021" s="58" t="s">
        <v>2837</v>
      </c>
      <c r="I7021" s="58" t="s">
        <v>2838</v>
      </c>
      <c r="J7021" s="58" t="s">
        <v>2839</v>
      </c>
      <c r="K7021" s="58" t="s">
        <v>32</v>
      </c>
      <c r="L7021" s="58" t="s">
        <v>1795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2"/>
        <v>40626.120000000003</v>
      </c>
      <c r="W7021" s="8">
        <f t="shared" si="899"/>
        <v>43328.579999999994</v>
      </c>
      <c r="X7021" s="8"/>
      <c r="Y7021" s="7">
        <f t="shared" si="898"/>
        <v>0</v>
      </c>
      <c r="Z7021" s="7"/>
      <c r="AA7021" s="8">
        <f t="shared" si="900"/>
        <v>43328.579999999994</v>
      </c>
      <c r="AB7021" s="7">
        <f t="shared" si="901"/>
        <v>0</v>
      </c>
      <c r="AC7021" s="7">
        <f t="shared" si="897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4377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hidden="1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2858</v>
      </c>
      <c r="F7022" s="58" t="s">
        <v>2858</v>
      </c>
      <c r="G7022" s="58" t="s">
        <v>2858</v>
      </c>
      <c r="H7022" s="58" t="s">
        <v>2837</v>
      </c>
      <c r="I7022" s="58" t="s">
        <v>2838</v>
      </c>
      <c r="J7022" s="58" t="s">
        <v>2839</v>
      </c>
      <c r="K7022" s="58" t="s">
        <v>32</v>
      </c>
      <c r="L7022" s="58" t="s">
        <v>1795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2"/>
        <v>67521.31</v>
      </c>
      <c r="W7022" s="8">
        <f t="shared" si="899"/>
        <v>1560.1499999999978</v>
      </c>
      <c r="X7022" s="8"/>
      <c r="Y7022" s="7">
        <f t="shared" si="898"/>
        <v>0</v>
      </c>
      <c r="Z7022" s="7"/>
      <c r="AA7022" s="8">
        <f t="shared" si="900"/>
        <v>1560.1499999999978</v>
      </c>
      <c r="AB7022" s="7">
        <f t="shared" si="901"/>
        <v>0</v>
      </c>
      <c r="AC7022" s="7">
        <f t="shared" si="897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4377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hidden="1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2858</v>
      </c>
      <c r="F7023" s="58" t="s">
        <v>2858</v>
      </c>
      <c r="G7023" s="58" t="s">
        <v>2858</v>
      </c>
      <c r="H7023" s="58" t="s">
        <v>2837</v>
      </c>
      <c r="I7023" s="58" t="s">
        <v>2838</v>
      </c>
      <c r="J7023" s="58" t="s">
        <v>2839</v>
      </c>
      <c r="K7023" s="58" t="s">
        <v>32</v>
      </c>
      <c r="L7023" s="58" t="s">
        <v>1795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2"/>
        <v>0</v>
      </c>
      <c r="W7023" s="8">
        <f t="shared" si="899"/>
        <v>25544.345714285715</v>
      </c>
      <c r="X7023" s="8"/>
      <c r="Y7023" s="7">
        <f t="shared" si="898"/>
        <v>0</v>
      </c>
      <c r="Z7023" s="7"/>
      <c r="AA7023" s="8">
        <f t="shared" si="900"/>
        <v>25544.345714285715</v>
      </c>
      <c r="AB7023" s="7">
        <f t="shared" si="901"/>
        <v>751.30428571428638</v>
      </c>
      <c r="AC7023" s="7">
        <f t="shared" si="897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hidden="1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2899</v>
      </c>
      <c r="F7024" s="58" t="s">
        <v>2899</v>
      </c>
      <c r="G7024" s="58" t="s">
        <v>2899</v>
      </c>
      <c r="H7024" s="58" t="s">
        <v>2837</v>
      </c>
      <c r="I7024" s="58" t="s">
        <v>2838</v>
      </c>
      <c r="J7024" s="58" t="s">
        <v>2839</v>
      </c>
      <c r="K7024" s="58" t="s">
        <v>32</v>
      </c>
      <c r="L7024" s="58" t="s">
        <v>2899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2"/>
        <v>22312.19</v>
      </c>
      <c r="W7024" s="8">
        <f t="shared" si="899"/>
        <v>0</v>
      </c>
      <c r="X7024" s="8"/>
      <c r="Y7024" s="7">
        <f t="shared" si="898"/>
        <v>0</v>
      </c>
      <c r="Z7024" s="7"/>
      <c r="AA7024" s="8">
        <f t="shared" si="900"/>
        <v>0</v>
      </c>
      <c r="AB7024" s="7">
        <f t="shared" si="901"/>
        <v>0</v>
      </c>
      <c r="AC7024" s="7">
        <f t="shared" si="897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hidden="1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2481</v>
      </c>
      <c r="F7025" s="58" t="s">
        <v>2481</v>
      </c>
      <c r="G7025" s="58" t="s">
        <v>2481</v>
      </c>
      <c r="H7025" s="58" t="s">
        <v>2837</v>
      </c>
      <c r="I7025" s="58" t="s">
        <v>2838</v>
      </c>
      <c r="J7025" s="58" t="s">
        <v>2839</v>
      </c>
      <c r="K7025" s="58" t="s">
        <v>32</v>
      </c>
      <c r="L7025" s="58" t="s">
        <v>2481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2"/>
        <v>2324.7399999999998</v>
      </c>
      <c r="W7025" s="8">
        <f t="shared" si="899"/>
        <v>0</v>
      </c>
      <c r="X7025" s="8"/>
      <c r="Y7025" s="7">
        <f t="shared" si="898"/>
        <v>0</v>
      </c>
      <c r="Z7025" s="7"/>
      <c r="AA7025" s="8">
        <f t="shared" si="900"/>
        <v>0</v>
      </c>
      <c r="AB7025" s="7">
        <f t="shared" si="901"/>
        <v>0</v>
      </c>
      <c r="AC7025" s="7">
        <f t="shared" ref="AC7025:AC7088" si="903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hidden="1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2898</v>
      </c>
      <c r="F7026" s="58" t="s">
        <v>2898</v>
      </c>
      <c r="G7026" s="58" t="s">
        <v>2898</v>
      </c>
      <c r="H7026" s="58" t="s">
        <v>2837</v>
      </c>
      <c r="I7026" s="58" t="s">
        <v>2838</v>
      </c>
      <c r="J7026" s="58" t="s">
        <v>2839</v>
      </c>
      <c r="K7026" s="58" t="s">
        <v>32</v>
      </c>
      <c r="L7026" s="58" t="s">
        <v>2898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2"/>
        <v>7020</v>
      </c>
      <c r="W7026" s="8">
        <f t="shared" si="899"/>
        <v>0</v>
      </c>
      <c r="X7026" s="8"/>
      <c r="Y7026" s="7">
        <f t="shared" si="898"/>
        <v>0</v>
      </c>
      <c r="Z7026" s="7"/>
      <c r="AA7026" s="8">
        <f t="shared" si="900"/>
        <v>0</v>
      </c>
      <c r="AB7026" s="7">
        <f t="shared" si="901"/>
        <v>0</v>
      </c>
      <c r="AC7026" s="7">
        <f t="shared" si="903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hidden="1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4378</v>
      </c>
      <c r="F7027" s="58" t="s">
        <v>4378</v>
      </c>
      <c r="G7027" s="58" t="s">
        <v>4378</v>
      </c>
      <c r="H7027" s="58" t="s">
        <v>2837</v>
      </c>
      <c r="I7027" s="58" t="s">
        <v>2838</v>
      </c>
      <c r="J7027" s="58" t="s">
        <v>2839</v>
      </c>
      <c r="K7027" s="58" t="s">
        <v>32</v>
      </c>
      <c r="L7027" s="58" t="s">
        <v>4379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2"/>
        <v>996.54</v>
      </c>
      <c r="W7027" s="8">
        <f t="shared" si="899"/>
        <v>3.3269230769230766</v>
      </c>
      <c r="X7027" s="8"/>
      <c r="Y7027" s="7">
        <f t="shared" si="898"/>
        <v>0</v>
      </c>
      <c r="Z7027" s="7"/>
      <c r="AA7027" s="8">
        <f t="shared" si="900"/>
        <v>3.3269230769230766</v>
      </c>
      <c r="AB7027" s="7">
        <f t="shared" si="901"/>
        <v>0.13307692307692331</v>
      </c>
      <c r="AC7027" s="7">
        <f t="shared" si="903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3262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hidden="1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4378</v>
      </c>
      <c r="F7028" s="58" t="s">
        <v>4378</v>
      </c>
      <c r="G7028" s="58" t="s">
        <v>4378</v>
      </c>
      <c r="H7028" s="58" t="s">
        <v>2837</v>
      </c>
      <c r="I7028" s="58" t="s">
        <v>2838</v>
      </c>
      <c r="J7028" s="58" t="s">
        <v>2839</v>
      </c>
      <c r="K7028" s="58" t="s">
        <v>32</v>
      </c>
      <c r="L7028" s="58" t="s">
        <v>4380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2"/>
        <v>1000</v>
      </c>
      <c r="W7028" s="8">
        <f t="shared" si="899"/>
        <v>0</v>
      </c>
      <c r="X7028" s="8"/>
      <c r="Y7028" s="7">
        <f t="shared" si="898"/>
        <v>0</v>
      </c>
      <c r="Z7028" s="7"/>
      <c r="AA7028" s="8">
        <f t="shared" si="900"/>
        <v>0</v>
      </c>
      <c r="AB7028" s="7">
        <f t="shared" si="901"/>
        <v>0</v>
      </c>
      <c r="AC7028" s="7">
        <f t="shared" si="903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3262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hidden="1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2842</v>
      </c>
      <c r="G7029" s="58" t="s">
        <v>1230</v>
      </c>
      <c r="H7029" s="58" t="s">
        <v>2837</v>
      </c>
      <c r="I7029" s="58" t="s">
        <v>2838</v>
      </c>
      <c r="J7029" s="58" t="s">
        <v>2839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2"/>
        <v>2474.6900000000005</v>
      </c>
      <c r="W7029" s="8">
        <f t="shared" si="899"/>
        <v>9698.7999999999993</v>
      </c>
      <c r="X7029" s="8"/>
      <c r="Y7029" s="7">
        <f t="shared" si="898"/>
        <v>0</v>
      </c>
      <c r="Z7029" s="7"/>
      <c r="AA7029" s="8">
        <f t="shared" si="900"/>
        <v>9698.7999999999993</v>
      </c>
      <c r="AB7029" s="7">
        <f t="shared" si="901"/>
        <v>0</v>
      </c>
      <c r="AC7029" s="7">
        <f t="shared" si="903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hidden="1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2887</v>
      </c>
      <c r="F7030" s="58" t="s">
        <v>2888</v>
      </c>
      <c r="G7030" s="58" t="s">
        <v>2887</v>
      </c>
      <c r="H7030" s="58" t="s">
        <v>2837</v>
      </c>
      <c r="I7030" s="58" t="s">
        <v>2838</v>
      </c>
      <c r="J7030" s="58" t="s">
        <v>2839</v>
      </c>
      <c r="K7030" s="58" t="s">
        <v>32</v>
      </c>
      <c r="L7030" s="58" t="s">
        <v>2897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2"/>
        <v>160473.87</v>
      </c>
      <c r="W7030" s="8">
        <f t="shared" si="899"/>
        <v>0</v>
      </c>
      <c r="X7030" s="8"/>
      <c r="Y7030" s="7">
        <f t="shared" si="898"/>
        <v>0</v>
      </c>
      <c r="Z7030" s="7"/>
      <c r="AA7030" s="8">
        <f t="shared" si="900"/>
        <v>0</v>
      </c>
      <c r="AB7030" s="7">
        <f t="shared" si="901"/>
        <v>0</v>
      </c>
      <c r="AC7030" s="7">
        <f t="shared" si="903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hidden="1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2837</v>
      </c>
      <c r="I7031" s="58" t="s">
        <v>2838</v>
      </c>
      <c r="J7031" s="58" t="s">
        <v>2839</v>
      </c>
      <c r="K7031" s="58" t="s">
        <v>32</v>
      </c>
      <c r="L7031" s="58" t="s">
        <v>2896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4381</v>
      </c>
      <c r="S7031" s="6">
        <v>151597.56</v>
      </c>
      <c r="T7031" s="7">
        <v>0</v>
      </c>
      <c r="U7031" s="7">
        <v>0</v>
      </c>
      <c r="V7031" s="7">
        <f t="shared" si="902"/>
        <v>151597.56</v>
      </c>
      <c r="W7031" s="8">
        <f t="shared" si="899"/>
        <v>0</v>
      </c>
      <c r="X7031" s="8"/>
      <c r="Y7031" s="7">
        <f t="shared" si="898"/>
        <v>0</v>
      </c>
      <c r="Z7031" s="7"/>
      <c r="AA7031" s="8">
        <f t="shared" si="900"/>
        <v>0</v>
      </c>
      <c r="AB7031" s="7">
        <f t="shared" si="901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hidden="1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2837</v>
      </c>
      <c r="I7032" s="58" t="s">
        <v>2838</v>
      </c>
      <c r="J7032" s="58" t="s">
        <v>2839</v>
      </c>
      <c r="K7032" s="58" t="s">
        <v>32</v>
      </c>
      <c r="L7032" s="58" t="s">
        <v>2896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2"/>
        <v>136418.37000000005</v>
      </c>
      <c r="W7032" s="8">
        <f t="shared" si="899"/>
        <v>-4.7486033519553071E-2</v>
      </c>
      <c r="X7032" s="8"/>
      <c r="Y7032" s="7">
        <f t="shared" si="898"/>
        <v>2.5139664804469317E-3</v>
      </c>
      <c r="Z7032" s="7"/>
      <c r="AA7032" s="8">
        <f t="shared" si="900"/>
        <v>-4.7486033519553071E-2</v>
      </c>
      <c r="AB7032" s="7">
        <f t="shared" si="901"/>
        <v>-2.5139664804469317E-3</v>
      </c>
      <c r="AC7032" s="7">
        <f t="shared" si="903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hidden="1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4382</v>
      </c>
      <c r="F7033" s="58" t="s">
        <v>4382</v>
      </c>
      <c r="G7033" s="58" t="s">
        <v>4382</v>
      </c>
      <c r="H7033" s="58" t="s">
        <v>2837</v>
      </c>
      <c r="I7033" s="58" t="s">
        <v>2838</v>
      </c>
      <c r="J7033" s="58" t="s">
        <v>2839</v>
      </c>
      <c r="K7033" s="58" t="s">
        <v>32</v>
      </c>
      <c r="L7033" s="58" t="s">
        <v>4382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2"/>
        <v>50000</v>
      </c>
      <c r="W7033" s="8">
        <f t="shared" si="899"/>
        <v>0</v>
      </c>
      <c r="X7033" s="8"/>
      <c r="Y7033" s="7">
        <f t="shared" si="898"/>
        <v>0</v>
      </c>
      <c r="Z7033" s="7"/>
      <c r="AA7033" s="8">
        <f t="shared" si="900"/>
        <v>0</v>
      </c>
      <c r="AB7033" s="7">
        <f t="shared" si="901"/>
        <v>0</v>
      </c>
      <c r="AC7033" s="7">
        <f t="shared" si="903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3262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hidden="1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2841</v>
      </c>
      <c r="F7034" s="58" t="s">
        <v>2841</v>
      </c>
      <c r="G7034" s="58" t="s">
        <v>2841</v>
      </c>
      <c r="H7034" s="58" t="s">
        <v>2837</v>
      </c>
      <c r="I7034" s="58" t="s">
        <v>2838</v>
      </c>
      <c r="J7034" s="58" t="s">
        <v>2839</v>
      </c>
      <c r="K7034" s="58" t="s">
        <v>32</v>
      </c>
      <c r="L7034" s="58" t="s">
        <v>2841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2"/>
        <v>21046.25</v>
      </c>
      <c r="W7034" s="8">
        <f t="shared" si="899"/>
        <v>11858.67</v>
      </c>
      <c r="X7034" s="8"/>
      <c r="Y7034" s="7">
        <f t="shared" si="898"/>
        <v>0</v>
      </c>
      <c r="Z7034" s="7"/>
      <c r="AA7034" s="8">
        <f t="shared" si="900"/>
        <v>11858.67</v>
      </c>
      <c r="AB7034" s="7">
        <f t="shared" si="901"/>
        <v>0</v>
      </c>
      <c r="AC7034" s="7">
        <f t="shared" si="903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hidden="1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2199</v>
      </c>
      <c r="F7035" s="58" t="s">
        <v>2199</v>
      </c>
      <c r="G7035" s="58" t="s">
        <v>2199</v>
      </c>
      <c r="H7035" s="58" t="s">
        <v>2837</v>
      </c>
      <c r="I7035" s="58" t="s">
        <v>2838</v>
      </c>
      <c r="J7035" s="58" t="s">
        <v>2839</v>
      </c>
      <c r="K7035" s="58" t="s">
        <v>32</v>
      </c>
      <c r="L7035" s="58" t="s">
        <v>2199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2"/>
        <v>7.9199999999982502</v>
      </c>
      <c r="W7035" s="8">
        <f t="shared" si="899"/>
        <v>0</v>
      </c>
      <c r="X7035" s="8"/>
      <c r="Y7035" s="7">
        <f t="shared" si="898"/>
        <v>0</v>
      </c>
      <c r="Z7035" s="7"/>
      <c r="AA7035" s="8">
        <f t="shared" si="900"/>
        <v>0</v>
      </c>
      <c r="AB7035" s="7">
        <f t="shared" si="901"/>
        <v>0</v>
      </c>
      <c r="AC7035" s="7">
        <f t="shared" si="903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hidden="1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2837</v>
      </c>
      <c r="I7036" s="58" t="s">
        <v>2838</v>
      </c>
      <c r="J7036" s="58" t="s">
        <v>2839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2"/>
        <v>123582.97</v>
      </c>
      <c r="W7036" s="8">
        <f t="shared" si="899"/>
        <v>7940.1067961165036</v>
      </c>
      <c r="X7036" s="8"/>
      <c r="Y7036" s="7">
        <f t="shared" si="898"/>
        <v>0</v>
      </c>
      <c r="Z7036" s="7"/>
      <c r="AA7036" s="8">
        <f t="shared" si="900"/>
        <v>7940.1067961165036</v>
      </c>
      <c r="AB7036" s="7">
        <f t="shared" si="901"/>
        <v>238.20320388349501</v>
      </c>
      <c r="AC7036" s="7">
        <f t="shared" si="903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hidden="1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2837</v>
      </c>
      <c r="I7037" s="58" t="s">
        <v>2838</v>
      </c>
      <c r="J7037" s="58" t="s">
        <v>2839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2"/>
        <v>765000.64000000048</v>
      </c>
      <c r="W7037" s="8">
        <f t="shared" si="899"/>
        <v>798325.97999999986</v>
      </c>
      <c r="X7037" s="8"/>
      <c r="Y7037" s="7">
        <f t="shared" si="898"/>
        <v>0</v>
      </c>
      <c r="Z7037" s="7"/>
      <c r="AA7037" s="8">
        <f t="shared" si="900"/>
        <v>798325.97999999986</v>
      </c>
      <c r="AB7037" s="7">
        <f t="shared" si="901"/>
        <v>0</v>
      </c>
      <c r="AC7037" s="7">
        <f t="shared" si="903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hidden="1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2895</v>
      </c>
      <c r="F7038" s="58" t="s">
        <v>2895</v>
      </c>
      <c r="G7038" s="58" t="s">
        <v>2895</v>
      </c>
      <c r="H7038" s="58" t="s">
        <v>2837</v>
      </c>
      <c r="I7038" s="58" t="s">
        <v>2838</v>
      </c>
      <c r="J7038" s="58" t="s">
        <v>2839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2"/>
        <v>78797.070000000007</v>
      </c>
      <c r="W7038" s="8">
        <f t="shared" si="899"/>
        <v>0</v>
      </c>
      <c r="X7038" s="8"/>
      <c r="Y7038" s="7">
        <f t="shared" si="898"/>
        <v>0</v>
      </c>
      <c r="Z7038" s="7"/>
      <c r="AA7038" s="8">
        <f t="shared" si="900"/>
        <v>0</v>
      </c>
      <c r="AB7038" s="7">
        <f t="shared" si="901"/>
        <v>0</v>
      </c>
      <c r="AC7038" s="7">
        <f t="shared" si="903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hidden="1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2837</v>
      </c>
      <c r="I7039" s="58" t="s">
        <v>2838</v>
      </c>
      <c r="J7039" s="58" t="s">
        <v>2839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2"/>
        <v>109785.11</v>
      </c>
      <c r="W7039" s="8">
        <f t="shared" si="899"/>
        <v>0</v>
      </c>
      <c r="X7039" s="8"/>
      <c r="Y7039" s="7">
        <f t="shared" si="898"/>
        <v>0</v>
      </c>
      <c r="Z7039" s="7"/>
      <c r="AA7039" s="8">
        <f t="shared" si="900"/>
        <v>0</v>
      </c>
      <c r="AB7039" s="7">
        <f t="shared" si="901"/>
        <v>0</v>
      </c>
      <c r="AC7039" s="7">
        <f t="shared" si="903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hidden="1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2837</v>
      </c>
      <c r="I7040" s="58" t="s">
        <v>2838</v>
      </c>
      <c r="J7040" s="58" t="s">
        <v>2839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2"/>
        <v>7277.4399999999896</v>
      </c>
      <c r="W7040" s="8">
        <f t="shared" si="899"/>
        <v>0</v>
      </c>
      <c r="X7040" s="8"/>
      <c r="Y7040" s="7">
        <f t="shared" si="898"/>
        <v>0</v>
      </c>
      <c r="Z7040" s="7"/>
      <c r="AA7040" s="8">
        <f t="shared" si="900"/>
        <v>0</v>
      </c>
      <c r="AB7040" s="7">
        <f t="shared" si="901"/>
        <v>0</v>
      </c>
      <c r="AC7040" s="7">
        <f t="shared" si="903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hidden="1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2895</v>
      </c>
      <c r="F7041" s="58" t="s">
        <v>2895</v>
      </c>
      <c r="G7041" s="58" t="s">
        <v>2895</v>
      </c>
      <c r="H7041" s="58" t="s">
        <v>2837</v>
      </c>
      <c r="I7041" s="58" t="s">
        <v>2838</v>
      </c>
      <c r="J7041" s="58" t="s">
        <v>2839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2"/>
        <v>14396.02</v>
      </c>
      <c r="W7041" s="8">
        <f t="shared" si="899"/>
        <v>0</v>
      </c>
      <c r="X7041" s="8"/>
      <c r="Y7041" s="7">
        <f t="shared" si="898"/>
        <v>0</v>
      </c>
      <c r="Z7041" s="7"/>
      <c r="AA7041" s="8">
        <f t="shared" si="900"/>
        <v>0</v>
      </c>
      <c r="AB7041" s="7">
        <f t="shared" si="901"/>
        <v>0</v>
      </c>
      <c r="AC7041" s="7">
        <f t="shared" si="903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hidden="1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2837</v>
      </c>
      <c r="I7042" s="58" t="s">
        <v>2838</v>
      </c>
      <c r="J7042" s="58" t="s">
        <v>2839</v>
      </c>
      <c r="K7042" s="58" t="s">
        <v>32</v>
      </c>
      <c r="L7042" s="58" t="s">
        <v>2869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2"/>
        <v>45880.915479459101</v>
      </c>
      <c r="W7042" s="8">
        <f t="shared" si="899"/>
        <v>8335.4911392405065</v>
      </c>
      <c r="X7042" s="8"/>
      <c r="Y7042" s="7">
        <f t="shared" si="898"/>
        <v>0</v>
      </c>
      <c r="Z7042" s="7"/>
      <c r="AA7042" s="8">
        <f t="shared" si="900"/>
        <v>8335.4911392405065</v>
      </c>
      <c r="AB7042" s="7">
        <f t="shared" si="901"/>
        <v>685.10886075949384</v>
      </c>
      <c r="AC7042" s="7">
        <f t="shared" si="903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hidden="1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2869</v>
      </c>
      <c r="F7043" s="58" t="s">
        <v>2881</v>
      </c>
      <c r="G7043" s="58" t="s">
        <v>2869</v>
      </c>
      <c r="H7043" s="58" t="s">
        <v>2837</v>
      </c>
      <c r="I7043" s="58" t="s">
        <v>2838</v>
      </c>
      <c r="J7043" s="58" t="s">
        <v>2839</v>
      </c>
      <c r="K7043" s="58" t="s">
        <v>32</v>
      </c>
      <c r="L7043" s="58" t="s">
        <v>2869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2"/>
        <v>510048.35794521199</v>
      </c>
      <c r="W7043" s="8">
        <f t="shared" si="899"/>
        <v>4471.0639215686278</v>
      </c>
      <c r="X7043" s="8"/>
      <c r="Y7043" s="7">
        <f t="shared" ref="Y7043:Y7106" si="904">IF(W7043-AC7043&lt;=0,0,IF(O7043="返现",MAX(W7043-AB7043-AC7043,0),MAX(W7043-AC7043,0)))</f>
        <v>0</v>
      </c>
      <c r="Z7043" s="7"/>
      <c r="AA7043" s="8">
        <f t="shared" si="900"/>
        <v>4471.0639215686278</v>
      </c>
      <c r="AB7043" s="7">
        <f t="shared" si="901"/>
        <v>380.51607843137208</v>
      </c>
      <c r="AC7043" s="7">
        <f t="shared" si="903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hidden="1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2837</v>
      </c>
      <c r="I7044" s="58" t="s">
        <v>2838</v>
      </c>
      <c r="J7044" s="58" t="s">
        <v>2839</v>
      </c>
      <c r="K7044" s="58" t="s">
        <v>32</v>
      </c>
      <c r="L7044" s="58" t="s">
        <v>2869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2"/>
        <v>16159.492054795999</v>
      </c>
      <c r="W7044" s="8">
        <f t="shared" si="899"/>
        <v>0</v>
      </c>
      <c r="X7044" s="8"/>
      <c r="Y7044" s="7">
        <f t="shared" si="904"/>
        <v>0</v>
      </c>
      <c r="Z7044" s="7"/>
      <c r="AA7044" s="8">
        <f t="shared" si="900"/>
        <v>0</v>
      </c>
      <c r="AB7044" s="7">
        <f t="shared" si="901"/>
        <v>0</v>
      </c>
      <c r="AC7044" s="7">
        <f t="shared" si="903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hidden="1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2894</v>
      </c>
      <c r="F7045" s="58" t="s">
        <v>2894</v>
      </c>
      <c r="G7045" s="58" t="s">
        <v>2894</v>
      </c>
      <c r="H7045" s="58" t="s">
        <v>2837</v>
      </c>
      <c r="I7045" s="58" t="s">
        <v>2838</v>
      </c>
      <c r="J7045" s="58" t="s">
        <v>2839</v>
      </c>
      <c r="K7045" s="58" t="s">
        <v>32</v>
      </c>
      <c r="L7045" s="58" t="s">
        <v>2894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2"/>
        <v>12988.31</v>
      </c>
      <c r="W7045" s="8">
        <f t="shared" si="899"/>
        <v>1285.3883495145633</v>
      </c>
      <c r="X7045" s="8"/>
      <c r="Y7045" s="7">
        <f t="shared" si="904"/>
        <v>0</v>
      </c>
      <c r="Z7045" s="7"/>
      <c r="AA7045" s="8">
        <f t="shared" si="900"/>
        <v>1285.3883495145633</v>
      </c>
      <c r="AB7045" s="7">
        <f t="shared" si="901"/>
        <v>38.561650485436985</v>
      </c>
      <c r="AC7045" s="7">
        <f t="shared" si="903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hidden="1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2837</v>
      </c>
      <c r="I7046" s="58" t="s">
        <v>2838</v>
      </c>
      <c r="J7046" s="58" t="s">
        <v>2839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2"/>
        <v>60000</v>
      </c>
      <c r="W7046" s="8">
        <f t="shared" si="899"/>
        <v>0</v>
      </c>
      <c r="X7046" s="8"/>
      <c r="Y7046" s="7">
        <f t="shared" si="904"/>
        <v>0</v>
      </c>
      <c r="Z7046" s="7"/>
      <c r="AA7046" s="8">
        <f t="shared" si="900"/>
        <v>0</v>
      </c>
      <c r="AB7046" s="25">
        <f>U7046*P7046</f>
        <v>0</v>
      </c>
      <c r="AC7046" s="7">
        <f t="shared" si="903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4383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hidden="1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2837</v>
      </c>
      <c r="I7047" s="58" t="s">
        <v>2838</v>
      </c>
      <c r="J7047" s="58" t="s">
        <v>2839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2"/>
        <v>578978.41000000061</v>
      </c>
      <c r="W7047" s="8">
        <f>U7047</f>
        <v>2320023.5299999998</v>
      </c>
      <c r="X7047" s="8"/>
      <c r="Y7047" s="7">
        <f t="shared" si="904"/>
        <v>0</v>
      </c>
      <c r="Z7047" s="7"/>
      <c r="AA7047" s="8">
        <f t="shared" si="900"/>
        <v>2320023.5299999998</v>
      </c>
      <c r="AB7047" s="25">
        <f>U7047*P7047</f>
        <v>127601.29414999999</v>
      </c>
      <c r="AC7047" s="7">
        <f t="shared" si="903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4383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hidden="1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2837</v>
      </c>
      <c r="I7048" s="58" t="s">
        <v>2838</v>
      </c>
      <c r="J7048" s="58" t="s">
        <v>2839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2"/>
        <v>0</v>
      </c>
      <c r="W7048" s="8">
        <f t="shared" si="899"/>
        <v>0</v>
      </c>
      <c r="X7048" s="8"/>
      <c r="Y7048" s="7">
        <f t="shared" si="904"/>
        <v>0</v>
      </c>
      <c r="Z7048" s="7"/>
      <c r="AA7048" s="8">
        <f t="shared" si="900"/>
        <v>0</v>
      </c>
      <c r="AB7048" s="7">
        <f t="shared" ref="AB7048:AB7110" si="905">U7048-W7048</f>
        <v>0</v>
      </c>
      <c r="AC7048" s="7">
        <f t="shared" si="903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3262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hidden="1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2892</v>
      </c>
      <c r="F7049" s="58" t="s">
        <v>2893</v>
      </c>
      <c r="G7049" s="58" t="s">
        <v>2892</v>
      </c>
      <c r="H7049" s="58" t="s">
        <v>2837</v>
      </c>
      <c r="I7049" s="58" t="s">
        <v>2838</v>
      </c>
      <c r="J7049" s="58" t="s">
        <v>2839</v>
      </c>
      <c r="K7049" s="58" t="s">
        <v>32</v>
      </c>
      <c r="L7049" s="58" t="s">
        <v>2892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2"/>
        <v>6197.05</v>
      </c>
      <c r="W7049" s="8">
        <f t="shared" ref="W7049:W7057" si="906">U7049*(1+AI7049)/(1+AI7049+P7049)</f>
        <v>0</v>
      </c>
      <c r="X7049" s="8"/>
      <c r="Y7049" s="7">
        <f t="shared" si="904"/>
        <v>0</v>
      </c>
      <c r="Z7049" s="7"/>
      <c r="AA7049" s="8">
        <f t="shared" si="900"/>
        <v>0</v>
      </c>
      <c r="AB7049" s="7">
        <f t="shared" si="905"/>
        <v>0</v>
      </c>
      <c r="AC7049" s="7">
        <f t="shared" si="903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hidden="1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1661</v>
      </c>
      <c r="F7050" s="58" t="s">
        <v>2860</v>
      </c>
      <c r="G7050" s="58" t="s">
        <v>1661</v>
      </c>
      <c r="H7050" s="58" t="s">
        <v>2837</v>
      </c>
      <c r="I7050" s="58" t="s">
        <v>2838</v>
      </c>
      <c r="J7050" s="58" t="s">
        <v>2839</v>
      </c>
      <c r="K7050" s="58" t="s">
        <v>32</v>
      </c>
      <c r="L7050" s="58" t="s">
        <v>1662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2"/>
        <v>83010.440000000061</v>
      </c>
      <c r="W7050" s="8">
        <f t="shared" si="906"/>
        <v>265274.39999999991</v>
      </c>
      <c r="X7050" s="8"/>
      <c r="Y7050" s="7">
        <f t="shared" si="904"/>
        <v>0</v>
      </c>
      <c r="Z7050" s="7"/>
      <c r="AA7050" s="8">
        <f t="shared" si="900"/>
        <v>265274.39999999991</v>
      </c>
      <c r="AB7050" s="7">
        <f t="shared" si="905"/>
        <v>0</v>
      </c>
      <c r="AC7050" s="7">
        <f t="shared" si="903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hidden="1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2837</v>
      </c>
      <c r="I7051" s="58" t="s">
        <v>2838</v>
      </c>
      <c r="J7051" s="58" t="s">
        <v>2839</v>
      </c>
      <c r="K7051" s="58" t="s">
        <v>32</v>
      </c>
      <c r="L7051" s="58" t="s">
        <v>2862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2"/>
        <v>-1.0913936421275139E-11</v>
      </c>
      <c r="W7051" s="8">
        <f t="shared" si="906"/>
        <v>7393.9000000000005</v>
      </c>
      <c r="X7051" s="8"/>
      <c r="Y7051" s="7">
        <f t="shared" si="904"/>
        <v>0</v>
      </c>
      <c r="Z7051" s="7"/>
      <c r="AA7051" s="8">
        <f t="shared" si="900"/>
        <v>7393.9000000000005</v>
      </c>
      <c r="AB7051" s="7">
        <f t="shared" si="905"/>
        <v>0</v>
      </c>
      <c r="AC7051" s="7">
        <f t="shared" si="903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hidden="1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2837</v>
      </c>
      <c r="I7052" s="58" t="s">
        <v>2838</v>
      </c>
      <c r="J7052" s="58" t="s">
        <v>2839</v>
      </c>
      <c r="K7052" s="58" t="s">
        <v>32</v>
      </c>
      <c r="L7052" s="58" t="s">
        <v>2862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2"/>
        <v>51191.6</v>
      </c>
      <c r="W7052" s="8">
        <f t="shared" si="906"/>
        <v>0</v>
      </c>
      <c r="X7052" s="8"/>
      <c r="Y7052" s="7">
        <f t="shared" si="904"/>
        <v>0</v>
      </c>
      <c r="Z7052" s="7"/>
      <c r="AA7052" s="8">
        <f t="shared" si="900"/>
        <v>0</v>
      </c>
      <c r="AB7052" s="7">
        <f t="shared" si="905"/>
        <v>0</v>
      </c>
      <c r="AC7052" s="7">
        <f t="shared" si="903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hidden="1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1745</v>
      </c>
      <c r="F7053" s="58" t="s">
        <v>4488</v>
      </c>
      <c r="G7053" s="58" t="s">
        <v>1745</v>
      </c>
      <c r="H7053" s="58" t="s">
        <v>2837</v>
      </c>
      <c r="I7053" s="58" t="s">
        <v>2838</v>
      </c>
      <c r="J7053" s="58" t="s">
        <v>2839</v>
      </c>
      <c r="K7053" s="58" t="s">
        <v>32</v>
      </c>
      <c r="L7053" s="58" t="s">
        <v>1747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2"/>
        <v>0</v>
      </c>
      <c r="W7053" s="8">
        <f t="shared" si="906"/>
        <v>0</v>
      </c>
      <c r="X7053" s="8"/>
      <c r="Y7053" s="7">
        <f t="shared" si="904"/>
        <v>0</v>
      </c>
      <c r="Z7053" s="7"/>
      <c r="AA7053" s="8">
        <f t="shared" si="900"/>
        <v>0</v>
      </c>
      <c r="AB7053" s="7">
        <f t="shared" si="905"/>
        <v>0</v>
      </c>
      <c r="AC7053" s="7">
        <f t="shared" si="903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3262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hidden="1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1745</v>
      </c>
      <c r="F7054" s="58" t="s">
        <v>4488</v>
      </c>
      <c r="G7054" s="58" t="s">
        <v>1745</v>
      </c>
      <c r="H7054" s="58" t="s">
        <v>2837</v>
      </c>
      <c r="I7054" s="58" t="s">
        <v>2838</v>
      </c>
      <c r="J7054" s="58" t="s">
        <v>2839</v>
      </c>
      <c r="K7054" s="58" t="s">
        <v>32</v>
      </c>
      <c r="L7054" s="58" t="s">
        <v>1747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2"/>
        <v>439807.02000000025</v>
      </c>
      <c r="W7054" s="8">
        <f t="shared" si="906"/>
        <v>1152144.3127962083</v>
      </c>
      <c r="X7054" s="8"/>
      <c r="Y7054" s="7">
        <f t="shared" si="904"/>
        <v>0</v>
      </c>
      <c r="Z7054" s="7"/>
      <c r="AA7054" s="8">
        <f t="shared" si="900"/>
        <v>1152144.3127962083</v>
      </c>
      <c r="AB7054" s="7">
        <f t="shared" si="905"/>
        <v>63367.937203791458</v>
      </c>
      <c r="AC7054" s="7">
        <f t="shared" si="903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hidden="1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1745</v>
      </c>
      <c r="F7055" s="58" t="s">
        <v>4488</v>
      </c>
      <c r="G7055" s="58" t="s">
        <v>1745</v>
      </c>
      <c r="H7055" s="58" t="s">
        <v>2837</v>
      </c>
      <c r="I7055" s="58" t="s">
        <v>2838</v>
      </c>
      <c r="J7055" s="58" t="s">
        <v>2839</v>
      </c>
      <c r="K7055" s="58" t="s">
        <v>32</v>
      </c>
      <c r="L7055" s="58" t="s">
        <v>1747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2"/>
        <v>989505.5</v>
      </c>
      <c r="W7055" s="8">
        <f t="shared" si="906"/>
        <v>1299046.9194312796</v>
      </c>
      <c r="X7055" s="8"/>
      <c r="Y7055" s="7">
        <f t="shared" si="904"/>
        <v>0</v>
      </c>
      <c r="Z7055" s="7"/>
      <c r="AA7055" s="8">
        <f t="shared" si="900"/>
        <v>1299046.9194312796</v>
      </c>
      <c r="AB7055" s="7">
        <f t="shared" si="905"/>
        <v>71447.580568720354</v>
      </c>
      <c r="AC7055" s="7">
        <f t="shared" si="903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3262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hidden="1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1745</v>
      </c>
      <c r="F7056" s="58" t="s">
        <v>4488</v>
      </c>
      <c r="G7056" s="58" t="s">
        <v>1745</v>
      </c>
      <c r="H7056" s="58" t="s">
        <v>2837</v>
      </c>
      <c r="I7056" s="58" t="s">
        <v>2838</v>
      </c>
      <c r="J7056" s="58" t="s">
        <v>2839</v>
      </c>
      <c r="K7056" s="58" t="s">
        <v>32</v>
      </c>
      <c r="L7056" s="58" t="s">
        <v>1747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2"/>
        <v>-367500.00000000012</v>
      </c>
      <c r="W7056" s="8">
        <f t="shared" si="906"/>
        <v>627974.71090047387</v>
      </c>
      <c r="X7056" s="8"/>
      <c r="Y7056" s="7">
        <f t="shared" si="904"/>
        <v>0</v>
      </c>
      <c r="Z7056" s="7"/>
      <c r="AA7056" s="8">
        <f t="shared" ref="AA7056:AA7119" si="907">W7056+X7056</f>
        <v>627974.71090047387</v>
      </c>
      <c r="AB7056" s="7">
        <f t="shared" si="905"/>
        <v>34538.609099526075</v>
      </c>
      <c r="AC7056" s="7">
        <f t="shared" si="903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hidden="1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2339</v>
      </c>
      <c r="F7057" s="58" t="s">
        <v>2339</v>
      </c>
      <c r="G7057" s="58" t="s">
        <v>2339</v>
      </c>
      <c r="H7057" s="58" t="s">
        <v>2837</v>
      </c>
      <c r="I7057" s="58" t="s">
        <v>2838</v>
      </c>
      <c r="J7057" s="58" t="s">
        <v>2839</v>
      </c>
      <c r="K7057" s="58" t="s">
        <v>32</v>
      </c>
      <c r="L7057" s="58" t="s">
        <v>2339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2"/>
        <v>65725.560000000012</v>
      </c>
      <c r="W7057" s="8">
        <f t="shared" si="906"/>
        <v>91193.614857142835</v>
      </c>
      <c r="X7057" s="8"/>
      <c r="Y7057" s="7">
        <f t="shared" si="904"/>
        <v>0</v>
      </c>
      <c r="Z7057" s="7"/>
      <c r="AA7057" s="8">
        <f t="shared" si="907"/>
        <v>91193.614857142835</v>
      </c>
      <c r="AB7057" s="7">
        <f t="shared" si="905"/>
        <v>2682.1651428571495</v>
      </c>
      <c r="AC7057" s="7">
        <f t="shared" si="903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4377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hidden="1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4385</v>
      </c>
      <c r="G7058" s="58" t="s">
        <v>214</v>
      </c>
      <c r="H7058" s="58" t="s">
        <v>2837</v>
      </c>
      <c r="I7058" s="58" t="s">
        <v>2838</v>
      </c>
      <c r="J7058" s="58" t="s">
        <v>2839</v>
      </c>
      <c r="K7058" s="58" t="s">
        <v>32</v>
      </c>
      <c r="L7058" s="58" t="s">
        <v>1563</v>
      </c>
      <c r="M7058" s="58"/>
      <c r="N7058" s="58" t="s">
        <v>57</v>
      </c>
      <c r="O7058" s="58" t="s">
        <v>3654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2"/>
        <v>1192.5299999999988</v>
      </c>
      <c r="W7058" s="8">
        <f>U7058*(1+AI7058)/(1+P7058)</f>
        <v>8743.2556923076918</v>
      </c>
      <c r="X7058" s="8"/>
      <c r="Y7058" s="7">
        <f t="shared" si="904"/>
        <v>446.73569230769135</v>
      </c>
      <c r="Z7058" s="7"/>
      <c r="AA7058" s="8">
        <f t="shared" si="907"/>
        <v>8743.2556923076918</v>
      </c>
      <c r="AB7058" s="7">
        <f t="shared" si="905"/>
        <v>-446.73569230769135</v>
      </c>
      <c r="AC7058" s="7">
        <f t="shared" si="903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4384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hidden="1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4386</v>
      </c>
      <c r="F7059" s="58" t="s">
        <v>4386</v>
      </c>
      <c r="G7059" s="58" t="s">
        <v>4386</v>
      </c>
      <c r="H7059" s="58" t="s">
        <v>2837</v>
      </c>
      <c r="I7059" s="58" t="s">
        <v>2838</v>
      </c>
      <c r="J7059" s="58" t="s">
        <v>2839</v>
      </c>
      <c r="K7059" s="58" t="s">
        <v>32</v>
      </c>
      <c r="L7059" s="58" t="s">
        <v>1563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8">U7059*(1+AI7059)/(1+AI7059+P7059)</f>
        <v>17022.755248226949</v>
      </c>
      <c r="X7059" s="8"/>
      <c r="Y7059" s="7">
        <f t="shared" si="904"/>
        <v>0</v>
      </c>
      <c r="Z7059" s="7"/>
      <c r="AA7059" s="8">
        <f t="shared" si="907"/>
        <v>17022.755248226949</v>
      </c>
      <c r="AB7059" s="7">
        <f t="shared" si="905"/>
        <v>497.0147517730511</v>
      </c>
      <c r="AC7059" s="7">
        <f t="shared" si="903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4384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hidden="1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2906</v>
      </c>
      <c r="F7060" s="58" t="s">
        <v>2906</v>
      </c>
      <c r="G7060" s="58" t="s">
        <v>2906</v>
      </c>
      <c r="H7060" s="58" t="s">
        <v>2837</v>
      </c>
      <c r="I7060" s="58" t="s">
        <v>2838</v>
      </c>
      <c r="J7060" s="58" t="s">
        <v>2839</v>
      </c>
      <c r="K7060" s="58" t="s">
        <v>32</v>
      </c>
      <c r="L7060" s="58" t="s">
        <v>1563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8"/>
        <v>0</v>
      </c>
      <c r="X7060" s="8"/>
      <c r="Y7060" s="7">
        <f t="shared" si="904"/>
        <v>0</v>
      </c>
      <c r="Z7060" s="7"/>
      <c r="AA7060" s="8">
        <f t="shared" si="907"/>
        <v>0</v>
      </c>
      <c r="AB7060" s="7">
        <f t="shared" si="905"/>
        <v>0</v>
      </c>
      <c r="AC7060" s="7">
        <f t="shared" si="903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4387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hidden="1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3560</v>
      </c>
      <c r="F7061" s="58" t="s">
        <v>3560</v>
      </c>
      <c r="G7061" s="58" t="s">
        <v>3560</v>
      </c>
      <c r="H7061" s="58" t="s">
        <v>2837</v>
      </c>
      <c r="I7061" s="58" t="s">
        <v>2838</v>
      </c>
      <c r="J7061" s="58" t="s">
        <v>2839</v>
      </c>
      <c r="K7061" s="58" t="s">
        <v>32</v>
      </c>
      <c r="L7061" s="58" t="s">
        <v>1563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2"/>
        <v>29664.163829787201</v>
      </c>
      <c r="W7061" s="8">
        <f t="shared" si="908"/>
        <v>0</v>
      </c>
      <c r="X7061" s="8"/>
      <c r="Y7061" s="7">
        <f t="shared" si="904"/>
        <v>0</v>
      </c>
      <c r="Z7061" s="7"/>
      <c r="AA7061" s="8">
        <f t="shared" si="907"/>
        <v>0</v>
      </c>
      <c r="AB7061" s="7">
        <f t="shared" si="905"/>
        <v>0</v>
      </c>
      <c r="AC7061" s="7">
        <f t="shared" si="903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hidden="1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2837</v>
      </c>
      <c r="I7062" s="58" t="s">
        <v>2838</v>
      </c>
      <c r="J7062" s="58" t="s">
        <v>2839</v>
      </c>
      <c r="K7062" s="58" t="s">
        <v>32</v>
      </c>
      <c r="L7062" s="58" t="s">
        <v>1563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2"/>
        <v>3752.5239041090244</v>
      </c>
      <c r="W7062" s="8">
        <f t="shared" si="908"/>
        <v>156325.65826055993</v>
      </c>
      <c r="X7062" s="8"/>
      <c r="Y7062" s="7">
        <f t="shared" si="904"/>
        <v>0</v>
      </c>
      <c r="Z7062" s="7"/>
      <c r="AA7062" s="8">
        <f t="shared" si="907"/>
        <v>156325.65826055993</v>
      </c>
      <c r="AB7062" s="7">
        <f t="shared" si="905"/>
        <v>3326.0778353310598</v>
      </c>
      <c r="AC7062" s="7">
        <f t="shared" si="903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4387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hidden="1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2837</v>
      </c>
      <c r="I7063" s="58" t="s">
        <v>2838</v>
      </c>
      <c r="J7063" s="58" t="s">
        <v>2839</v>
      </c>
      <c r="K7063" s="58" t="s">
        <v>32</v>
      </c>
      <c r="L7063" s="58" t="s">
        <v>1563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2"/>
        <v>0</v>
      </c>
      <c r="W7063" s="8">
        <f t="shared" si="908"/>
        <v>98310.649607842584</v>
      </c>
      <c r="X7063" s="8"/>
      <c r="Y7063" s="7">
        <f t="shared" si="904"/>
        <v>0</v>
      </c>
      <c r="Z7063" s="7"/>
      <c r="AA7063" s="8">
        <f t="shared" si="907"/>
        <v>98310.649607842584</v>
      </c>
      <c r="AB7063" s="7">
        <f t="shared" si="905"/>
        <v>4713.5242962664197</v>
      </c>
      <c r="AC7063" s="7">
        <f t="shared" si="903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hidden="1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2925</v>
      </c>
      <c r="G7064" s="58" t="s">
        <v>1520</v>
      </c>
      <c r="H7064" s="58" t="s">
        <v>2837</v>
      </c>
      <c r="I7064" s="58" t="s">
        <v>2838</v>
      </c>
      <c r="J7064" s="58" t="s">
        <v>2839</v>
      </c>
      <c r="K7064" s="58" t="s">
        <v>32</v>
      </c>
      <c r="L7064" s="58" t="s">
        <v>1563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2"/>
        <v>4348.25</v>
      </c>
      <c r="W7064" s="8">
        <f t="shared" si="908"/>
        <v>0</v>
      </c>
      <c r="X7064" s="8"/>
      <c r="Y7064" s="7">
        <f t="shared" si="904"/>
        <v>0</v>
      </c>
      <c r="Z7064" s="7"/>
      <c r="AA7064" s="8">
        <f t="shared" si="907"/>
        <v>0</v>
      </c>
      <c r="AB7064" s="7">
        <f t="shared" si="905"/>
        <v>0</v>
      </c>
      <c r="AC7064" s="7">
        <f t="shared" si="903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hidden="1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2925</v>
      </c>
      <c r="G7065" s="58" t="s">
        <v>1520</v>
      </c>
      <c r="H7065" s="58" t="s">
        <v>2837</v>
      </c>
      <c r="I7065" s="58" t="s">
        <v>2838</v>
      </c>
      <c r="J7065" s="58" t="s">
        <v>2839</v>
      </c>
      <c r="K7065" s="58" t="s">
        <v>32</v>
      </c>
      <c r="L7065" s="58" t="s">
        <v>1563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2"/>
        <v>0</v>
      </c>
      <c r="W7065" s="8">
        <f t="shared" si="908"/>
        <v>0</v>
      </c>
      <c r="X7065" s="8"/>
      <c r="Y7065" s="7">
        <f t="shared" si="904"/>
        <v>0</v>
      </c>
      <c r="Z7065" s="7"/>
      <c r="AA7065" s="8">
        <f t="shared" si="907"/>
        <v>0</v>
      </c>
      <c r="AB7065" s="7">
        <f t="shared" si="905"/>
        <v>0</v>
      </c>
      <c r="AC7065" s="7">
        <f t="shared" si="903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hidden="1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1563</v>
      </c>
      <c r="F7066" s="58" t="s">
        <v>1563</v>
      </c>
      <c r="G7066" s="58" t="s">
        <v>1563</v>
      </c>
      <c r="H7066" s="58" t="s">
        <v>2837</v>
      </c>
      <c r="I7066" s="58" t="s">
        <v>2838</v>
      </c>
      <c r="J7066" s="58" t="s">
        <v>2839</v>
      </c>
      <c r="K7066" s="58" t="s">
        <v>32</v>
      </c>
      <c r="L7066" s="58" t="s">
        <v>1563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2"/>
        <v>3092.8759854029599</v>
      </c>
      <c r="W7066" s="8">
        <f t="shared" si="908"/>
        <v>0</v>
      </c>
      <c r="X7066" s="8"/>
      <c r="Y7066" s="7">
        <f t="shared" si="904"/>
        <v>0</v>
      </c>
      <c r="Z7066" s="7"/>
      <c r="AA7066" s="8">
        <f t="shared" si="907"/>
        <v>0</v>
      </c>
      <c r="AB7066" s="7">
        <f t="shared" si="905"/>
        <v>0</v>
      </c>
      <c r="AC7066" s="7">
        <f t="shared" si="903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hidden="1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1563</v>
      </c>
      <c r="F7067" s="58" t="s">
        <v>1563</v>
      </c>
      <c r="G7067" s="58" t="s">
        <v>1563</v>
      </c>
      <c r="H7067" s="58" t="s">
        <v>2837</v>
      </c>
      <c r="I7067" s="58" t="s">
        <v>2838</v>
      </c>
      <c r="J7067" s="58" t="s">
        <v>2839</v>
      </c>
      <c r="K7067" s="58" t="s">
        <v>32</v>
      </c>
      <c r="L7067" s="58" t="s">
        <v>1563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2"/>
        <v>0</v>
      </c>
      <c r="W7067" s="8">
        <f t="shared" si="908"/>
        <v>1370680.8960217242</v>
      </c>
      <c r="X7067" s="8"/>
      <c r="Y7067" s="7">
        <f t="shared" si="904"/>
        <v>0</v>
      </c>
      <c r="Z7067" s="7"/>
      <c r="AA7067" s="8">
        <f t="shared" si="907"/>
        <v>1370680.8960217242</v>
      </c>
      <c r="AB7067" s="7">
        <f t="shared" si="905"/>
        <v>38884.56442614831</v>
      </c>
      <c r="AC7067" s="7">
        <f t="shared" si="903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4387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hidden="1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2837</v>
      </c>
      <c r="I7068" s="58" t="s">
        <v>2838</v>
      </c>
      <c r="J7068" s="58" t="s">
        <v>2839</v>
      </c>
      <c r="K7068" s="58" t="s">
        <v>32</v>
      </c>
      <c r="L7068" s="58" t="s">
        <v>1563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2"/>
        <v>0</v>
      </c>
      <c r="W7068" s="8">
        <f t="shared" si="908"/>
        <v>0</v>
      </c>
      <c r="X7068" s="8"/>
      <c r="Y7068" s="7">
        <f t="shared" si="904"/>
        <v>0</v>
      </c>
      <c r="Z7068" s="7"/>
      <c r="AA7068" s="8">
        <f t="shared" si="907"/>
        <v>0</v>
      </c>
      <c r="AB7068" s="7">
        <f t="shared" si="905"/>
        <v>0</v>
      </c>
      <c r="AC7068" s="7">
        <f t="shared" si="903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4387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hidden="1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2837</v>
      </c>
      <c r="I7069" s="58" t="s">
        <v>2838</v>
      </c>
      <c r="J7069" s="58" t="s">
        <v>2839</v>
      </c>
      <c r="K7069" s="58" t="s">
        <v>32</v>
      </c>
      <c r="L7069" s="58" t="s">
        <v>1563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2"/>
        <v>0</v>
      </c>
      <c r="W7069" s="8">
        <f t="shared" si="908"/>
        <v>0</v>
      </c>
      <c r="X7069" s="8"/>
      <c r="Y7069" s="7">
        <f t="shared" si="904"/>
        <v>0</v>
      </c>
      <c r="Z7069" s="7"/>
      <c r="AA7069" s="8">
        <f t="shared" si="907"/>
        <v>0</v>
      </c>
      <c r="AB7069" s="7">
        <f t="shared" si="905"/>
        <v>0</v>
      </c>
      <c r="AC7069" s="7">
        <f t="shared" si="903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hidden="1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2907</v>
      </c>
      <c r="F7070" s="58" t="s">
        <v>2907</v>
      </c>
      <c r="G7070" s="58" t="s">
        <v>2907</v>
      </c>
      <c r="H7070" s="58" t="s">
        <v>2837</v>
      </c>
      <c r="I7070" s="58" t="s">
        <v>2838</v>
      </c>
      <c r="J7070" s="58" t="s">
        <v>2839</v>
      </c>
      <c r="K7070" s="58" t="s">
        <v>32</v>
      </c>
      <c r="L7070" s="58" t="s">
        <v>1563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2"/>
        <v>19782.388841933003</v>
      </c>
      <c r="W7070" s="8">
        <f t="shared" si="908"/>
        <v>11416.614413793104</v>
      </c>
      <c r="X7070" s="8"/>
      <c r="Y7070" s="7">
        <f t="shared" si="904"/>
        <v>0</v>
      </c>
      <c r="Z7070" s="7"/>
      <c r="AA7070" s="8">
        <f t="shared" si="907"/>
        <v>11416.614413793104</v>
      </c>
      <c r="AB7070" s="7">
        <f t="shared" si="905"/>
        <v>323.8755862068956</v>
      </c>
      <c r="AC7070" s="7">
        <f t="shared" si="903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hidden="1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2837</v>
      </c>
      <c r="I7071" s="58" t="s">
        <v>2838</v>
      </c>
      <c r="J7071" s="58" t="s">
        <v>2839</v>
      </c>
      <c r="K7071" s="58" t="s">
        <v>32</v>
      </c>
      <c r="L7071" s="58" t="s">
        <v>1563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2"/>
        <v>90930.243576642009</v>
      </c>
      <c r="W7071" s="8">
        <f t="shared" si="908"/>
        <v>54132.721928571424</v>
      </c>
      <c r="X7071" s="8"/>
      <c r="Y7071" s="7">
        <f t="shared" si="904"/>
        <v>0</v>
      </c>
      <c r="Z7071" s="7"/>
      <c r="AA7071" s="8">
        <f t="shared" si="907"/>
        <v>54132.721928571424</v>
      </c>
      <c r="AB7071" s="7">
        <f t="shared" si="905"/>
        <v>1185.3880714285697</v>
      </c>
      <c r="AC7071" s="7">
        <f t="shared" si="903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4384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hidden="1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2908</v>
      </c>
      <c r="F7072" s="58" t="s">
        <v>2909</v>
      </c>
      <c r="G7072" s="58" t="s">
        <v>2908</v>
      </c>
      <c r="H7072" s="58" t="s">
        <v>2837</v>
      </c>
      <c r="I7072" s="58" t="s">
        <v>2838</v>
      </c>
      <c r="J7072" s="58" t="s">
        <v>2839</v>
      </c>
      <c r="K7072" s="58" t="s">
        <v>32</v>
      </c>
      <c r="L7072" s="58" t="s">
        <v>1563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2"/>
        <v>5239.49</v>
      </c>
      <c r="W7072" s="8">
        <f t="shared" si="908"/>
        <v>0</v>
      </c>
      <c r="X7072" s="8"/>
      <c r="Y7072" s="7">
        <f t="shared" si="904"/>
        <v>0</v>
      </c>
      <c r="Z7072" s="7"/>
      <c r="AA7072" s="8">
        <f t="shared" si="907"/>
        <v>0</v>
      </c>
      <c r="AB7072" s="7">
        <f t="shared" si="905"/>
        <v>0</v>
      </c>
      <c r="AC7072" s="7">
        <f t="shared" si="903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hidden="1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2933</v>
      </c>
      <c r="F7073" s="58" t="s">
        <v>2933</v>
      </c>
      <c r="G7073" s="58" t="s">
        <v>2933</v>
      </c>
      <c r="H7073" s="58" t="s">
        <v>2837</v>
      </c>
      <c r="I7073" s="58" t="s">
        <v>2838</v>
      </c>
      <c r="J7073" s="58" t="s">
        <v>2839</v>
      </c>
      <c r="K7073" s="58" t="s">
        <v>32</v>
      </c>
      <c r="L7073" s="58" t="s">
        <v>1563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2"/>
        <v>0</v>
      </c>
      <c r="W7073" s="8">
        <f>U7073*(1+AI7073)/(1+P7073+AI7073)</f>
        <v>20000.004000000001</v>
      </c>
      <c r="X7073" s="8"/>
      <c r="Y7073" s="7">
        <f t="shared" si="904"/>
        <v>0</v>
      </c>
      <c r="Z7073" s="7"/>
      <c r="AA7073" s="8">
        <f t="shared" si="907"/>
        <v>20000.004000000001</v>
      </c>
      <c r="AB7073" s="7">
        <f t="shared" si="905"/>
        <v>567.3760000000002</v>
      </c>
      <c r="AC7073" s="7">
        <f t="shared" si="903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hidden="1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2919</v>
      </c>
      <c r="F7074" s="58" t="s">
        <v>2919</v>
      </c>
      <c r="G7074" s="58" t="s">
        <v>2919</v>
      </c>
      <c r="H7074" s="58" t="s">
        <v>2837</v>
      </c>
      <c r="I7074" s="58" t="s">
        <v>2838</v>
      </c>
      <c r="J7074" s="58" t="s">
        <v>2839</v>
      </c>
      <c r="K7074" s="58" t="s">
        <v>32</v>
      </c>
      <c r="L7074" s="58" t="s">
        <v>1563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2"/>
        <v>162951.74297241191</v>
      </c>
      <c r="W7074" s="8">
        <f>U7074*(1+AI7074)/(1+AI7074+P7074)</f>
        <v>983574.94354166673</v>
      </c>
      <c r="X7074" s="8"/>
      <c r="Y7074" s="7">
        <f t="shared" si="904"/>
        <v>0</v>
      </c>
      <c r="Z7074" s="7"/>
      <c r="AA7074" s="8">
        <f t="shared" si="907"/>
        <v>983574.94354166673</v>
      </c>
      <c r="AB7074" s="7">
        <f t="shared" si="905"/>
        <v>20927.12645833334</v>
      </c>
      <c r="AC7074" s="7">
        <f t="shared" si="903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4387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hidden="1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2837</v>
      </c>
      <c r="I7075" s="58" t="s">
        <v>2838</v>
      </c>
      <c r="J7075" s="58" t="s">
        <v>2839</v>
      </c>
      <c r="K7075" s="58" t="s">
        <v>32</v>
      </c>
      <c r="L7075" s="58" t="s">
        <v>1563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2"/>
        <v>12.659999999999901</v>
      </c>
      <c r="W7075" s="8">
        <f>U7075*(1+AI7075)/(1+P7075)</f>
        <v>0</v>
      </c>
      <c r="X7075" s="8"/>
      <c r="Y7075" s="7">
        <f t="shared" si="904"/>
        <v>0</v>
      </c>
      <c r="Z7075" s="7"/>
      <c r="AA7075" s="8">
        <f t="shared" si="907"/>
        <v>0</v>
      </c>
      <c r="AB7075" s="7">
        <f t="shared" si="905"/>
        <v>0</v>
      </c>
      <c r="AC7075" s="7">
        <f t="shared" si="903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hidden="1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2837</v>
      </c>
      <c r="I7076" s="58" t="s">
        <v>2838</v>
      </c>
      <c r="J7076" s="58" t="s">
        <v>2839</v>
      </c>
      <c r="K7076" s="58" t="s">
        <v>32</v>
      </c>
      <c r="L7076" s="58" t="s">
        <v>1563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2"/>
        <v>39260.428493150801</v>
      </c>
      <c r="W7076" s="8">
        <f t="shared" ref="W7076:W7081" si="909">U7076*(1+AI7076)/(1+AI7076+P7076)</f>
        <v>0</v>
      </c>
      <c r="X7076" s="8"/>
      <c r="Y7076" s="7">
        <f t="shared" si="904"/>
        <v>0</v>
      </c>
      <c r="Z7076" s="7"/>
      <c r="AA7076" s="8">
        <f t="shared" si="907"/>
        <v>0</v>
      </c>
      <c r="AB7076" s="7">
        <f t="shared" si="905"/>
        <v>0</v>
      </c>
      <c r="AC7076" s="7">
        <f t="shared" si="903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hidden="1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2837</v>
      </c>
      <c r="I7077" s="58" t="s">
        <v>2838</v>
      </c>
      <c r="J7077" s="58" t="s">
        <v>2839</v>
      </c>
      <c r="K7077" s="58" t="s">
        <v>32</v>
      </c>
      <c r="L7077" s="58" t="s">
        <v>1563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2"/>
        <v>5319.1489361702097</v>
      </c>
      <c r="W7077" s="8">
        <f t="shared" si="909"/>
        <v>0</v>
      </c>
      <c r="X7077" s="8"/>
      <c r="Y7077" s="7">
        <f t="shared" si="904"/>
        <v>0</v>
      </c>
      <c r="Z7077" s="7"/>
      <c r="AA7077" s="8">
        <f t="shared" si="907"/>
        <v>0</v>
      </c>
      <c r="AB7077" s="7">
        <f t="shared" si="905"/>
        <v>0</v>
      </c>
      <c r="AC7077" s="7">
        <f t="shared" si="903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hidden="1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4388</v>
      </c>
      <c r="F7078" s="58" t="s">
        <v>4388</v>
      </c>
      <c r="G7078" s="58" t="s">
        <v>4388</v>
      </c>
      <c r="H7078" s="58" t="s">
        <v>2837</v>
      </c>
      <c r="I7078" s="58" t="s">
        <v>2838</v>
      </c>
      <c r="J7078" s="58" t="s">
        <v>2839</v>
      </c>
      <c r="K7078" s="58" t="s">
        <v>32</v>
      </c>
      <c r="L7078" s="58" t="s">
        <v>1563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2"/>
        <v>12368.610000000015</v>
      </c>
      <c r="W7078" s="8">
        <f t="shared" si="909"/>
        <v>147972.59586206893</v>
      </c>
      <c r="X7078" s="8"/>
      <c r="Y7078" s="7">
        <f t="shared" si="904"/>
        <v>0</v>
      </c>
      <c r="Z7078" s="7"/>
      <c r="AA7078" s="8">
        <f t="shared" si="907"/>
        <v>147972.59586206893</v>
      </c>
      <c r="AB7078" s="7">
        <f t="shared" si="905"/>
        <v>4197.8041379310598</v>
      </c>
      <c r="AC7078" s="7">
        <f t="shared" si="903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4387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hidden="1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2837</v>
      </c>
      <c r="I7079" s="58" t="s">
        <v>2838</v>
      </c>
      <c r="J7079" s="58" t="s">
        <v>2839</v>
      </c>
      <c r="K7079" s="58" t="s">
        <v>32</v>
      </c>
      <c r="L7079" s="58" t="s">
        <v>1563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09"/>
        <v>0</v>
      </c>
      <c r="X7079" s="8"/>
      <c r="Y7079" s="7">
        <f t="shared" si="904"/>
        <v>0</v>
      </c>
      <c r="Z7079" s="7"/>
      <c r="AA7079" s="8">
        <f t="shared" si="907"/>
        <v>0</v>
      </c>
      <c r="AB7079" s="7">
        <f t="shared" si="905"/>
        <v>0</v>
      </c>
      <c r="AC7079" s="7">
        <f t="shared" si="903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4389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hidden="1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1567</v>
      </c>
      <c r="F7080" s="58" t="s">
        <v>1567</v>
      </c>
      <c r="G7080" s="58" t="s">
        <v>1567</v>
      </c>
      <c r="H7080" s="58" t="s">
        <v>2837</v>
      </c>
      <c r="I7080" s="58" t="s">
        <v>2838</v>
      </c>
      <c r="J7080" s="58" t="s">
        <v>2839</v>
      </c>
      <c r="K7080" s="58" t="s">
        <v>32</v>
      </c>
      <c r="L7080" s="58" t="s">
        <v>1563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2"/>
        <v>45437.237372262003</v>
      </c>
      <c r="W7080" s="8">
        <f t="shared" si="909"/>
        <v>0</v>
      </c>
      <c r="X7080" s="8"/>
      <c r="Y7080" s="7">
        <f t="shared" si="904"/>
        <v>0</v>
      </c>
      <c r="Z7080" s="7"/>
      <c r="AA7080" s="8">
        <f t="shared" si="907"/>
        <v>0</v>
      </c>
      <c r="AB7080" s="7">
        <f t="shared" si="905"/>
        <v>0</v>
      </c>
      <c r="AC7080" s="7">
        <f t="shared" si="903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hidden="1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1567</v>
      </c>
      <c r="F7081" s="58" t="s">
        <v>1567</v>
      </c>
      <c r="G7081" s="58" t="s">
        <v>1567</v>
      </c>
      <c r="H7081" s="58" t="s">
        <v>2837</v>
      </c>
      <c r="I7081" s="58" t="s">
        <v>2838</v>
      </c>
      <c r="J7081" s="58" t="s">
        <v>2839</v>
      </c>
      <c r="K7081" s="58" t="s">
        <v>32</v>
      </c>
      <c r="L7081" s="58" t="s">
        <v>1563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2"/>
        <v>28845.265070440044</v>
      </c>
      <c r="W7081" s="8">
        <f t="shared" si="909"/>
        <v>74363.059655172401</v>
      </c>
      <c r="X7081" s="8"/>
      <c r="Y7081" s="7">
        <f t="shared" si="904"/>
        <v>0</v>
      </c>
      <c r="Z7081" s="7"/>
      <c r="AA7081" s="8">
        <f t="shared" si="907"/>
        <v>74363.059655172401</v>
      </c>
      <c r="AB7081" s="7">
        <f t="shared" si="905"/>
        <v>2109.5903448275931</v>
      </c>
      <c r="AC7081" s="7">
        <f t="shared" si="903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4387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hidden="1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2920</v>
      </c>
      <c r="F7082" s="58" t="s">
        <v>2920</v>
      </c>
      <c r="G7082" s="58" t="s">
        <v>2920</v>
      </c>
      <c r="H7082" s="58" t="s">
        <v>2837</v>
      </c>
      <c r="I7082" s="58" t="s">
        <v>2838</v>
      </c>
      <c r="J7082" s="58" t="s">
        <v>2839</v>
      </c>
      <c r="K7082" s="58" t="s">
        <v>32</v>
      </c>
      <c r="L7082" s="58" t="s">
        <v>1563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0">S7082+T7082-U7082</f>
        <v>0</v>
      </c>
      <c r="W7082" s="8">
        <f>U7082*(1+AI7082)/(1+P7082)</f>
        <v>39277.253037041373</v>
      </c>
      <c r="X7082" s="8"/>
      <c r="Y7082" s="7">
        <f t="shared" si="904"/>
        <v>573.39055528527388</v>
      </c>
      <c r="Z7082" s="7"/>
      <c r="AA7082" s="8">
        <f t="shared" si="907"/>
        <v>39277.253037041373</v>
      </c>
      <c r="AB7082" s="7">
        <f t="shared" si="905"/>
        <v>-573.39055528527388</v>
      </c>
      <c r="AC7082" s="7">
        <f t="shared" si="903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4384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hidden="1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2920</v>
      </c>
      <c r="F7083" s="58" t="s">
        <v>2920</v>
      </c>
      <c r="G7083" s="58" t="s">
        <v>2920</v>
      </c>
      <c r="H7083" s="58" t="s">
        <v>2837</v>
      </c>
      <c r="I7083" s="58" t="s">
        <v>2838</v>
      </c>
      <c r="J7083" s="58" t="s">
        <v>2839</v>
      </c>
      <c r="K7083" s="58" t="s">
        <v>32</v>
      </c>
      <c r="L7083" s="58" t="s">
        <v>1563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0"/>
        <v>18287.842481756095</v>
      </c>
      <c r="W7083" s="8">
        <f>U7083*(1+AI7083)/(1+P7083)</f>
        <v>1441.2273333289984</v>
      </c>
      <c r="X7083" s="8"/>
      <c r="Y7083" s="7">
        <f t="shared" si="904"/>
        <v>21.039815085094915</v>
      </c>
      <c r="Z7083" s="7"/>
      <c r="AA7083" s="8">
        <f t="shared" si="907"/>
        <v>1441.2273333289984</v>
      </c>
      <c r="AB7083" s="7">
        <f t="shared" si="905"/>
        <v>-21.039815085094915</v>
      </c>
      <c r="AC7083" s="7">
        <f t="shared" si="903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4384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hidden="1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2920</v>
      </c>
      <c r="F7084" s="58" t="s">
        <v>2920</v>
      </c>
      <c r="G7084" s="58" t="s">
        <v>2920</v>
      </c>
      <c r="H7084" s="58" t="s">
        <v>2837</v>
      </c>
      <c r="I7084" s="58" t="s">
        <v>2838</v>
      </c>
      <c r="J7084" s="58" t="s">
        <v>2839</v>
      </c>
      <c r="K7084" s="58" t="s">
        <v>32</v>
      </c>
      <c r="L7084" s="58" t="s">
        <v>1563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0"/>
        <v>66480.020000000077</v>
      </c>
      <c r="W7084" s="8">
        <f t="shared" ref="W7084:W7103" si="911">U7084*(1+AI7084)/(1+AI7084+P7084)</f>
        <v>235353.92296551718</v>
      </c>
      <c r="X7084" s="8"/>
      <c r="Y7084" s="7">
        <f t="shared" si="904"/>
        <v>0</v>
      </c>
      <c r="Z7084" s="7"/>
      <c r="AA7084" s="8">
        <f t="shared" si="907"/>
        <v>235353.92296551718</v>
      </c>
      <c r="AB7084" s="7">
        <f t="shared" si="905"/>
        <v>6676.7070344827662</v>
      </c>
      <c r="AC7084" s="7">
        <f t="shared" si="903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4387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hidden="1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1629</v>
      </c>
      <c r="F7085" s="23" t="s">
        <v>4498</v>
      </c>
      <c r="G7085" s="58" t="s">
        <v>1629</v>
      </c>
      <c r="H7085" s="58" t="s">
        <v>2837</v>
      </c>
      <c r="I7085" s="58" t="s">
        <v>2838</v>
      </c>
      <c r="J7085" s="58" t="s">
        <v>2839</v>
      </c>
      <c r="K7085" s="58" t="s">
        <v>32</v>
      </c>
      <c r="L7085" s="58" t="s">
        <v>1563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0"/>
        <v>212018.66041095997</v>
      </c>
      <c r="W7085" s="8">
        <f t="shared" si="911"/>
        <v>0</v>
      </c>
      <c r="X7085" s="8"/>
      <c r="Y7085" s="7">
        <f t="shared" si="904"/>
        <v>0</v>
      </c>
      <c r="Z7085" s="7"/>
      <c r="AA7085" s="8">
        <f t="shared" si="907"/>
        <v>0</v>
      </c>
      <c r="AB7085" s="7">
        <f t="shared" si="905"/>
        <v>0</v>
      </c>
      <c r="AC7085" s="7">
        <f t="shared" si="903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hidden="1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2934</v>
      </c>
      <c r="F7086" s="58" t="s">
        <v>2934</v>
      </c>
      <c r="G7086" s="58" t="s">
        <v>2934</v>
      </c>
      <c r="H7086" s="58" t="s">
        <v>2837</v>
      </c>
      <c r="I7086" s="58" t="s">
        <v>2838</v>
      </c>
      <c r="J7086" s="58" t="s">
        <v>2839</v>
      </c>
      <c r="K7086" s="58" t="s">
        <v>32</v>
      </c>
      <c r="L7086" s="58" t="s">
        <v>1563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0"/>
        <v>69942.399999999994</v>
      </c>
      <c r="W7086" s="8">
        <f t="shared" si="911"/>
        <v>0</v>
      </c>
      <c r="X7086" s="8"/>
      <c r="Y7086" s="7">
        <f t="shared" si="904"/>
        <v>0</v>
      </c>
      <c r="Z7086" s="7"/>
      <c r="AA7086" s="8">
        <f t="shared" si="907"/>
        <v>0</v>
      </c>
      <c r="AB7086" s="7">
        <f t="shared" si="905"/>
        <v>0</v>
      </c>
      <c r="AC7086" s="7">
        <f t="shared" si="903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hidden="1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2926</v>
      </c>
      <c r="F7087" s="58" t="s">
        <v>2926</v>
      </c>
      <c r="G7087" s="58" t="s">
        <v>2926</v>
      </c>
      <c r="H7087" s="58" t="s">
        <v>2837</v>
      </c>
      <c r="I7087" s="58" t="s">
        <v>2838</v>
      </c>
      <c r="J7087" s="58" t="s">
        <v>2839</v>
      </c>
      <c r="K7087" s="58" t="s">
        <v>32</v>
      </c>
      <c r="L7087" s="58" t="s">
        <v>1563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0"/>
        <v>53161.599999999999</v>
      </c>
      <c r="W7087" s="8">
        <f t="shared" si="911"/>
        <v>0</v>
      </c>
      <c r="X7087" s="8"/>
      <c r="Y7087" s="7">
        <f t="shared" si="904"/>
        <v>0</v>
      </c>
      <c r="Z7087" s="7"/>
      <c r="AA7087" s="8">
        <f t="shared" si="907"/>
        <v>0</v>
      </c>
      <c r="AB7087" s="7">
        <f t="shared" si="905"/>
        <v>0</v>
      </c>
      <c r="AC7087" s="7">
        <f t="shared" si="903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hidden="1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2927</v>
      </c>
      <c r="F7088" s="58" t="s">
        <v>2927</v>
      </c>
      <c r="G7088" s="58" t="s">
        <v>2927</v>
      </c>
      <c r="H7088" s="58" t="s">
        <v>2837</v>
      </c>
      <c r="I7088" s="58" t="s">
        <v>2838</v>
      </c>
      <c r="J7088" s="58" t="s">
        <v>2839</v>
      </c>
      <c r="K7088" s="58" t="s">
        <v>32</v>
      </c>
      <c r="L7088" s="58" t="s">
        <v>1563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0"/>
        <v>1829.11</v>
      </c>
      <c r="W7088" s="8">
        <f t="shared" si="911"/>
        <v>0</v>
      </c>
      <c r="X7088" s="8"/>
      <c r="Y7088" s="7">
        <f t="shared" si="904"/>
        <v>0</v>
      </c>
      <c r="Z7088" s="7"/>
      <c r="AA7088" s="8">
        <f t="shared" si="907"/>
        <v>0</v>
      </c>
      <c r="AB7088" s="7">
        <f t="shared" si="905"/>
        <v>0</v>
      </c>
      <c r="AC7088" s="7">
        <f t="shared" si="903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hidden="1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2837</v>
      </c>
      <c r="I7089" s="58" t="s">
        <v>2838</v>
      </c>
      <c r="J7089" s="58" t="s">
        <v>2839</v>
      </c>
      <c r="K7089" s="58" t="s">
        <v>32</v>
      </c>
      <c r="L7089" s="58" t="s">
        <v>1563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0"/>
        <v>52565.906350371893</v>
      </c>
      <c r="W7089" s="8">
        <f t="shared" si="911"/>
        <v>1243481.2339285712</v>
      </c>
      <c r="X7089" s="8"/>
      <c r="Y7089" s="7">
        <f t="shared" si="904"/>
        <v>0</v>
      </c>
      <c r="Z7089" s="7"/>
      <c r="AA7089" s="8">
        <f t="shared" si="907"/>
        <v>1243481.2339285712</v>
      </c>
      <c r="AB7089" s="7">
        <f t="shared" si="905"/>
        <v>27229.516071428778</v>
      </c>
      <c r="AC7089" s="7">
        <f t="shared" ref="AC7089:AC7149" si="912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4384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hidden="1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2837</v>
      </c>
      <c r="I7090" s="58" t="s">
        <v>2838</v>
      </c>
      <c r="J7090" s="58" t="s">
        <v>2839</v>
      </c>
      <c r="K7090" s="58" t="s">
        <v>32</v>
      </c>
      <c r="L7090" s="58" t="s">
        <v>1563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0"/>
        <v>41882.351917808002</v>
      </c>
      <c r="W7090" s="8">
        <f t="shared" si="911"/>
        <v>0</v>
      </c>
      <c r="X7090" s="8"/>
      <c r="Y7090" s="7">
        <f t="shared" si="904"/>
        <v>0</v>
      </c>
      <c r="Z7090" s="7"/>
      <c r="AA7090" s="8">
        <f t="shared" si="907"/>
        <v>0</v>
      </c>
      <c r="AB7090" s="7">
        <f t="shared" si="905"/>
        <v>0</v>
      </c>
      <c r="AC7090" s="7">
        <f t="shared" si="912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hidden="1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2882</v>
      </c>
      <c r="F7091" s="23" t="s">
        <v>2883</v>
      </c>
      <c r="G7091" s="58" t="s">
        <v>2882</v>
      </c>
      <c r="H7091" s="58" t="s">
        <v>2837</v>
      </c>
      <c r="I7091" s="58" t="s">
        <v>2838</v>
      </c>
      <c r="J7091" s="58" t="s">
        <v>2839</v>
      </c>
      <c r="K7091" s="58" t="s">
        <v>32</v>
      </c>
      <c r="L7091" s="58" t="s">
        <v>1563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0"/>
        <v>65000</v>
      </c>
      <c r="W7091" s="8">
        <f t="shared" si="911"/>
        <v>0</v>
      </c>
      <c r="X7091" s="8"/>
      <c r="Y7091" s="7">
        <f t="shared" si="904"/>
        <v>0</v>
      </c>
      <c r="Z7091" s="7"/>
      <c r="AA7091" s="8">
        <f t="shared" si="907"/>
        <v>0</v>
      </c>
      <c r="AB7091" s="7">
        <f t="shared" si="905"/>
        <v>0</v>
      </c>
      <c r="AC7091" s="7">
        <f t="shared" si="912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4384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hidden="1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2882</v>
      </c>
      <c r="F7092" s="23" t="s">
        <v>2883</v>
      </c>
      <c r="G7092" s="58" t="s">
        <v>2882</v>
      </c>
      <c r="H7092" s="58" t="s">
        <v>2837</v>
      </c>
      <c r="I7092" s="58" t="s">
        <v>2838</v>
      </c>
      <c r="J7092" s="58" t="s">
        <v>2839</v>
      </c>
      <c r="K7092" s="58" t="s">
        <v>32</v>
      </c>
      <c r="L7092" s="58" t="s">
        <v>1563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0"/>
        <v>18631.931313509936</v>
      </c>
      <c r="W7092" s="8">
        <f t="shared" si="911"/>
        <v>422750.9453793104</v>
      </c>
      <c r="X7092" s="8"/>
      <c r="Y7092" s="7">
        <f t="shared" si="904"/>
        <v>0</v>
      </c>
      <c r="Z7092" s="7"/>
      <c r="AA7092" s="8">
        <f t="shared" si="907"/>
        <v>422750.9453793104</v>
      </c>
      <c r="AB7092" s="7">
        <f t="shared" si="905"/>
        <v>11992.934620689659</v>
      </c>
      <c r="AC7092" s="7">
        <f t="shared" si="912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4387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hidden="1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2882</v>
      </c>
      <c r="F7093" s="23" t="s">
        <v>2883</v>
      </c>
      <c r="G7093" s="58" t="s">
        <v>2882</v>
      </c>
      <c r="H7093" s="58" t="s">
        <v>2837</v>
      </c>
      <c r="I7093" s="58" t="s">
        <v>2838</v>
      </c>
      <c r="J7093" s="58" t="s">
        <v>2839</v>
      </c>
      <c r="K7093" s="58" t="s">
        <v>32</v>
      </c>
      <c r="L7093" s="58" t="s">
        <v>1563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0"/>
        <v>3484.5500000000029</v>
      </c>
      <c r="W7093" s="8">
        <f t="shared" si="911"/>
        <v>9738.3699999999972</v>
      </c>
      <c r="X7093" s="8"/>
      <c r="Y7093" s="7">
        <f t="shared" si="904"/>
        <v>0</v>
      </c>
      <c r="Z7093" s="7"/>
      <c r="AA7093" s="8">
        <f t="shared" si="907"/>
        <v>9738.3699999999972</v>
      </c>
      <c r="AB7093" s="7">
        <f t="shared" si="905"/>
        <v>0</v>
      </c>
      <c r="AC7093" s="7">
        <f t="shared" si="912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hidden="1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2837</v>
      </c>
      <c r="I7094" s="58" t="s">
        <v>2838</v>
      </c>
      <c r="J7094" s="58" t="s">
        <v>2839</v>
      </c>
      <c r="K7094" s="58" t="s">
        <v>32</v>
      </c>
      <c r="L7094" s="58" t="s">
        <v>1563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0"/>
        <v>43271.47</v>
      </c>
      <c r="W7094" s="8">
        <f t="shared" si="911"/>
        <v>17084.340357142857</v>
      </c>
      <c r="X7094" s="8"/>
      <c r="Y7094" s="7">
        <f t="shared" si="904"/>
        <v>0</v>
      </c>
      <c r="Z7094" s="7"/>
      <c r="AA7094" s="8">
        <f t="shared" si="907"/>
        <v>17084.340357142857</v>
      </c>
      <c r="AB7094" s="7">
        <f t="shared" si="905"/>
        <v>374.10964285714363</v>
      </c>
      <c r="AC7094" s="7">
        <f t="shared" si="912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4384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hidden="1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2837</v>
      </c>
      <c r="I7095" s="58" t="s">
        <v>2838</v>
      </c>
      <c r="J7095" s="58" t="s">
        <v>2839</v>
      </c>
      <c r="K7095" s="58" t="s">
        <v>32</v>
      </c>
      <c r="L7095" s="58" t="s">
        <v>1563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0"/>
        <v>67804.484042552998</v>
      </c>
      <c r="W7095" s="8">
        <f t="shared" si="911"/>
        <v>262053.0314482759</v>
      </c>
      <c r="X7095" s="8"/>
      <c r="Y7095" s="7">
        <f t="shared" si="904"/>
        <v>0</v>
      </c>
      <c r="Z7095" s="7"/>
      <c r="AA7095" s="8">
        <f t="shared" si="907"/>
        <v>262053.0314482759</v>
      </c>
      <c r="AB7095" s="7">
        <f t="shared" si="905"/>
        <v>7434.128551724134</v>
      </c>
      <c r="AC7095" s="7">
        <f t="shared" si="912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4387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hidden="1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2910</v>
      </c>
      <c r="F7096" s="58" t="s">
        <v>2910</v>
      </c>
      <c r="G7096" s="58" t="s">
        <v>2910</v>
      </c>
      <c r="H7096" s="58" t="s">
        <v>2837</v>
      </c>
      <c r="I7096" s="58" t="s">
        <v>2838</v>
      </c>
      <c r="J7096" s="58" t="s">
        <v>2839</v>
      </c>
      <c r="K7096" s="58" t="s">
        <v>32</v>
      </c>
      <c r="L7096" s="58" t="s">
        <v>1563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1"/>
        <v>0</v>
      </c>
      <c r="X7096" s="8"/>
      <c r="Y7096" s="7">
        <f t="shared" si="904"/>
        <v>0</v>
      </c>
      <c r="Z7096" s="7"/>
      <c r="AA7096" s="8">
        <f t="shared" si="907"/>
        <v>0</v>
      </c>
      <c r="AB7096" s="7">
        <f t="shared" si="905"/>
        <v>0</v>
      </c>
      <c r="AC7096" s="7">
        <f t="shared" si="912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4387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hidden="1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4390</v>
      </c>
      <c r="G7097" s="58" t="s">
        <v>1535</v>
      </c>
      <c r="H7097" s="58" t="s">
        <v>2837</v>
      </c>
      <c r="I7097" s="58" t="s">
        <v>2838</v>
      </c>
      <c r="J7097" s="58" t="s">
        <v>2839</v>
      </c>
      <c r="K7097" s="58" t="s">
        <v>32</v>
      </c>
      <c r="L7097" s="58" t="s">
        <v>1563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0"/>
        <v>894337.90946759749</v>
      </c>
      <c r="W7097" s="8">
        <f t="shared" si="911"/>
        <v>1412781.7841379298</v>
      </c>
      <c r="X7097" s="8"/>
      <c r="Y7097" s="7">
        <f t="shared" si="904"/>
        <v>0</v>
      </c>
      <c r="Z7097" s="7"/>
      <c r="AA7097" s="8">
        <f t="shared" si="907"/>
        <v>1412781.7841379298</v>
      </c>
      <c r="AB7097" s="7">
        <f t="shared" si="905"/>
        <v>40078.915862069</v>
      </c>
      <c r="AC7097" s="7">
        <f t="shared" si="912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4387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hidden="1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2837</v>
      </c>
      <c r="I7098" s="58" t="s">
        <v>2838</v>
      </c>
      <c r="J7098" s="58" t="s">
        <v>2839</v>
      </c>
      <c r="K7098" s="58" t="s">
        <v>32</v>
      </c>
      <c r="L7098" s="58" t="s">
        <v>1563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0"/>
        <v>0</v>
      </c>
      <c r="W7098" s="8">
        <f t="shared" si="911"/>
        <v>0</v>
      </c>
      <c r="X7098" s="8"/>
      <c r="Y7098" s="7">
        <f t="shared" si="904"/>
        <v>0</v>
      </c>
      <c r="Z7098" s="7"/>
      <c r="AA7098" s="8">
        <f t="shared" si="907"/>
        <v>0</v>
      </c>
      <c r="AB7098" s="7">
        <f t="shared" si="905"/>
        <v>0</v>
      </c>
      <c r="AC7098" s="7">
        <f t="shared" si="912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4387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hidden="1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2867</v>
      </c>
      <c r="F7099" s="58" t="s">
        <v>2867</v>
      </c>
      <c r="G7099" s="58" t="s">
        <v>2867</v>
      </c>
      <c r="H7099" s="58" t="s">
        <v>2837</v>
      </c>
      <c r="I7099" s="58" t="s">
        <v>2838</v>
      </c>
      <c r="J7099" s="58" t="s">
        <v>2839</v>
      </c>
      <c r="K7099" s="58" t="s">
        <v>32</v>
      </c>
      <c r="L7099" s="58" t="s">
        <v>1563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0"/>
        <v>0</v>
      </c>
      <c r="W7099" s="8">
        <f t="shared" si="911"/>
        <v>0</v>
      </c>
      <c r="X7099" s="8"/>
      <c r="Y7099" s="7">
        <f t="shared" si="904"/>
        <v>0</v>
      </c>
      <c r="Z7099" s="7"/>
      <c r="AA7099" s="8">
        <f t="shared" si="907"/>
        <v>0</v>
      </c>
      <c r="AB7099" s="7">
        <f t="shared" si="905"/>
        <v>0</v>
      </c>
      <c r="AC7099" s="7">
        <f t="shared" si="912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hidden="1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1571</v>
      </c>
      <c r="F7100" s="58" t="s">
        <v>1571</v>
      </c>
      <c r="G7100" s="58" t="s">
        <v>1571</v>
      </c>
      <c r="H7100" s="58" t="s">
        <v>2837</v>
      </c>
      <c r="I7100" s="58" t="s">
        <v>2838</v>
      </c>
      <c r="J7100" s="58" t="s">
        <v>2839</v>
      </c>
      <c r="K7100" s="58" t="s">
        <v>32</v>
      </c>
      <c r="L7100" s="58" t="s">
        <v>1563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0"/>
        <v>23088.841489361592</v>
      </c>
      <c r="W7100" s="8">
        <f t="shared" si="911"/>
        <v>37546.724689655173</v>
      </c>
      <c r="X7100" s="8"/>
      <c r="Y7100" s="7">
        <f t="shared" si="904"/>
        <v>0</v>
      </c>
      <c r="Z7100" s="7"/>
      <c r="AA7100" s="8">
        <f t="shared" si="907"/>
        <v>37546.724689655173</v>
      </c>
      <c r="AB7100" s="7">
        <f t="shared" si="905"/>
        <v>1065.1553103448314</v>
      </c>
      <c r="AC7100" s="7">
        <f t="shared" si="912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4387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hidden="1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1571</v>
      </c>
      <c r="F7101" s="58" t="s">
        <v>1571</v>
      </c>
      <c r="G7101" s="58" t="s">
        <v>1571</v>
      </c>
      <c r="H7101" s="58" t="s">
        <v>2837</v>
      </c>
      <c r="I7101" s="58" t="s">
        <v>2838</v>
      </c>
      <c r="J7101" s="58" t="s">
        <v>2839</v>
      </c>
      <c r="K7101" s="58" t="s">
        <v>32</v>
      </c>
      <c r="L7101" s="58" t="s">
        <v>1563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1"/>
        <v>0</v>
      </c>
      <c r="X7101" s="8"/>
      <c r="Y7101" s="7">
        <f t="shared" si="904"/>
        <v>0</v>
      </c>
      <c r="Z7101" s="7"/>
      <c r="AA7101" s="8">
        <f t="shared" si="907"/>
        <v>0</v>
      </c>
      <c r="AB7101" s="7">
        <f t="shared" si="905"/>
        <v>0</v>
      </c>
      <c r="AC7101" s="7">
        <f t="shared" si="912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4389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hidden="1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1578</v>
      </c>
      <c r="G7102" s="58" t="s">
        <v>1536</v>
      </c>
      <c r="H7102" s="58" t="s">
        <v>2837</v>
      </c>
      <c r="I7102" s="58" t="s">
        <v>2838</v>
      </c>
      <c r="J7102" s="58" t="s">
        <v>2839</v>
      </c>
      <c r="K7102" s="58" t="s">
        <v>32</v>
      </c>
      <c r="L7102" s="58" t="s">
        <v>1563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1"/>
        <v>0</v>
      </c>
      <c r="X7102" s="8"/>
      <c r="Y7102" s="7">
        <f t="shared" si="904"/>
        <v>0</v>
      </c>
      <c r="Z7102" s="7"/>
      <c r="AA7102" s="8">
        <f t="shared" si="907"/>
        <v>0</v>
      </c>
      <c r="AB7102" s="7">
        <f t="shared" si="905"/>
        <v>0</v>
      </c>
      <c r="AC7102" s="7">
        <f t="shared" si="912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hidden="1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1578</v>
      </c>
      <c r="G7103" s="58" t="s">
        <v>1536</v>
      </c>
      <c r="H7103" s="58" t="s">
        <v>2837</v>
      </c>
      <c r="I7103" s="58" t="s">
        <v>2838</v>
      </c>
      <c r="J7103" s="58" t="s">
        <v>2839</v>
      </c>
      <c r="K7103" s="58" t="s">
        <v>32</v>
      </c>
      <c r="L7103" s="58" t="s">
        <v>1563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0"/>
        <v>151167.4309574503</v>
      </c>
      <c r="W7103" s="8">
        <f t="shared" si="911"/>
        <v>1001185.7279999999</v>
      </c>
      <c r="X7103" s="8"/>
      <c r="Y7103" s="7">
        <f t="shared" si="904"/>
        <v>0</v>
      </c>
      <c r="Z7103" s="7"/>
      <c r="AA7103" s="8">
        <f t="shared" si="907"/>
        <v>1001185.7279999999</v>
      </c>
      <c r="AB7103" s="7">
        <f t="shared" si="905"/>
        <v>28402.43200000003</v>
      </c>
      <c r="AC7103" s="7">
        <f t="shared" si="912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4387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hidden="1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1578</v>
      </c>
      <c r="G7104" s="58" t="s">
        <v>1536</v>
      </c>
      <c r="H7104" s="58" t="s">
        <v>2837</v>
      </c>
      <c r="I7104" s="58" t="s">
        <v>2838</v>
      </c>
      <c r="J7104" s="58" t="s">
        <v>2839</v>
      </c>
      <c r="K7104" s="58" t="s">
        <v>32</v>
      </c>
      <c r="L7104" s="58" t="s">
        <v>1563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0"/>
        <v>28767.119999999999</v>
      </c>
      <c r="W7104" s="8">
        <f>U7104*(1+AI7104)/(1+P7104)</f>
        <v>0</v>
      </c>
      <c r="X7104" s="8"/>
      <c r="Y7104" s="7">
        <f t="shared" si="904"/>
        <v>0</v>
      </c>
      <c r="Z7104" s="7"/>
      <c r="AA7104" s="8">
        <f t="shared" si="907"/>
        <v>0</v>
      </c>
      <c r="AB7104" s="7">
        <f t="shared" si="905"/>
        <v>0</v>
      </c>
      <c r="AC7104" s="7">
        <f t="shared" si="912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hidden="1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2837</v>
      </c>
      <c r="I7105" s="58" t="s">
        <v>2838</v>
      </c>
      <c r="J7105" s="58" t="s">
        <v>2839</v>
      </c>
      <c r="K7105" s="58" t="s">
        <v>32</v>
      </c>
      <c r="L7105" s="58" t="s">
        <v>1563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4"/>
        <v>0</v>
      </c>
      <c r="Z7105" s="7"/>
      <c r="AA7105" s="8">
        <f t="shared" si="907"/>
        <v>0</v>
      </c>
      <c r="AB7105" s="7">
        <f t="shared" si="905"/>
        <v>0</v>
      </c>
      <c r="AC7105" s="7">
        <f t="shared" si="912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hidden="1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2837</v>
      </c>
      <c r="I7106" s="58" t="s">
        <v>2838</v>
      </c>
      <c r="J7106" s="58" t="s">
        <v>2839</v>
      </c>
      <c r="K7106" s="58" t="s">
        <v>32</v>
      </c>
      <c r="L7106" s="58" t="s">
        <v>1563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0"/>
        <v>89.600000000002183</v>
      </c>
      <c r="W7106" s="8">
        <f t="shared" ref="W7106:W7149" si="913">U7106*(1+AI7106)/(1+AI7106+P7106)</f>
        <v>8116.9032413793093</v>
      </c>
      <c r="X7106" s="8"/>
      <c r="Y7106" s="7">
        <f t="shared" si="904"/>
        <v>0</v>
      </c>
      <c r="Z7106" s="7"/>
      <c r="AA7106" s="8">
        <f t="shared" si="907"/>
        <v>8116.9032413793093</v>
      </c>
      <c r="AB7106" s="7">
        <f t="shared" si="905"/>
        <v>230.26675862069078</v>
      </c>
      <c r="AC7106" s="7">
        <f t="shared" si="912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4387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hidden="1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1581</v>
      </c>
      <c r="F7107" s="58" t="s">
        <v>1581</v>
      </c>
      <c r="G7107" s="58" t="s">
        <v>1581</v>
      </c>
      <c r="H7107" s="58" t="s">
        <v>2837</v>
      </c>
      <c r="I7107" s="58" t="s">
        <v>2838</v>
      </c>
      <c r="J7107" s="58" t="s">
        <v>2839</v>
      </c>
      <c r="K7107" s="58" t="s">
        <v>32</v>
      </c>
      <c r="L7107" s="58" t="s">
        <v>1563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0"/>
        <v>436446.12593617023</v>
      </c>
      <c r="W7107" s="8">
        <f t="shared" si="913"/>
        <v>449329.60096551699</v>
      </c>
      <c r="X7107" s="8"/>
      <c r="Y7107" s="7">
        <f t="shared" ref="Y7107:Y7170" si="914">IF(W7107-AC7107&lt;=0,0,IF(O7107="返现",MAX(W7107-AB7107-AC7107,0),MAX(W7107-AC7107,0)))</f>
        <v>0</v>
      </c>
      <c r="Z7107" s="7"/>
      <c r="AA7107" s="8">
        <f t="shared" si="907"/>
        <v>449329.60096551699</v>
      </c>
      <c r="AB7107" s="7">
        <f t="shared" si="905"/>
        <v>12746.939034482813</v>
      </c>
      <c r="AC7107" s="7">
        <f t="shared" si="912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4387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hidden="1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2837</v>
      </c>
      <c r="I7108" s="58" t="s">
        <v>2838</v>
      </c>
      <c r="J7108" s="58" t="s">
        <v>2839</v>
      </c>
      <c r="K7108" s="58" t="s">
        <v>32</v>
      </c>
      <c r="L7108" s="58" t="s">
        <v>1563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0"/>
        <v>4562.1386131386998</v>
      </c>
      <c r="W7108" s="8">
        <f t="shared" si="913"/>
        <v>7133.4138571428575</v>
      </c>
      <c r="X7108" s="8"/>
      <c r="Y7108" s="7">
        <f t="shared" si="914"/>
        <v>0</v>
      </c>
      <c r="Z7108" s="7"/>
      <c r="AA7108" s="8">
        <f t="shared" si="907"/>
        <v>7133.4138571428575</v>
      </c>
      <c r="AB7108" s="7">
        <f t="shared" si="905"/>
        <v>156.20614285714237</v>
      </c>
      <c r="AC7108" s="7">
        <f t="shared" si="912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4384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hidden="1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2837</v>
      </c>
      <c r="I7109" s="58" t="s">
        <v>2838</v>
      </c>
      <c r="J7109" s="58" t="s">
        <v>2839</v>
      </c>
      <c r="K7109" s="58" t="s">
        <v>32</v>
      </c>
      <c r="L7109" s="58" t="s">
        <v>1563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0"/>
        <v>13660.995307490302</v>
      </c>
      <c r="W7109" s="8">
        <f t="shared" si="913"/>
        <v>91178.311241379313</v>
      </c>
      <c r="X7109" s="8"/>
      <c r="Y7109" s="7">
        <f t="shared" si="914"/>
        <v>0</v>
      </c>
      <c r="Z7109" s="7"/>
      <c r="AA7109" s="8">
        <f t="shared" si="907"/>
        <v>91178.311241379313</v>
      </c>
      <c r="AB7109" s="7">
        <f t="shared" si="905"/>
        <v>2586.6187586206943</v>
      </c>
      <c r="AC7109" s="7">
        <f t="shared" si="912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4387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hidden="1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1585</v>
      </c>
      <c r="F7110" s="58" t="s">
        <v>1585</v>
      </c>
      <c r="G7110" s="58" t="s">
        <v>1585</v>
      </c>
      <c r="H7110" s="58" t="s">
        <v>2837</v>
      </c>
      <c r="I7110" s="58" t="s">
        <v>2838</v>
      </c>
      <c r="J7110" s="58" t="s">
        <v>2839</v>
      </c>
      <c r="K7110" s="58" t="s">
        <v>32</v>
      </c>
      <c r="L7110" s="58" t="s">
        <v>1563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0"/>
        <v>-4.1134752027573995E-3</v>
      </c>
      <c r="W7110" s="8">
        <f t="shared" si="913"/>
        <v>18527.477793103451</v>
      </c>
      <c r="X7110" s="8"/>
      <c r="Y7110" s="7">
        <f t="shared" si="914"/>
        <v>0</v>
      </c>
      <c r="Z7110" s="7"/>
      <c r="AA7110" s="8">
        <f t="shared" si="907"/>
        <v>18527.477793103451</v>
      </c>
      <c r="AB7110" s="7">
        <f t="shared" si="905"/>
        <v>525.60220689655034</v>
      </c>
      <c r="AC7110" s="7">
        <f t="shared" si="912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4387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hidden="1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1587</v>
      </c>
      <c r="F7111" s="58" t="s">
        <v>1587</v>
      </c>
      <c r="G7111" s="58" t="s">
        <v>1587</v>
      </c>
      <c r="H7111" s="58" t="s">
        <v>2837</v>
      </c>
      <c r="I7111" s="58" t="s">
        <v>2838</v>
      </c>
      <c r="J7111" s="58" t="s">
        <v>2839</v>
      </c>
      <c r="K7111" s="58" t="s">
        <v>32</v>
      </c>
      <c r="L7111" s="58" t="s">
        <v>1563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3"/>
        <v>690.21195652173913</v>
      </c>
      <c r="X7111" s="8"/>
      <c r="Y7111" s="7">
        <f t="shared" si="914"/>
        <v>0</v>
      </c>
      <c r="Z7111" s="7"/>
      <c r="AA7111" s="8">
        <f t="shared" si="907"/>
        <v>690.21195652173913</v>
      </c>
      <c r="AB7111" s="7">
        <f t="shared" ref="AB7111:AB7174" si="915">U7111-W7111</f>
        <v>5.0380434782608745</v>
      </c>
      <c r="AC7111" s="7">
        <f t="shared" si="912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4384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hidden="1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1587</v>
      </c>
      <c r="F7112" s="58" t="s">
        <v>1587</v>
      </c>
      <c r="G7112" s="58" t="s">
        <v>1587</v>
      </c>
      <c r="H7112" s="58" t="s">
        <v>2837</v>
      </c>
      <c r="I7112" s="58" t="s">
        <v>2838</v>
      </c>
      <c r="J7112" s="58" t="s">
        <v>2839</v>
      </c>
      <c r="K7112" s="58" t="s">
        <v>32</v>
      </c>
      <c r="L7112" s="58" t="s">
        <v>1563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0"/>
        <v>31555.409999999996</v>
      </c>
      <c r="W7112" s="8">
        <f t="shared" si="913"/>
        <v>9101.9906250000022</v>
      </c>
      <c r="X7112" s="8"/>
      <c r="Y7112" s="7">
        <f t="shared" si="914"/>
        <v>0</v>
      </c>
      <c r="Z7112" s="7"/>
      <c r="AA7112" s="8">
        <f t="shared" si="907"/>
        <v>9101.9906250000022</v>
      </c>
      <c r="AB7112" s="7">
        <f t="shared" si="915"/>
        <v>193.65937499999927</v>
      </c>
      <c r="AC7112" s="7">
        <f t="shared" si="912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4387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hidden="1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1591</v>
      </c>
      <c r="F7113" s="58" t="s">
        <v>1591</v>
      </c>
      <c r="G7113" s="58" t="s">
        <v>1591</v>
      </c>
      <c r="H7113" s="58" t="s">
        <v>2837</v>
      </c>
      <c r="I7113" s="58" t="s">
        <v>2838</v>
      </c>
      <c r="J7113" s="58" t="s">
        <v>2839</v>
      </c>
      <c r="K7113" s="58" t="s">
        <v>32</v>
      </c>
      <c r="L7113" s="58" t="s">
        <v>1563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0"/>
        <v>102836.88</v>
      </c>
      <c r="W7113" s="8">
        <f t="shared" si="913"/>
        <v>0</v>
      </c>
      <c r="X7113" s="8"/>
      <c r="Y7113" s="7">
        <f t="shared" si="914"/>
        <v>0</v>
      </c>
      <c r="Z7113" s="7"/>
      <c r="AA7113" s="8">
        <f t="shared" si="907"/>
        <v>0</v>
      </c>
      <c r="AB7113" s="7">
        <f t="shared" si="915"/>
        <v>0</v>
      </c>
      <c r="AC7113" s="7">
        <f t="shared" si="912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4387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hidden="1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1591</v>
      </c>
      <c r="F7114" s="58" t="s">
        <v>1591</v>
      </c>
      <c r="G7114" s="58" t="s">
        <v>1591</v>
      </c>
      <c r="H7114" s="58" t="s">
        <v>2837</v>
      </c>
      <c r="I7114" s="58" t="s">
        <v>2838</v>
      </c>
      <c r="J7114" s="58" t="s">
        <v>2839</v>
      </c>
      <c r="K7114" s="58" t="s">
        <v>32</v>
      </c>
      <c r="L7114" s="58" t="s">
        <v>1563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0"/>
        <v>11329.100000000002</v>
      </c>
      <c r="W7114" s="8">
        <f t="shared" si="913"/>
        <v>17059.19796178344</v>
      </c>
      <c r="X7114" s="8"/>
      <c r="Y7114" s="7">
        <f t="shared" si="914"/>
        <v>0</v>
      </c>
      <c r="Z7114" s="7"/>
      <c r="AA7114" s="8">
        <f t="shared" si="907"/>
        <v>17059.19796178344</v>
      </c>
      <c r="AB7114" s="7">
        <f t="shared" si="915"/>
        <v>1285.2820382165592</v>
      </c>
      <c r="AC7114" s="7">
        <f t="shared" si="912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hidden="1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1592</v>
      </c>
      <c r="F7115" s="58" t="s">
        <v>1592</v>
      </c>
      <c r="G7115" s="58" t="s">
        <v>1592</v>
      </c>
      <c r="H7115" s="58" t="s">
        <v>2837</v>
      </c>
      <c r="I7115" s="58" t="s">
        <v>2838</v>
      </c>
      <c r="J7115" s="58" t="s">
        <v>2839</v>
      </c>
      <c r="K7115" s="58" t="s">
        <v>32</v>
      </c>
      <c r="L7115" s="58" t="s">
        <v>1563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0"/>
        <v>15073.85082191995</v>
      </c>
      <c r="W7115" s="8">
        <f t="shared" si="913"/>
        <v>0</v>
      </c>
      <c r="X7115" s="8"/>
      <c r="Y7115" s="7">
        <f t="shared" si="914"/>
        <v>0</v>
      </c>
      <c r="Z7115" s="7"/>
      <c r="AA7115" s="8">
        <f t="shared" si="907"/>
        <v>0</v>
      </c>
      <c r="AB7115" s="7">
        <f t="shared" si="915"/>
        <v>0</v>
      </c>
      <c r="AC7115" s="7">
        <f t="shared" si="912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hidden="1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2868</v>
      </c>
      <c r="F7116" s="58" t="s">
        <v>2868</v>
      </c>
      <c r="G7116" s="58" t="s">
        <v>2868</v>
      </c>
      <c r="H7116" s="58" t="s">
        <v>2837</v>
      </c>
      <c r="I7116" s="58" t="s">
        <v>2838</v>
      </c>
      <c r="J7116" s="58" t="s">
        <v>2839</v>
      </c>
      <c r="K7116" s="58" t="s">
        <v>32</v>
      </c>
      <c r="L7116" s="58" t="s">
        <v>1563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0"/>
        <v>86567.1348392113</v>
      </c>
      <c r="W7116" s="8">
        <f t="shared" si="913"/>
        <v>134759.69979310347</v>
      </c>
      <c r="X7116" s="8"/>
      <c r="Y7116" s="7">
        <f t="shared" si="914"/>
        <v>0</v>
      </c>
      <c r="Z7116" s="7"/>
      <c r="AA7116" s="8">
        <f t="shared" si="907"/>
        <v>134759.69979310347</v>
      </c>
      <c r="AB7116" s="7">
        <f t="shared" si="915"/>
        <v>3822.9702068965416</v>
      </c>
      <c r="AC7116" s="7">
        <f t="shared" si="912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4387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hidden="1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2911</v>
      </c>
      <c r="F7117" s="58" t="s">
        <v>2911</v>
      </c>
      <c r="G7117" s="58" t="s">
        <v>2911</v>
      </c>
      <c r="H7117" s="58" t="s">
        <v>2837</v>
      </c>
      <c r="I7117" s="58" t="s">
        <v>2838</v>
      </c>
      <c r="J7117" s="58" t="s">
        <v>2839</v>
      </c>
      <c r="K7117" s="58" t="s">
        <v>32</v>
      </c>
      <c r="L7117" s="58" t="s">
        <v>1563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0"/>
        <v>0</v>
      </c>
      <c r="W7117" s="8">
        <f t="shared" si="913"/>
        <v>0</v>
      </c>
      <c r="X7117" s="8"/>
      <c r="Y7117" s="7">
        <f t="shared" si="914"/>
        <v>0</v>
      </c>
      <c r="Z7117" s="7"/>
      <c r="AA7117" s="8">
        <f t="shared" si="907"/>
        <v>0</v>
      </c>
      <c r="AB7117" s="7">
        <f t="shared" si="915"/>
        <v>0</v>
      </c>
      <c r="AC7117" s="7">
        <f t="shared" si="912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hidden="1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2912</v>
      </c>
      <c r="F7118" s="58" t="s">
        <v>2912</v>
      </c>
      <c r="G7118" s="58" t="s">
        <v>2912</v>
      </c>
      <c r="H7118" s="58" t="s">
        <v>2837</v>
      </c>
      <c r="I7118" s="58" t="s">
        <v>2838</v>
      </c>
      <c r="J7118" s="58" t="s">
        <v>2839</v>
      </c>
      <c r="K7118" s="58" t="s">
        <v>32</v>
      </c>
      <c r="L7118" s="58" t="s">
        <v>1563</v>
      </c>
      <c r="M7118" s="58"/>
      <c r="N7118" s="58" t="s">
        <v>57</v>
      </c>
      <c r="O7118" s="16" t="s">
        <v>4508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0"/>
        <v>39400.400000000001</v>
      </c>
      <c r="W7118" s="8">
        <f t="shared" si="913"/>
        <v>7786.6699999999992</v>
      </c>
      <c r="X7118" s="8"/>
      <c r="Y7118" s="7">
        <f t="shared" si="914"/>
        <v>0</v>
      </c>
      <c r="Z7118" s="7"/>
      <c r="AA7118" s="8">
        <f t="shared" si="907"/>
        <v>7786.6699999999992</v>
      </c>
      <c r="AB7118" s="7">
        <f t="shared" si="915"/>
        <v>0</v>
      </c>
      <c r="AC7118" s="7">
        <f t="shared" si="912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hidden="1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2912</v>
      </c>
      <c r="F7119" s="58" t="s">
        <v>2912</v>
      </c>
      <c r="G7119" s="58" t="s">
        <v>2912</v>
      </c>
      <c r="H7119" s="58" t="s">
        <v>2837</v>
      </c>
      <c r="I7119" s="58" t="s">
        <v>2838</v>
      </c>
      <c r="J7119" s="58" t="s">
        <v>2839</v>
      </c>
      <c r="K7119" s="58" t="s">
        <v>32</v>
      </c>
      <c r="L7119" s="58" t="s">
        <v>1563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0"/>
        <v>67637.618865248005</v>
      </c>
      <c r="W7119" s="8">
        <f t="shared" si="913"/>
        <v>34288.204965517238</v>
      </c>
      <c r="X7119" s="8"/>
      <c r="Y7119" s="7">
        <f t="shared" si="914"/>
        <v>0</v>
      </c>
      <c r="Z7119" s="7"/>
      <c r="AA7119" s="8">
        <f t="shared" si="907"/>
        <v>34288.204965517238</v>
      </c>
      <c r="AB7119" s="7">
        <f t="shared" si="915"/>
        <v>972.71503448276053</v>
      </c>
      <c r="AC7119" s="7">
        <f t="shared" si="912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4387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hidden="1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2945</v>
      </c>
      <c r="F7120" s="58" t="s">
        <v>2945</v>
      </c>
      <c r="G7120" s="58" t="s">
        <v>2945</v>
      </c>
      <c r="H7120" s="58" t="s">
        <v>2837</v>
      </c>
      <c r="I7120" s="58" t="s">
        <v>2838</v>
      </c>
      <c r="J7120" s="58" t="s">
        <v>2839</v>
      </c>
      <c r="K7120" s="58" t="s">
        <v>32</v>
      </c>
      <c r="L7120" s="58" t="s">
        <v>1563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3"/>
        <v>31097.861172413792</v>
      </c>
      <c r="X7120" s="8"/>
      <c r="Y7120" s="7">
        <f t="shared" si="914"/>
        <v>0</v>
      </c>
      <c r="Z7120" s="7"/>
      <c r="AA7120" s="8">
        <f t="shared" ref="AA7120:AA7183" si="916">W7120+X7120</f>
        <v>31097.861172413792</v>
      </c>
      <c r="AB7120" s="7">
        <f t="shared" si="915"/>
        <v>882.20882758620792</v>
      </c>
      <c r="AC7120" s="7">
        <f t="shared" si="912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4387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hidden="1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2837</v>
      </c>
      <c r="I7121" s="58" t="s">
        <v>2838</v>
      </c>
      <c r="J7121" s="58" t="s">
        <v>2839</v>
      </c>
      <c r="K7121" s="58" t="s">
        <v>32</v>
      </c>
      <c r="L7121" s="58" t="s">
        <v>1563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0"/>
        <v>0</v>
      </c>
      <c r="W7121" s="8">
        <f t="shared" si="913"/>
        <v>2177638.7248965516</v>
      </c>
      <c r="X7121" s="8"/>
      <c r="Y7121" s="7">
        <f t="shared" si="914"/>
        <v>0</v>
      </c>
      <c r="Z7121" s="7"/>
      <c r="AA7121" s="8">
        <f t="shared" si="916"/>
        <v>2177638.7248965516</v>
      </c>
      <c r="AB7121" s="7">
        <f t="shared" si="915"/>
        <v>61776.985103448387</v>
      </c>
      <c r="AC7121" s="7">
        <f t="shared" si="912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4387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hidden="1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2946</v>
      </c>
      <c r="F7122" s="58" t="s">
        <v>2946</v>
      </c>
      <c r="G7122" s="58" t="s">
        <v>2946</v>
      </c>
      <c r="H7122" s="58" t="s">
        <v>2837</v>
      </c>
      <c r="I7122" s="58" t="s">
        <v>2838</v>
      </c>
      <c r="J7122" s="58" t="s">
        <v>2839</v>
      </c>
      <c r="K7122" s="58" t="s">
        <v>32</v>
      </c>
      <c r="L7122" s="58" t="s">
        <v>1563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0"/>
        <v>0</v>
      </c>
      <c r="W7122" s="8">
        <f t="shared" si="913"/>
        <v>0</v>
      </c>
      <c r="X7122" s="8"/>
      <c r="Y7122" s="7">
        <f t="shared" si="914"/>
        <v>0</v>
      </c>
      <c r="Z7122" s="7"/>
      <c r="AA7122" s="8">
        <f t="shared" si="916"/>
        <v>0</v>
      </c>
      <c r="AB7122" s="7">
        <f t="shared" si="915"/>
        <v>0</v>
      </c>
      <c r="AC7122" s="7">
        <f t="shared" si="912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4389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hidden="1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2921</v>
      </c>
      <c r="F7123" s="58" t="s">
        <v>2921</v>
      </c>
      <c r="G7123" s="58" t="s">
        <v>2921</v>
      </c>
      <c r="H7123" s="58" t="s">
        <v>2837</v>
      </c>
      <c r="I7123" s="58" t="s">
        <v>2838</v>
      </c>
      <c r="J7123" s="58" t="s">
        <v>2839</v>
      </c>
      <c r="K7123" s="58" t="s">
        <v>32</v>
      </c>
      <c r="L7123" s="58" t="s">
        <v>1563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0"/>
        <v>63623.560284657986</v>
      </c>
      <c r="W7123" s="8">
        <f t="shared" si="913"/>
        <v>426225.57434482756</v>
      </c>
      <c r="X7123" s="8"/>
      <c r="Y7123" s="7">
        <f t="shared" si="914"/>
        <v>0</v>
      </c>
      <c r="Z7123" s="7"/>
      <c r="AA7123" s="8">
        <f t="shared" si="916"/>
        <v>426225.57434482756</v>
      </c>
      <c r="AB7123" s="7">
        <f t="shared" si="915"/>
        <v>12091.505655172456</v>
      </c>
      <c r="AC7123" s="7">
        <f t="shared" si="912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4387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hidden="1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2880</v>
      </c>
      <c r="F7124" s="58" t="s">
        <v>2880</v>
      </c>
      <c r="G7124" s="58" t="s">
        <v>2880</v>
      </c>
      <c r="H7124" s="58" t="s">
        <v>2837</v>
      </c>
      <c r="I7124" s="58" t="s">
        <v>2838</v>
      </c>
      <c r="J7124" s="58" t="s">
        <v>2839</v>
      </c>
      <c r="K7124" s="58" t="s">
        <v>32</v>
      </c>
      <c r="L7124" s="58" t="s">
        <v>1563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0"/>
        <v>52935.316524822803</v>
      </c>
      <c r="W7124" s="8">
        <f t="shared" si="913"/>
        <v>97025.338137931045</v>
      </c>
      <c r="X7124" s="8"/>
      <c r="Y7124" s="7">
        <f t="shared" si="914"/>
        <v>0</v>
      </c>
      <c r="Z7124" s="7"/>
      <c r="AA7124" s="8">
        <f t="shared" si="916"/>
        <v>97025.338137931045</v>
      </c>
      <c r="AB7124" s="7">
        <f t="shared" si="915"/>
        <v>2752.4918620689568</v>
      </c>
      <c r="AC7124" s="7">
        <f t="shared" si="912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4387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hidden="1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2880</v>
      </c>
      <c r="F7125" s="58" t="s">
        <v>2880</v>
      </c>
      <c r="G7125" s="58" t="s">
        <v>2880</v>
      </c>
      <c r="H7125" s="58" t="s">
        <v>2837</v>
      </c>
      <c r="I7125" s="58" t="s">
        <v>2838</v>
      </c>
      <c r="J7125" s="58" t="s">
        <v>2839</v>
      </c>
      <c r="K7125" s="58" t="s">
        <v>32</v>
      </c>
      <c r="L7125" s="58" t="s">
        <v>1563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0"/>
        <v>0</v>
      </c>
      <c r="W7125" s="8">
        <f t="shared" si="913"/>
        <v>0</v>
      </c>
      <c r="X7125" s="8"/>
      <c r="Y7125" s="7">
        <f t="shared" si="914"/>
        <v>0</v>
      </c>
      <c r="Z7125" s="7"/>
      <c r="AA7125" s="8">
        <f t="shared" si="916"/>
        <v>0</v>
      </c>
      <c r="AB7125" s="7">
        <f t="shared" si="915"/>
        <v>0</v>
      </c>
      <c r="AC7125" s="7">
        <f t="shared" si="912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hidden="1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2928</v>
      </c>
      <c r="F7126" s="58" t="s">
        <v>2928</v>
      </c>
      <c r="G7126" s="58" t="s">
        <v>2928</v>
      </c>
      <c r="H7126" s="58" t="s">
        <v>2837</v>
      </c>
      <c r="I7126" s="58" t="s">
        <v>2838</v>
      </c>
      <c r="J7126" s="58" t="s">
        <v>2839</v>
      </c>
      <c r="K7126" s="58" t="s">
        <v>32</v>
      </c>
      <c r="L7126" s="58" t="s">
        <v>1563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0"/>
        <v>0</v>
      </c>
      <c r="W7126" s="8">
        <f t="shared" si="913"/>
        <v>0</v>
      </c>
      <c r="X7126" s="8"/>
      <c r="Y7126" s="7">
        <f t="shared" si="914"/>
        <v>0</v>
      </c>
      <c r="Z7126" s="7"/>
      <c r="AA7126" s="8">
        <f t="shared" si="916"/>
        <v>0</v>
      </c>
      <c r="AB7126" s="7">
        <f t="shared" si="915"/>
        <v>0</v>
      </c>
      <c r="AC7126" s="7">
        <f t="shared" si="912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hidden="1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2914</v>
      </c>
      <c r="F7127" s="58" t="s">
        <v>2914</v>
      </c>
      <c r="G7127" s="58" t="s">
        <v>2914</v>
      </c>
      <c r="H7127" s="58" t="s">
        <v>2837</v>
      </c>
      <c r="I7127" s="58" t="s">
        <v>2838</v>
      </c>
      <c r="J7127" s="58" t="s">
        <v>2839</v>
      </c>
      <c r="K7127" s="58" t="s">
        <v>32</v>
      </c>
      <c r="L7127" s="58" t="s">
        <v>1563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0"/>
        <v>215920.808070531</v>
      </c>
      <c r="W7127" s="8">
        <f t="shared" si="913"/>
        <v>188110.7255172414</v>
      </c>
      <c r="X7127" s="8"/>
      <c r="Y7127" s="7">
        <f t="shared" si="914"/>
        <v>0</v>
      </c>
      <c r="Z7127" s="7"/>
      <c r="AA7127" s="8">
        <f t="shared" si="916"/>
        <v>188110.7255172414</v>
      </c>
      <c r="AB7127" s="7">
        <f t="shared" si="915"/>
        <v>5336.474482758611</v>
      </c>
      <c r="AC7127" s="7">
        <f t="shared" si="912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4387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hidden="1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1620</v>
      </c>
      <c r="F7128" s="58" t="s">
        <v>1620</v>
      </c>
      <c r="G7128" s="58" t="s">
        <v>1620</v>
      </c>
      <c r="H7128" s="58" t="s">
        <v>2837</v>
      </c>
      <c r="I7128" s="58" t="s">
        <v>2838</v>
      </c>
      <c r="J7128" s="58" t="s">
        <v>2839</v>
      </c>
      <c r="K7128" s="58" t="s">
        <v>32</v>
      </c>
      <c r="L7128" s="58" t="s">
        <v>1563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0"/>
        <v>0</v>
      </c>
      <c r="W7128" s="8">
        <f t="shared" si="913"/>
        <v>0</v>
      </c>
      <c r="X7128" s="8"/>
      <c r="Y7128" s="7">
        <f t="shared" si="914"/>
        <v>0</v>
      </c>
      <c r="Z7128" s="7"/>
      <c r="AA7128" s="8">
        <f t="shared" si="916"/>
        <v>0</v>
      </c>
      <c r="AB7128" s="7">
        <f t="shared" si="915"/>
        <v>0</v>
      </c>
      <c r="AC7128" s="7">
        <f t="shared" si="912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hidden="1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3561</v>
      </c>
      <c r="F7129" s="58" t="s">
        <v>4499</v>
      </c>
      <c r="G7129" s="58" t="s">
        <v>3561</v>
      </c>
      <c r="H7129" s="58" t="s">
        <v>2837</v>
      </c>
      <c r="I7129" s="58" t="s">
        <v>2838</v>
      </c>
      <c r="J7129" s="58" t="s">
        <v>2839</v>
      </c>
      <c r="K7129" s="58" t="s">
        <v>32</v>
      </c>
      <c r="L7129" s="58" t="s">
        <v>1563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0"/>
        <v>118650.08</v>
      </c>
      <c r="W7129" s="8">
        <f t="shared" si="913"/>
        <v>3892.4244285714285</v>
      </c>
      <c r="X7129" s="8"/>
      <c r="Y7129" s="7">
        <f t="shared" si="914"/>
        <v>0</v>
      </c>
      <c r="Z7129" s="7"/>
      <c r="AA7129" s="8">
        <f t="shared" si="916"/>
        <v>3892.4244285714285</v>
      </c>
      <c r="AB7129" s="7">
        <f t="shared" si="915"/>
        <v>85.235571428571347</v>
      </c>
      <c r="AC7129" s="7">
        <f t="shared" si="912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4384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hidden="1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3561</v>
      </c>
      <c r="F7130" s="58" t="s">
        <v>4391</v>
      </c>
      <c r="G7130" s="58" t="s">
        <v>3561</v>
      </c>
      <c r="H7130" s="58" t="s">
        <v>2837</v>
      </c>
      <c r="I7130" s="58" t="s">
        <v>2838</v>
      </c>
      <c r="J7130" s="58" t="s">
        <v>2839</v>
      </c>
      <c r="K7130" s="58" t="s">
        <v>32</v>
      </c>
      <c r="L7130" s="58" t="s">
        <v>1563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0"/>
        <v>102836.88</v>
      </c>
      <c r="W7130" s="8">
        <f t="shared" si="913"/>
        <v>0</v>
      </c>
      <c r="X7130" s="8"/>
      <c r="Y7130" s="7">
        <f t="shared" si="914"/>
        <v>0</v>
      </c>
      <c r="Z7130" s="7"/>
      <c r="AA7130" s="8">
        <f t="shared" si="916"/>
        <v>0</v>
      </c>
      <c r="AB7130" s="7">
        <f t="shared" si="915"/>
        <v>0</v>
      </c>
      <c r="AC7130" s="7">
        <f t="shared" si="912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4387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hidden="1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3561</v>
      </c>
      <c r="F7131" s="58" t="s">
        <v>4391</v>
      </c>
      <c r="G7131" s="58" t="s">
        <v>3561</v>
      </c>
      <c r="H7131" s="58" t="s">
        <v>2837</v>
      </c>
      <c r="I7131" s="58" t="s">
        <v>2838</v>
      </c>
      <c r="J7131" s="58" t="s">
        <v>2839</v>
      </c>
      <c r="K7131" s="58" t="s">
        <v>32</v>
      </c>
      <c r="L7131" s="58" t="s">
        <v>1563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0"/>
        <v>153255.347730496</v>
      </c>
      <c r="W7131" s="8">
        <f t="shared" si="913"/>
        <v>167693.87689655172</v>
      </c>
      <c r="X7131" s="8"/>
      <c r="Y7131" s="7">
        <f t="shared" si="914"/>
        <v>0</v>
      </c>
      <c r="Z7131" s="7"/>
      <c r="AA7131" s="8">
        <f t="shared" si="916"/>
        <v>167693.87689655172</v>
      </c>
      <c r="AB7131" s="7">
        <f t="shared" si="915"/>
        <v>4757.2731034482713</v>
      </c>
      <c r="AC7131" s="7">
        <f t="shared" si="912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hidden="1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2915</v>
      </c>
      <c r="F7132" s="58" t="s">
        <v>2915</v>
      </c>
      <c r="G7132" s="58" t="s">
        <v>2915</v>
      </c>
      <c r="H7132" s="58" t="s">
        <v>2837</v>
      </c>
      <c r="I7132" s="58" t="s">
        <v>2838</v>
      </c>
      <c r="J7132" s="58" t="s">
        <v>2839</v>
      </c>
      <c r="K7132" s="58" t="s">
        <v>32</v>
      </c>
      <c r="L7132" s="58" t="s">
        <v>1563</v>
      </c>
      <c r="M7132" s="58"/>
      <c r="N7132" s="58" t="s">
        <v>108</v>
      </c>
      <c r="O7132" s="58" t="s">
        <v>3654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3"/>
        <v>0</v>
      </c>
      <c r="X7132" s="8"/>
      <c r="Y7132" s="7">
        <f t="shared" si="914"/>
        <v>0</v>
      </c>
      <c r="Z7132" s="7"/>
      <c r="AA7132" s="8">
        <f t="shared" si="916"/>
        <v>0</v>
      </c>
      <c r="AB7132" s="7">
        <f t="shared" si="915"/>
        <v>0</v>
      </c>
      <c r="AC7132" s="7">
        <f t="shared" si="912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4387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4.25" hidden="1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2837</v>
      </c>
      <c r="I7133" s="58" t="s">
        <v>2838</v>
      </c>
      <c r="J7133" s="58" t="s">
        <v>2839</v>
      </c>
      <c r="K7133" s="58" t="s">
        <v>32</v>
      </c>
      <c r="L7133" s="58" t="s">
        <v>1563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0"/>
        <v>20415.91</v>
      </c>
      <c r="W7133" s="8">
        <f t="shared" si="913"/>
        <v>0</v>
      </c>
      <c r="X7133" s="8"/>
      <c r="Y7133" s="7">
        <f t="shared" si="914"/>
        <v>0</v>
      </c>
      <c r="Z7133" s="7"/>
      <c r="AA7133" s="8">
        <f t="shared" si="916"/>
        <v>0</v>
      </c>
      <c r="AB7133" s="7">
        <f t="shared" si="915"/>
        <v>0</v>
      </c>
      <c r="AC7133" s="7">
        <f t="shared" si="912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hidden="1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2837</v>
      </c>
      <c r="I7134" s="58" t="s">
        <v>2838</v>
      </c>
      <c r="J7134" s="58" t="s">
        <v>2839</v>
      </c>
      <c r="K7134" s="58" t="s">
        <v>32</v>
      </c>
      <c r="L7134" s="58" t="s">
        <v>1563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0"/>
        <v>174822.7</v>
      </c>
      <c r="W7134" s="8">
        <f t="shared" si="913"/>
        <v>0</v>
      </c>
      <c r="X7134" s="8"/>
      <c r="Y7134" s="7">
        <f t="shared" si="914"/>
        <v>0</v>
      </c>
      <c r="Z7134" s="7"/>
      <c r="AA7134" s="8">
        <f t="shared" si="916"/>
        <v>0</v>
      </c>
      <c r="AB7134" s="7">
        <f t="shared" si="915"/>
        <v>0</v>
      </c>
      <c r="AC7134" s="7">
        <f t="shared" si="912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4387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hidden="1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2837</v>
      </c>
      <c r="I7135" s="58" t="s">
        <v>2838</v>
      </c>
      <c r="J7135" s="58" t="s">
        <v>2839</v>
      </c>
      <c r="K7135" s="58" t="s">
        <v>32</v>
      </c>
      <c r="L7135" s="58" t="s">
        <v>1563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0"/>
        <v>96219.909999999974</v>
      </c>
      <c r="W7135" s="8">
        <f t="shared" si="913"/>
        <v>156156.78041379311</v>
      </c>
      <c r="X7135" s="8"/>
      <c r="Y7135" s="7">
        <f t="shared" si="914"/>
        <v>0</v>
      </c>
      <c r="Z7135" s="7"/>
      <c r="AA7135" s="8">
        <f t="shared" si="916"/>
        <v>156156.78041379311</v>
      </c>
      <c r="AB7135" s="7">
        <f t="shared" si="915"/>
        <v>4429.9795862069004</v>
      </c>
      <c r="AC7135" s="7">
        <f t="shared" si="912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4387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hidden="1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2837</v>
      </c>
      <c r="I7136" s="58" t="s">
        <v>2838</v>
      </c>
      <c r="J7136" s="58" t="s">
        <v>2839</v>
      </c>
      <c r="K7136" s="58" t="s">
        <v>32</v>
      </c>
      <c r="L7136" s="58" t="s">
        <v>1563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0"/>
        <v>0</v>
      </c>
      <c r="W7136" s="8">
        <f t="shared" si="913"/>
        <v>46642.105786163527</v>
      </c>
      <c r="X7136" s="8"/>
      <c r="Y7136" s="7">
        <f t="shared" si="914"/>
        <v>0</v>
      </c>
      <c r="Z7136" s="7"/>
      <c r="AA7136" s="8">
        <f t="shared" si="916"/>
        <v>46642.105786163527</v>
      </c>
      <c r="AB7136" s="7">
        <f t="shared" si="915"/>
        <v>4153.064213836471</v>
      </c>
      <c r="AC7136" s="7">
        <f t="shared" si="912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hidden="1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1603</v>
      </c>
      <c r="F7137" s="58" t="s">
        <v>1603</v>
      </c>
      <c r="G7137" s="58" t="s">
        <v>1603</v>
      </c>
      <c r="H7137" s="58" t="s">
        <v>2837</v>
      </c>
      <c r="I7137" s="58" t="s">
        <v>2838</v>
      </c>
      <c r="J7137" s="58" t="s">
        <v>2839</v>
      </c>
      <c r="K7137" s="58" t="s">
        <v>32</v>
      </c>
      <c r="L7137" s="58" t="s">
        <v>1563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3"/>
        <v>21162.949577464784</v>
      </c>
      <c r="X7137" s="8"/>
      <c r="Y7137" s="7">
        <f t="shared" si="914"/>
        <v>0</v>
      </c>
      <c r="Z7137" s="7"/>
      <c r="AA7137" s="8">
        <f t="shared" si="916"/>
        <v>21162.949577464784</v>
      </c>
      <c r="AB7137" s="7">
        <f t="shared" si="915"/>
        <v>772.37042253521213</v>
      </c>
      <c r="AC7137" s="7">
        <f t="shared" si="912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hidden="1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1603</v>
      </c>
      <c r="F7138" s="58" t="s">
        <v>1603</v>
      </c>
      <c r="G7138" s="58" t="s">
        <v>1603</v>
      </c>
      <c r="H7138" s="58" t="s">
        <v>2837</v>
      </c>
      <c r="I7138" s="58" t="s">
        <v>2838</v>
      </c>
      <c r="J7138" s="58" t="s">
        <v>2839</v>
      </c>
      <c r="K7138" s="58" t="s">
        <v>32</v>
      </c>
      <c r="L7138" s="58" t="s">
        <v>1563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0"/>
        <v>812411.35</v>
      </c>
      <c r="W7138" s="8">
        <f t="shared" si="913"/>
        <v>0</v>
      </c>
      <c r="X7138" s="8"/>
      <c r="Y7138" s="7">
        <f t="shared" si="914"/>
        <v>0</v>
      </c>
      <c r="Z7138" s="7"/>
      <c r="AA7138" s="8">
        <f t="shared" si="916"/>
        <v>0</v>
      </c>
      <c r="AB7138" s="7">
        <f t="shared" si="915"/>
        <v>0</v>
      </c>
      <c r="AC7138" s="7">
        <f t="shared" si="912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4387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hidden="1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1603</v>
      </c>
      <c r="F7139" s="58" t="s">
        <v>1603</v>
      </c>
      <c r="G7139" s="58" t="s">
        <v>1603</v>
      </c>
      <c r="H7139" s="58" t="s">
        <v>2837</v>
      </c>
      <c r="I7139" s="58" t="s">
        <v>2838</v>
      </c>
      <c r="J7139" s="58" t="s">
        <v>2839</v>
      </c>
      <c r="K7139" s="58" t="s">
        <v>32</v>
      </c>
      <c r="L7139" s="58" t="s">
        <v>1563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0"/>
        <v>84068.277808216051</v>
      </c>
      <c r="W7139" s="8">
        <f t="shared" si="913"/>
        <v>261663.69854511408</v>
      </c>
      <c r="X7139" s="8"/>
      <c r="Y7139" s="7">
        <f t="shared" si="914"/>
        <v>0</v>
      </c>
      <c r="Z7139" s="7"/>
      <c r="AA7139" s="8">
        <f t="shared" si="916"/>
        <v>261663.69854511408</v>
      </c>
      <c r="AB7139" s="7">
        <f t="shared" si="915"/>
        <v>7423.0836466699257</v>
      </c>
      <c r="AC7139" s="7">
        <f t="shared" si="912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4387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hidden="1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1603</v>
      </c>
      <c r="F7140" s="58" t="s">
        <v>1603</v>
      </c>
      <c r="G7140" s="58" t="s">
        <v>1603</v>
      </c>
      <c r="H7140" s="58" t="s">
        <v>2837</v>
      </c>
      <c r="I7140" s="58" t="s">
        <v>2838</v>
      </c>
      <c r="J7140" s="58" t="s">
        <v>2839</v>
      </c>
      <c r="K7140" s="58" t="s">
        <v>32</v>
      </c>
      <c r="L7140" s="58" t="s">
        <v>1563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0"/>
        <v>0</v>
      </c>
      <c r="W7140" s="8">
        <f t="shared" si="913"/>
        <v>96827.588068965502</v>
      </c>
      <c r="X7140" s="8"/>
      <c r="Y7140" s="7">
        <f t="shared" si="914"/>
        <v>0</v>
      </c>
      <c r="Z7140" s="7"/>
      <c r="AA7140" s="8">
        <f t="shared" si="916"/>
        <v>96827.588068965502</v>
      </c>
      <c r="AB7140" s="7">
        <f t="shared" si="915"/>
        <v>2746.8819310344988</v>
      </c>
      <c r="AC7140" s="7">
        <f t="shared" si="912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hidden="1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1603</v>
      </c>
      <c r="F7141" s="58" t="s">
        <v>1603</v>
      </c>
      <c r="G7141" s="58" t="s">
        <v>1603</v>
      </c>
      <c r="H7141" s="58" t="s">
        <v>2837</v>
      </c>
      <c r="I7141" s="58" t="s">
        <v>2838</v>
      </c>
      <c r="J7141" s="58" t="s">
        <v>2839</v>
      </c>
      <c r="K7141" s="58" t="s">
        <v>32</v>
      </c>
      <c r="L7141" s="58" t="s">
        <v>1563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0"/>
        <v>0</v>
      </c>
      <c r="W7141" s="8">
        <f t="shared" si="913"/>
        <v>282037.64973074797</v>
      </c>
      <c r="X7141" s="8"/>
      <c r="Y7141" s="7">
        <f t="shared" si="914"/>
        <v>0</v>
      </c>
      <c r="Z7141" s="7"/>
      <c r="AA7141" s="8">
        <f t="shared" si="916"/>
        <v>282037.64973074797</v>
      </c>
      <c r="AB7141" s="7">
        <f t="shared" si="915"/>
        <v>8001.0680774680222</v>
      </c>
      <c r="AC7141" s="7">
        <f t="shared" si="912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hidden="1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2937</v>
      </c>
      <c r="F7142" s="58" t="s">
        <v>2937</v>
      </c>
      <c r="G7142" s="58" t="s">
        <v>2937</v>
      </c>
      <c r="H7142" s="58" t="s">
        <v>2837</v>
      </c>
      <c r="I7142" s="58" t="s">
        <v>2838</v>
      </c>
      <c r="J7142" s="58" t="s">
        <v>2839</v>
      </c>
      <c r="K7142" s="58" t="s">
        <v>32</v>
      </c>
      <c r="L7142" s="58" t="s">
        <v>1563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0"/>
        <v>101312.05095890499</v>
      </c>
      <c r="W7142" s="8">
        <f t="shared" si="913"/>
        <v>2367.074451612903</v>
      </c>
      <c r="X7142" s="8"/>
      <c r="Y7142" s="7">
        <f t="shared" si="914"/>
        <v>0</v>
      </c>
      <c r="Z7142" s="7"/>
      <c r="AA7142" s="8">
        <f t="shared" si="916"/>
        <v>2367.074451612903</v>
      </c>
      <c r="AB7142" s="7">
        <f t="shared" si="915"/>
        <v>145.91554838709726</v>
      </c>
      <c r="AC7142" s="7">
        <f t="shared" si="912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hidden="1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2837</v>
      </c>
      <c r="I7143" s="58" t="s">
        <v>2838</v>
      </c>
      <c r="J7143" s="58" t="s">
        <v>2839</v>
      </c>
      <c r="K7143" s="58" t="s">
        <v>32</v>
      </c>
      <c r="L7143" s="58" t="s">
        <v>1563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0"/>
        <v>47954.22</v>
      </c>
      <c r="W7143" s="8">
        <f t="shared" si="913"/>
        <v>0</v>
      </c>
      <c r="X7143" s="8"/>
      <c r="Y7143" s="7">
        <f t="shared" si="914"/>
        <v>0</v>
      </c>
      <c r="Z7143" s="7"/>
      <c r="AA7143" s="8">
        <f t="shared" si="916"/>
        <v>0</v>
      </c>
      <c r="AB7143" s="7">
        <f t="shared" si="915"/>
        <v>0</v>
      </c>
      <c r="AC7143" s="7">
        <f t="shared" si="912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hidden="1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2930</v>
      </c>
      <c r="F7144" s="58" t="s">
        <v>2930</v>
      </c>
      <c r="G7144" s="58" t="s">
        <v>2930</v>
      </c>
      <c r="H7144" s="58" t="s">
        <v>2837</v>
      </c>
      <c r="I7144" s="58" t="s">
        <v>2838</v>
      </c>
      <c r="J7144" s="58" t="s">
        <v>2839</v>
      </c>
      <c r="K7144" s="58" t="s">
        <v>32</v>
      </c>
      <c r="L7144" s="58" t="s">
        <v>1563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0"/>
        <v>34544.312978723297</v>
      </c>
      <c r="W7144" s="8">
        <f t="shared" si="913"/>
        <v>9324.8648275862051</v>
      </c>
      <c r="X7144" s="8"/>
      <c r="Y7144" s="7">
        <f t="shared" si="914"/>
        <v>0</v>
      </c>
      <c r="Z7144" s="7"/>
      <c r="AA7144" s="8">
        <f t="shared" si="916"/>
        <v>9324.8648275862051</v>
      </c>
      <c r="AB7144" s="7">
        <f t="shared" si="915"/>
        <v>264.5351724137945</v>
      </c>
      <c r="AC7144" s="7">
        <f t="shared" si="912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hidden="1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2917</v>
      </c>
      <c r="F7145" s="58" t="s">
        <v>2917</v>
      </c>
      <c r="G7145" s="58" t="s">
        <v>2917</v>
      </c>
      <c r="H7145" s="58" t="s">
        <v>2837</v>
      </c>
      <c r="I7145" s="58" t="s">
        <v>2838</v>
      </c>
      <c r="J7145" s="58" t="s">
        <v>2839</v>
      </c>
      <c r="K7145" s="58" t="s">
        <v>32</v>
      </c>
      <c r="L7145" s="58" t="s">
        <v>1563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3"/>
        <v>0</v>
      </c>
      <c r="X7145" s="8"/>
      <c r="Y7145" s="7">
        <f t="shared" si="914"/>
        <v>0</v>
      </c>
      <c r="Z7145" s="7"/>
      <c r="AA7145" s="8">
        <f t="shared" si="916"/>
        <v>0</v>
      </c>
      <c r="AB7145" s="7">
        <f t="shared" si="915"/>
        <v>0</v>
      </c>
      <c r="AC7145" s="7">
        <f t="shared" si="912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hidden="1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2837</v>
      </c>
      <c r="I7146" s="58" t="s">
        <v>2838</v>
      </c>
      <c r="J7146" s="58" t="s">
        <v>2839</v>
      </c>
      <c r="K7146" s="58" t="s">
        <v>32</v>
      </c>
      <c r="L7146" s="58" t="s">
        <v>1563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7">S7146+T7146-U7146</f>
        <v>0</v>
      </c>
      <c r="W7146" s="8">
        <f t="shared" si="913"/>
        <v>0</v>
      </c>
      <c r="X7146" s="8"/>
      <c r="Y7146" s="7">
        <f t="shared" si="914"/>
        <v>0</v>
      </c>
      <c r="Z7146" s="7"/>
      <c r="AA7146" s="8">
        <f t="shared" si="916"/>
        <v>0</v>
      </c>
      <c r="AB7146" s="7">
        <f t="shared" si="915"/>
        <v>0</v>
      </c>
      <c r="AC7146" s="7">
        <f t="shared" si="912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3262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hidden="1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2837</v>
      </c>
      <c r="I7147" s="58" t="s">
        <v>2838</v>
      </c>
      <c r="J7147" s="58" t="s">
        <v>2839</v>
      </c>
      <c r="K7147" s="58" t="s">
        <v>32</v>
      </c>
      <c r="L7147" s="58" t="s">
        <v>1563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7"/>
        <v>0</v>
      </c>
      <c r="W7147" s="8">
        <f t="shared" si="913"/>
        <v>0</v>
      </c>
      <c r="X7147" s="8"/>
      <c r="Y7147" s="7">
        <f t="shared" si="914"/>
        <v>0</v>
      </c>
      <c r="Z7147" s="7"/>
      <c r="AA7147" s="8">
        <f t="shared" si="916"/>
        <v>0</v>
      </c>
      <c r="AB7147" s="7">
        <f t="shared" si="915"/>
        <v>0</v>
      </c>
      <c r="AC7147" s="7">
        <f t="shared" si="912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3262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hidden="1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58" t="s">
        <v>2942</v>
      </c>
      <c r="F7148" s="58" t="s">
        <v>2923</v>
      </c>
      <c r="G7148" s="58" t="s">
        <v>2923</v>
      </c>
      <c r="H7148" s="58" t="s">
        <v>2837</v>
      </c>
      <c r="I7148" s="58" t="s">
        <v>2838</v>
      </c>
      <c r="J7148" s="58" t="s">
        <v>2839</v>
      </c>
      <c r="K7148" s="58" t="s">
        <v>32</v>
      </c>
      <c r="L7148" s="58" t="s">
        <v>1563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7"/>
        <v>24346.270547945202</v>
      </c>
      <c r="W7148" s="8">
        <f t="shared" si="913"/>
        <v>0</v>
      </c>
      <c r="X7148" s="8"/>
      <c r="Y7148" s="7">
        <f t="shared" si="914"/>
        <v>0</v>
      </c>
      <c r="Z7148" s="7"/>
      <c r="AA7148" s="8">
        <f t="shared" si="916"/>
        <v>0</v>
      </c>
      <c r="AB7148" s="7">
        <f t="shared" si="915"/>
        <v>0</v>
      </c>
      <c r="AC7148" s="7">
        <f t="shared" si="912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hidden="1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2918</v>
      </c>
      <c r="F7149" s="58" t="s">
        <v>2918</v>
      </c>
      <c r="G7149" s="58" t="s">
        <v>2918</v>
      </c>
      <c r="H7149" s="58" t="s">
        <v>2837</v>
      </c>
      <c r="I7149" s="58" t="s">
        <v>2838</v>
      </c>
      <c r="J7149" s="58" t="s">
        <v>2839</v>
      </c>
      <c r="K7149" s="58" t="s">
        <v>32</v>
      </c>
      <c r="L7149" s="58" t="s">
        <v>1563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7"/>
        <v>0</v>
      </c>
      <c r="W7149" s="8">
        <f t="shared" si="913"/>
        <v>0</v>
      </c>
      <c r="X7149" s="8"/>
      <c r="Y7149" s="7">
        <f t="shared" si="914"/>
        <v>0</v>
      </c>
      <c r="Z7149" s="7"/>
      <c r="AA7149" s="8">
        <f t="shared" si="916"/>
        <v>0</v>
      </c>
      <c r="AB7149" s="7">
        <f t="shared" si="915"/>
        <v>0</v>
      </c>
      <c r="AC7149" s="7">
        <f t="shared" si="912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hidden="1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1794</v>
      </c>
      <c r="F7150" s="58" t="s">
        <v>2237</v>
      </c>
      <c r="G7150" s="58" t="s">
        <v>1794</v>
      </c>
      <c r="H7150" s="58" t="s">
        <v>1993</v>
      </c>
      <c r="I7150" s="58" t="s">
        <v>1994</v>
      </c>
      <c r="J7150" s="58" t="s">
        <v>1995</v>
      </c>
      <c r="K7150" s="58" t="s">
        <v>32</v>
      </c>
      <c r="L7150" s="58" t="s">
        <v>1794</v>
      </c>
      <c r="M7150" s="58"/>
      <c r="N7150" s="58" t="s">
        <v>3084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8">IF(O7150="返货",U7150/(1+P7150),IF(O7150="返现",U7150,IF(O7150="折扣",U7150*P7150,IF(O7150="无",U7150))))</f>
        <v>71191.7</v>
      </c>
      <c r="X7150" s="8"/>
      <c r="Y7150" s="7">
        <f t="shared" si="914"/>
        <v>0</v>
      </c>
      <c r="Z7150" s="7"/>
      <c r="AA7150" s="8">
        <f t="shared" si="916"/>
        <v>71191.7</v>
      </c>
      <c r="AB7150" s="7">
        <f t="shared" si="915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3262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hidden="1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2254</v>
      </c>
      <c r="F7151" s="58" t="s">
        <v>2255</v>
      </c>
      <c r="G7151" s="58" t="s">
        <v>2254</v>
      </c>
      <c r="H7151" s="58" t="s">
        <v>1993</v>
      </c>
      <c r="I7151" s="58" t="s">
        <v>1994</v>
      </c>
      <c r="J7151" s="58" t="s">
        <v>1995</v>
      </c>
      <c r="K7151" s="58" t="s">
        <v>32</v>
      </c>
      <c r="L7151" s="58" t="s">
        <v>2254</v>
      </c>
      <c r="M7151" s="58"/>
      <c r="N7151" s="58" t="s">
        <v>3084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8"/>
        <v>105651</v>
      </c>
      <c r="X7151" s="8"/>
      <c r="Y7151" s="7">
        <f t="shared" si="914"/>
        <v>0</v>
      </c>
      <c r="Z7151" s="7"/>
      <c r="AA7151" s="8">
        <f t="shared" si="916"/>
        <v>105651</v>
      </c>
      <c r="AB7151" s="7">
        <f t="shared" si="915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3262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hidden="1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3136</v>
      </c>
      <c r="G7152" s="58" t="s">
        <v>1052</v>
      </c>
      <c r="H7152" s="58" t="s">
        <v>1993</v>
      </c>
      <c r="I7152" s="58" t="s">
        <v>1994</v>
      </c>
      <c r="J7152" s="58" t="s">
        <v>4453</v>
      </c>
      <c r="K7152" s="58" t="s">
        <v>32</v>
      </c>
      <c r="L7152" s="58" t="s">
        <v>1052</v>
      </c>
      <c r="M7152" s="58"/>
      <c r="N7152" s="58" t="s">
        <v>4454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8"/>
        <v>29986.12</v>
      </c>
      <c r="X7152" s="8">
        <f>W7152*4%</f>
        <v>1199.4448</v>
      </c>
      <c r="Y7152" s="7">
        <f t="shared" si="914"/>
        <v>0</v>
      </c>
      <c r="Z7152" s="7"/>
      <c r="AA7152" s="8">
        <f t="shared" si="916"/>
        <v>31185.5648</v>
      </c>
      <c r="AB7152" s="7">
        <f t="shared" si="915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3262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hidden="1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1993</v>
      </c>
      <c r="I7153" s="58" t="s">
        <v>1994</v>
      </c>
      <c r="J7153" s="58" t="s">
        <v>1995</v>
      </c>
      <c r="K7153" s="58" t="s">
        <v>32</v>
      </c>
      <c r="L7153" s="58" t="s">
        <v>1457</v>
      </c>
      <c r="M7153" s="58"/>
      <c r="N7153" s="58" t="s">
        <v>3084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8"/>
        <v>15200</v>
      </c>
      <c r="X7153" s="8"/>
      <c r="Y7153" s="7">
        <f t="shared" si="914"/>
        <v>0</v>
      </c>
      <c r="Z7153" s="7"/>
      <c r="AA7153" s="8">
        <f t="shared" si="916"/>
        <v>15200</v>
      </c>
      <c r="AB7153" s="7">
        <f t="shared" si="915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3262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hidden="1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3169</v>
      </c>
      <c r="I7154" s="58" t="s">
        <v>106</v>
      </c>
      <c r="J7154" s="58" t="s">
        <v>3170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19">S7154+T7154-U7154</f>
        <v>60000</v>
      </c>
      <c r="W7154" s="8">
        <f t="shared" si="918"/>
        <v>0</v>
      </c>
      <c r="X7154" s="8"/>
      <c r="Y7154" s="7">
        <f t="shared" si="914"/>
        <v>0</v>
      </c>
      <c r="Z7154" s="7"/>
      <c r="AA7154" s="8">
        <f t="shared" si="916"/>
        <v>0</v>
      </c>
      <c r="AB7154" s="7">
        <f t="shared" si="915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3262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hidden="1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3136</v>
      </c>
      <c r="G7155" s="58" t="s">
        <v>1052</v>
      </c>
      <c r="H7155" s="58" t="s">
        <v>3137</v>
      </c>
      <c r="I7155" s="58" t="s">
        <v>1994</v>
      </c>
      <c r="J7155" s="58" t="s">
        <v>3335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19"/>
        <v>-2329100.23</v>
      </c>
      <c r="W7155" s="8">
        <f t="shared" si="918"/>
        <v>0</v>
      </c>
      <c r="X7155" s="8"/>
      <c r="Y7155" s="7">
        <f t="shared" si="914"/>
        <v>0</v>
      </c>
      <c r="Z7155" s="7"/>
      <c r="AA7155" s="8">
        <f t="shared" si="916"/>
        <v>0</v>
      </c>
      <c r="AB7155" s="7">
        <f t="shared" si="915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hidden="1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3139</v>
      </c>
      <c r="F7156" s="58" t="s">
        <v>3139</v>
      </c>
      <c r="G7156" s="58" t="s">
        <v>3139</v>
      </c>
      <c r="H7156" s="58" t="s">
        <v>3140</v>
      </c>
      <c r="I7156" s="58" t="s">
        <v>4392</v>
      </c>
      <c r="J7156" s="58"/>
      <c r="K7156" s="58"/>
      <c r="L7156" s="58" t="s">
        <v>3142</v>
      </c>
      <c r="M7156" s="58"/>
      <c r="N7156" s="58" t="s">
        <v>40</v>
      </c>
      <c r="O7156" s="58" t="s">
        <v>80</v>
      </c>
      <c r="P7156" s="4">
        <v>0</v>
      </c>
      <c r="Q7156" s="117" t="s">
        <v>3143</v>
      </c>
      <c r="R7156" s="58"/>
      <c r="S7156" s="96">
        <v>3722.29</v>
      </c>
      <c r="T7156" s="7"/>
      <c r="U7156" s="7">
        <v>0</v>
      </c>
      <c r="V7156" s="7">
        <f t="shared" si="919"/>
        <v>3722.29</v>
      </c>
      <c r="W7156" s="8">
        <f t="shared" si="918"/>
        <v>0</v>
      </c>
      <c r="X7156" s="8"/>
      <c r="Y7156" s="7">
        <f t="shared" si="914"/>
        <v>0</v>
      </c>
      <c r="Z7156" s="7"/>
      <c r="AA7156" s="8">
        <f t="shared" si="916"/>
        <v>0</v>
      </c>
      <c r="AB7156" s="7">
        <f t="shared" si="915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hidden="1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3144</v>
      </c>
      <c r="F7157" s="58" t="s">
        <v>3144</v>
      </c>
      <c r="G7157" s="58" t="s">
        <v>3144</v>
      </c>
      <c r="H7157" s="58" t="s">
        <v>3140</v>
      </c>
      <c r="I7157" s="58" t="s">
        <v>4392</v>
      </c>
      <c r="J7157" s="58"/>
      <c r="K7157" s="58"/>
      <c r="L7157" s="58" t="s">
        <v>3145</v>
      </c>
      <c r="M7157" s="58"/>
      <c r="N7157" s="58" t="s">
        <v>40</v>
      </c>
      <c r="O7157" s="58" t="s">
        <v>80</v>
      </c>
      <c r="P7157" s="4">
        <v>0</v>
      </c>
      <c r="Q7157" s="117" t="s">
        <v>3146</v>
      </c>
      <c r="R7157" s="58"/>
      <c r="S7157" s="96">
        <v>36819.410000000003</v>
      </c>
      <c r="T7157" s="7"/>
      <c r="U7157" s="7">
        <v>0</v>
      </c>
      <c r="V7157" s="7">
        <f t="shared" si="919"/>
        <v>36819.410000000003</v>
      </c>
      <c r="W7157" s="8">
        <f t="shared" si="918"/>
        <v>0</v>
      </c>
      <c r="X7157" s="8"/>
      <c r="Y7157" s="7">
        <f t="shared" si="914"/>
        <v>0</v>
      </c>
      <c r="Z7157" s="7"/>
      <c r="AA7157" s="8">
        <f t="shared" si="916"/>
        <v>0</v>
      </c>
      <c r="AB7157" s="7">
        <f t="shared" si="915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hidden="1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3147</v>
      </c>
      <c r="F7158" s="58" t="s">
        <v>3147</v>
      </c>
      <c r="G7158" s="58" t="s">
        <v>3147</v>
      </c>
      <c r="H7158" s="58" t="s">
        <v>3140</v>
      </c>
      <c r="I7158" s="58" t="s">
        <v>4392</v>
      </c>
      <c r="J7158" s="58"/>
      <c r="K7158" s="58"/>
      <c r="L7158" s="58" t="s">
        <v>3147</v>
      </c>
      <c r="M7158" s="58"/>
      <c r="N7158" s="58" t="s">
        <v>40</v>
      </c>
      <c r="O7158" s="58" t="s">
        <v>41</v>
      </c>
      <c r="P7158" s="4">
        <v>0.03</v>
      </c>
      <c r="Q7158" s="117" t="s">
        <v>3148</v>
      </c>
      <c r="R7158" s="58"/>
      <c r="S7158" s="96">
        <v>-8540.57</v>
      </c>
      <c r="T7158" s="7"/>
      <c r="U7158" s="7">
        <v>0</v>
      </c>
      <c r="V7158" s="7">
        <f t="shared" si="919"/>
        <v>-8540.57</v>
      </c>
      <c r="W7158" s="8">
        <f t="shared" si="918"/>
        <v>0</v>
      </c>
      <c r="X7158" s="8"/>
      <c r="Y7158" s="7">
        <f t="shared" si="914"/>
        <v>0</v>
      </c>
      <c r="Z7158" s="7"/>
      <c r="AA7158" s="8">
        <f t="shared" si="916"/>
        <v>0</v>
      </c>
      <c r="AB7158" s="7">
        <f t="shared" si="915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hidden="1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3142</v>
      </c>
      <c r="F7159" s="58" t="s">
        <v>3142</v>
      </c>
      <c r="G7159" s="58" t="s">
        <v>3142</v>
      </c>
      <c r="H7159" s="58" t="s">
        <v>3140</v>
      </c>
      <c r="I7159" s="58" t="s">
        <v>4392</v>
      </c>
      <c r="J7159" s="58"/>
      <c r="K7159" s="58"/>
      <c r="L7159" s="58" t="s">
        <v>3142</v>
      </c>
      <c r="M7159" s="58"/>
      <c r="N7159" s="58" t="s">
        <v>40</v>
      </c>
      <c r="O7159" s="58" t="s">
        <v>41</v>
      </c>
      <c r="P7159" s="4">
        <v>0.02</v>
      </c>
      <c r="Q7159" s="117" t="s">
        <v>3143</v>
      </c>
      <c r="R7159" s="58"/>
      <c r="S7159" s="96">
        <v>7103.19</v>
      </c>
      <c r="T7159" s="7"/>
      <c r="U7159" s="7">
        <v>0</v>
      </c>
      <c r="V7159" s="7">
        <f t="shared" si="919"/>
        <v>7103.19</v>
      </c>
      <c r="W7159" s="8">
        <f t="shared" si="918"/>
        <v>0</v>
      </c>
      <c r="X7159" s="8"/>
      <c r="Y7159" s="7">
        <f t="shared" si="914"/>
        <v>0</v>
      </c>
      <c r="Z7159" s="7"/>
      <c r="AA7159" s="8">
        <f t="shared" si="916"/>
        <v>0</v>
      </c>
      <c r="AB7159" s="7">
        <f t="shared" si="915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hidden="1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3149</v>
      </c>
      <c r="F7160" s="58" t="s">
        <v>3149</v>
      </c>
      <c r="G7160" s="58" t="s">
        <v>3149</v>
      </c>
      <c r="H7160" s="58" t="s">
        <v>3140</v>
      </c>
      <c r="I7160" s="58" t="s">
        <v>4392</v>
      </c>
      <c r="J7160" s="58"/>
      <c r="K7160" s="58"/>
      <c r="L7160" s="58" t="s">
        <v>3149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19"/>
        <v>62013.87</v>
      </c>
      <c r="W7160" s="8">
        <f t="shared" si="918"/>
        <v>0</v>
      </c>
      <c r="X7160" s="8"/>
      <c r="Y7160" s="7">
        <f t="shared" si="914"/>
        <v>0</v>
      </c>
      <c r="Z7160" s="7"/>
      <c r="AA7160" s="8">
        <f t="shared" si="916"/>
        <v>0</v>
      </c>
      <c r="AB7160" s="7">
        <f t="shared" si="915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hidden="1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3150</v>
      </c>
      <c r="F7161" s="58" t="s">
        <v>3150</v>
      </c>
      <c r="G7161" s="58" t="s">
        <v>3150</v>
      </c>
      <c r="H7161" s="58" t="s">
        <v>3140</v>
      </c>
      <c r="I7161" s="58" t="s">
        <v>4392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19"/>
        <v>-80.689999999999898</v>
      </c>
      <c r="W7161" s="8">
        <f t="shared" si="918"/>
        <v>0</v>
      </c>
      <c r="X7161" s="8"/>
      <c r="Y7161" s="7">
        <f t="shared" si="914"/>
        <v>0</v>
      </c>
      <c r="Z7161" s="7"/>
      <c r="AA7161" s="8">
        <f t="shared" si="916"/>
        <v>0</v>
      </c>
      <c r="AB7161" s="7">
        <f t="shared" si="915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hidden="1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3151</v>
      </c>
      <c r="F7162" s="58" t="s">
        <v>3151</v>
      </c>
      <c r="G7162" s="58" t="s">
        <v>3151</v>
      </c>
      <c r="H7162" s="58" t="s">
        <v>3140</v>
      </c>
      <c r="I7162" s="58" t="s">
        <v>4392</v>
      </c>
      <c r="J7162" s="58"/>
      <c r="K7162" s="58"/>
      <c r="L7162" s="58" t="s">
        <v>3151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19"/>
        <v>138.31</v>
      </c>
      <c r="W7162" s="8">
        <f t="shared" si="918"/>
        <v>0</v>
      </c>
      <c r="X7162" s="8"/>
      <c r="Y7162" s="7">
        <f t="shared" si="914"/>
        <v>0</v>
      </c>
      <c r="Z7162" s="7"/>
      <c r="AA7162" s="8">
        <f t="shared" si="916"/>
        <v>0</v>
      </c>
      <c r="AB7162" s="7">
        <f t="shared" si="915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hidden="1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3151</v>
      </c>
      <c r="F7163" s="58" t="s">
        <v>3151</v>
      </c>
      <c r="G7163" s="58" t="s">
        <v>3151</v>
      </c>
      <c r="H7163" s="58" t="s">
        <v>3140</v>
      </c>
      <c r="I7163" s="58" t="s">
        <v>4392</v>
      </c>
      <c r="J7163" s="58"/>
      <c r="K7163" s="58"/>
      <c r="L7163" s="58" t="s">
        <v>3151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19"/>
        <v>-146.72</v>
      </c>
      <c r="W7163" s="8">
        <f t="shared" si="918"/>
        <v>0</v>
      </c>
      <c r="X7163" s="8"/>
      <c r="Y7163" s="7">
        <f t="shared" si="914"/>
        <v>0</v>
      </c>
      <c r="Z7163" s="7"/>
      <c r="AA7163" s="8">
        <f t="shared" si="916"/>
        <v>0</v>
      </c>
      <c r="AB7163" s="7">
        <f t="shared" si="915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hidden="1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3147</v>
      </c>
      <c r="F7164" s="58" t="s">
        <v>3147</v>
      </c>
      <c r="G7164" s="58" t="s">
        <v>3147</v>
      </c>
      <c r="H7164" s="58" t="s">
        <v>3140</v>
      </c>
      <c r="I7164" s="58" t="s">
        <v>4392</v>
      </c>
      <c r="J7164" s="58"/>
      <c r="K7164" s="58"/>
      <c r="L7164" s="58" t="s">
        <v>3152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19"/>
        <v>-1248.8699999999999</v>
      </c>
      <c r="W7164" s="8">
        <f t="shared" si="918"/>
        <v>0</v>
      </c>
      <c r="X7164" s="8"/>
      <c r="Y7164" s="7">
        <f t="shared" si="914"/>
        <v>0</v>
      </c>
      <c r="Z7164" s="7"/>
      <c r="AA7164" s="8">
        <f t="shared" si="916"/>
        <v>0</v>
      </c>
      <c r="AB7164" s="7">
        <f t="shared" si="915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hidden="1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2734</v>
      </c>
      <c r="F7165" s="58" t="s">
        <v>2734</v>
      </c>
      <c r="G7165" s="58" t="s">
        <v>2734</v>
      </c>
      <c r="H7165" s="58" t="s">
        <v>3140</v>
      </c>
      <c r="I7165" s="58" t="s">
        <v>4392</v>
      </c>
      <c r="J7165" s="58"/>
      <c r="K7165" s="58"/>
      <c r="L7165" s="58" t="s">
        <v>2734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19"/>
        <v>8334.6200000000008</v>
      </c>
      <c r="W7165" s="8">
        <f t="shared" si="918"/>
        <v>0</v>
      </c>
      <c r="X7165" s="8"/>
      <c r="Y7165" s="7">
        <f t="shared" si="914"/>
        <v>0</v>
      </c>
      <c r="Z7165" s="7"/>
      <c r="AA7165" s="8">
        <f t="shared" si="916"/>
        <v>0</v>
      </c>
      <c r="AB7165" s="7">
        <f t="shared" si="915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hidden="1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3153</v>
      </c>
      <c r="F7166" s="58" t="s">
        <v>3153</v>
      </c>
      <c r="G7166" s="58" t="s">
        <v>3153</v>
      </c>
      <c r="H7166" s="58" t="s">
        <v>3140</v>
      </c>
      <c r="I7166" s="58" t="s">
        <v>4392</v>
      </c>
      <c r="J7166" s="58"/>
      <c r="K7166" s="58"/>
      <c r="L7166" s="58" t="s">
        <v>3153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19"/>
        <v>-30949.5</v>
      </c>
      <c r="W7166" s="8">
        <f t="shared" si="918"/>
        <v>0</v>
      </c>
      <c r="X7166" s="8"/>
      <c r="Y7166" s="7">
        <f t="shared" si="914"/>
        <v>0</v>
      </c>
      <c r="Z7166" s="7"/>
      <c r="AA7166" s="8">
        <f t="shared" si="916"/>
        <v>0</v>
      </c>
      <c r="AB7166" s="7">
        <f t="shared" si="915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hidden="1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3140</v>
      </c>
      <c r="I7167" s="58" t="s">
        <v>4392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19"/>
        <v>-140.31</v>
      </c>
      <c r="W7167" s="8">
        <f t="shared" si="918"/>
        <v>0</v>
      </c>
      <c r="X7167" s="8"/>
      <c r="Y7167" s="7">
        <f t="shared" si="914"/>
        <v>0</v>
      </c>
      <c r="Z7167" s="7"/>
      <c r="AA7167" s="8">
        <f t="shared" si="916"/>
        <v>0</v>
      </c>
      <c r="AB7167" s="7">
        <f t="shared" si="915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hidden="1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1885</v>
      </c>
      <c r="F7168" s="58" t="s">
        <v>1885</v>
      </c>
      <c r="G7168" s="58" t="s">
        <v>1885</v>
      </c>
      <c r="H7168" s="58" t="s">
        <v>3140</v>
      </c>
      <c r="I7168" s="58" t="s">
        <v>4392</v>
      </c>
      <c r="J7168" s="58"/>
      <c r="K7168" s="58"/>
      <c r="L7168" s="58" t="s">
        <v>3154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19"/>
        <v>-16010.42</v>
      </c>
      <c r="W7168" s="8">
        <f t="shared" si="918"/>
        <v>0</v>
      </c>
      <c r="X7168" s="8"/>
      <c r="Y7168" s="7">
        <f t="shared" si="914"/>
        <v>0</v>
      </c>
      <c r="Z7168" s="7"/>
      <c r="AA7168" s="8">
        <f t="shared" si="916"/>
        <v>0</v>
      </c>
      <c r="AB7168" s="7">
        <f t="shared" si="915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hidden="1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3060</v>
      </c>
      <c r="F7169" s="58" t="s">
        <v>3060</v>
      </c>
      <c r="G7169" s="58" t="s">
        <v>3060</v>
      </c>
      <c r="H7169" s="58" t="s">
        <v>3140</v>
      </c>
      <c r="I7169" s="58" t="s">
        <v>4392</v>
      </c>
      <c r="J7169" s="58"/>
      <c r="K7169" s="58"/>
      <c r="L7169" s="58" t="s">
        <v>3060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19"/>
        <v>-29.309999999999501</v>
      </c>
      <c r="W7169" s="8">
        <f t="shared" si="918"/>
        <v>0</v>
      </c>
      <c r="X7169" s="8"/>
      <c r="Y7169" s="7">
        <f t="shared" si="914"/>
        <v>0</v>
      </c>
      <c r="Z7169" s="7"/>
      <c r="AA7169" s="8">
        <f t="shared" si="916"/>
        <v>0</v>
      </c>
      <c r="AB7169" s="7">
        <f t="shared" si="915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hidden="1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3155</v>
      </c>
      <c r="F7170" s="58" t="s">
        <v>3155</v>
      </c>
      <c r="G7170" s="58" t="s">
        <v>3155</v>
      </c>
      <c r="H7170" s="58" t="s">
        <v>3140</v>
      </c>
      <c r="I7170" s="58" t="s">
        <v>4392</v>
      </c>
      <c r="J7170" s="58"/>
      <c r="K7170" s="58"/>
      <c r="L7170" s="58" t="s">
        <v>3156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19"/>
        <v>-1795.07</v>
      </c>
      <c r="W7170" s="8">
        <f t="shared" si="918"/>
        <v>0</v>
      </c>
      <c r="X7170" s="8"/>
      <c r="Y7170" s="7">
        <f t="shared" si="914"/>
        <v>0</v>
      </c>
      <c r="Z7170" s="7"/>
      <c r="AA7170" s="8">
        <f t="shared" si="916"/>
        <v>0</v>
      </c>
      <c r="AB7170" s="7">
        <f t="shared" si="915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hidden="1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3157</v>
      </c>
      <c r="F7171" s="58" t="s">
        <v>3157</v>
      </c>
      <c r="G7171" s="58" t="s">
        <v>3157</v>
      </c>
      <c r="H7171" s="58" t="s">
        <v>3140</v>
      </c>
      <c r="I7171" s="58" t="s">
        <v>4392</v>
      </c>
      <c r="J7171" s="58"/>
      <c r="K7171" s="58"/>
      <c r="L7171" s="58" t="s">
        <v>3158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19"/>
        <v>-31611.21</v>
      </c>
      <c r="W7171" s="8">
        <f t="shared" si="918"/>
        <v>0</v>
      </c>
      <c r="X7171" s="8"/>
      <c r="Y7171" s="7">
        <f t="shared" ref="Y7171:Y7234" si="920">IF(W7171-AC7171&lt;=0,0,IF(O7171="返现",MAX(W7171-AB7171-AC7171,0),MAX(W7171-AC7171,0)))</f>
        <v>0</v>
      </c>
      <c r="Z7171" s="7"/>
      <c r="AA7171" s="8">
        <f t="shared" si="916"/>
        <v>0</v>
      </c>
      <c r="AB7171" s="7">
        <f t="shared" si="915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hidden="1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3159</v>
      </c>
      <c r="F7172" s="58" t="s">
        <v>3159</v>
      </c>
      <c r="G7172" s="58" t="s">
        <v>3159</v>
      </c>
      <c r="H7172" s="58" t="s">
        <v>3140</v>
      </c>
      <c r="I7172" s="58" t="s">
        <v>4392</v>
      </c>
      <c r="J7172" s="58"/>
      <c r="K7172" s="58"/>
      <c r="L7172" s="58" t="s">
        <v>3159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19"/>
        <v>-7483.45</v>
      </c>
      <c r="W7172" s="8">
        <f t="shared" si="918"/>
        <v>0</v>
      </c>
      <c r="X7172" s="8"/>
      <c r="Y7172" s="7">
        <f t="shared" si="920"/>
        <v>0</v>
      </c>
      <c r="Z7172" s="7"/>
      <c r="AA7172" s="8">
        <f t="shared" si="916"/>
        <v>0</v>
      </c>
      <c r="AB7172" s="7">
        <f t="shared" si="915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hidden="1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3136</v>
      </c>
      <c r="G7173" s="58" t="s">
        <v>1052</v>
      </c>
      <c r="H7173" s="58" t="s">
        <v>3137</v>
      </c>
      <c r="I7173" s="58" t="s">
        <v>1994</v>
      </c>
      <c r="J7173" s="58" t="s">
        <v>4455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19"/>
        <v>-1855966.68</v>
      </c>
      <c r="W7173" s="8">
        <f t="shared" si="918"/>
        <v>0</v>
      </c>
      <c r="X7173" s="8"/>
      <c r="Y7173" s="7">
        <f t="shared" si="920"/>
        <v>0</v>
      </c>
      <c r="Z7173" s="7"/>
      <c r="AA7173" s="8">
        <f t="shared" si="916"/>
        <v>0</v>
      </c>
      <c r="AB7173" s="7">
        <f t="shared" si="915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hidden="1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3140</v>
      </c>
      <c r="I7174" s="58" t="s">
        <v>4392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19"/>
        <v>30116.23</v>
      </c>
      <c r="W7174" s="8">
        <f t="shared" si="918"/>
        <v>0</v>
      </c>
      <c r="X7174" s="8"/>
      <c r="Y7174" s="7">
        <f t="shared" si="920"/>
        <v>0</v>
      </c>
      <c r="Z7174" s="7"/>
      <c r="AA7174" s="8">
        <f t="shared" si="916"/>
        <v>0</v>
      </c>
      <c r="AB7174" s="7">
        <f t="shared" si="915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hidden="1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3140</v>
      </c>
      <c r="I7175" s="58" t="s">
        <v>4392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19"/>
        <v>-48.75</v>
      </c>
      <c r="W7175" s="8">
        <f t="shared" si="918"/>
        <v>0</v>
      </c>
      <c r="X7175" s="8"/>
      <c r="Y7175" s="7">
        <f t="shared" si="920"/>
        <v>0</v>
      </c>
      <c r="Z7175" s="7"/>
      <c r="AA7175" s="8">
        <f t="shared" si="916"/>
        <v>0</v>
      </c>
      <c r="AB7175" s="7">
        <f t="shared" ref="AB7175:AB7238" si="921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hidden="1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2460</v>
      </c>
      <c r="F7176" s="58" t="s">
        <v>2460</v>
      </c>
      <c r="G7176" s="58" t="s">
        <v>2460</v>
      </c>
      <c r="H7176" s="58" t="s">
        <v>3140</v>
      </c>
      <c r="I7176" s="58" t="s">
        <v>4392</v>
      </c>
      <c r="J7176" s="58"/>
      <c r="K7176" s="58"/>
      <c r="L7176" s="58" t="s">
        <v>2460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19"/>
        <v>-240.69</v>
      </c>
      <c r="W7176" s="8">
        <f t="shared" si="918"/>
        <v>0</v>
      </c>
      <c r="X7176" s="8"/>
      <c r="Y7176" s="7">
        <f t="shared" si="920"/>
        <v>0</v>
      </c>
      <c r="Z7176" s="7"/>
      <c r="AA7176" s="8">
        <f t="shared" si="916"/>
        <v>0</v>
      </c>
      <c r="AB7176" s="7">
        <f t="shared" si="921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hidden="1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1837</v>
      </c>
      <c r="F7177" s="58" t="s">
        <v>1837</v>
      </c>
      <c r="G7177" s="58" t="s">
        <v>1837</v>
      </c>
      <c r="H7177" s="58" t="s">
        <v>3140</v>
      </c>
      <c r="I7177" s="58" t="s">
        <v>4392</v>
      </c>
      <c r="J7177" s="58"/>
      <c r="K7177" s="58"/>
      <c r="L7177" s="58" t="s">
        <v>3160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19"/>
        <v>-53.53</v>
      </c>
      <c r="W7177" s="8">
        <f t="shared" si="918"/>
        <v>0</v>
      </c>
      <c r="X7177" s="8"/>
      <c r="Y7177" s="7">
        <f t="shared" si="920"/>
        <v>0</v>
      </c>
      <c r="Z7177" s="7"/>
      <c r="AA7177" s="8">
        <f t="shared" si="916"/>
        <v>0</v>
      </c>
      <c r="AB7177" s="7">
        <f t="shared" si="921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hidden="1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3161</v>
      </c>
      <c r="F7178" s="58" t="s">
        <v>3162</v>
      </c>
      <c r="G7178" s="58" t="s">
        <v>3161</v>
      </c>
      <c r="H7178" s="58" t="s">
        <v>3140</v>
      </c>
      <c r="I7178" s="58" t="s">
        <v>4392</v>
      </c>
      <c r="J7178" s="58"/>
      <c r="K7178" s="58"/>
      <c r="L7178" s="58" t="s">
        <v>1861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19"/>
        <v>11376.98</v>
      </c>
      <c r="W7178" s="8">
        <f t="shared" si="918"/>
        <v>0</v>
      </c>
      <c r="X7178" s="8"/>
      <c r="Y7178" s="7">
        <f t="shared" si="920"/>
        <v>0</v>
      </c>
      <c r="Z7178" s="7"/>
      <c r="AA7178" s="8">
        <f t="shared" si="916"/>
        <v>0</v>
      </c>
      <c r="AB7178" s="7">
        <f t="shared" si="921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hidden="1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3140</v>
      </c>
      <c r="I7179" s="58" t="s">
        <v>4392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19"/>
        <v>1567.27</v>
      </c>
      <c r="W7179" s="8">
        <f t="shared" si="918"/>
        <v>0</v>
      </c>
      <c r="X7179" s="8"/>
      <c r="Y7179" s="7">
        <f t="shared" si="920"/>
        <v>0</v>
      </c>
      <c r="Z7179" s="7"/>
      <c r="AA7179" s="8">
        <f t="shared" si="916"/>
        <v>0</v>
      </c>
      <c r="AB7179" s="7">
        <f t="shared" si="921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hidden="1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2657</v>
      </c>
      <c r="F7180" s="58" t="s">
        <v>2657</v>
      </c>
      <c r="G7180" s="58" t="s">
        <v>2657</v>
      </c>
      <c r="H7180" s="58" t="s">
        <v>3140</v>
      </c>
      <c r="I7180" s="58" t="s">
        <v>4392</v>
      </c>
      <c r="J7180" s="58"/>
      <c r="K7180" s="58"/>
      <c r="L7180" s="58" t="s">
        <v>2657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19"/>
        <v>-76.92</v>
      </c>
      <c r="W7180" s="8">
        <f t="shared" si="918"/>
        <v>0</v>
      </c>
      <c r="X7180" s="8"/>
      <c r="Y7180" s="7">
        <f t="shared" si="920"/>
        <v>0</v>
      </c>
      <c r="Z7180" s="7"/>
      <c r="AA7180" s="8">
        <f t="shared" si="916"/>
        <v>0</v>
      </c>
      <c r="AB7180" s="7">
        <f t="shared" si="921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hidden="1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3163</v>
      </c>
      <c r="F7181" s="58" t="s">
        <v>3163</v>
      </c>
      <c r="G7181" s="58" t="s">
        <v>3163</v>
      </c>
      <c r="H7181" s="58" t="s">
        <v>3140</v>
      </c>
      <c r="I7181" s="58" t="s">
        <v>4392</v>
      </c>
      <c r="J7181" s="58"/>
      <c r="K7181" s="58"/>
      <c r="L7181" s="58" t="s">
        <v>3164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19"/>
        <v>-6571.53</v>
      </c>
      <c r="W7181" s="8">
        <f t="shared" si="918"/>
        <v>0</v>
      </c>
      <c r="X7181" s="8"/>
      <c r="Y7181" s="7">
        <f t="shared" si="920"/>
        <v>0</v>
      </c>
      <c r="Z7181" s="7"/>
      <c r="AA7181" s="8">
        <f t="shared" si="916"/>
        <v>0</v>
      </c>
      <c r="AB7181" s="7">
        <f t="shared" si="921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hidden="1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3140</v>
      </c>
      <c r="I7182" s="58" t="s">
        <v>4392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19"/>
        <v>-23.84</v>
      </c>
      <c r="W7182" s="8">
        <f t="shared" si="918"/>
        <v>0</v>
      </c>
      <c r="X7182" s="8"/>
      <c r="Y7182" s="7">
        <f t="shared" si="920"/>
        <v>0</v>
      </c>
      <c r="Z7182" s="7"/>
      <c r="AA7182" s="8">
        <f t="shared" si="916"/>
        <v>0</v>
      </c>
      <c r="AB7182" s="7">
        <f t="shared" si="921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hidden="1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2083</v>
      </c>
      <c r="F7183" s="58" t="s">
        <v>2084</v>
      </c>
      <c r="G7183" s="58" t="s">
        <v>2083</v>
      </c>
      <c r="H7183" s="58" t="s">
        <v>3140</v>
      </c>
      <c r="I7183" s="58" t="s">
        <v>4392</v>
      </c>
      <c r="J7183" s="58"/>
      <c r="K7183" s="58"/>
      <c r="L7183" s="58" t="s">
        <v>2083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19"/>
        <v>-64.329999999999899</v>
      </c>
      <c r="W7183" s="8">
        <f t="shared" si="918"/>
        <v>0</v>
      </c>
      <c r="X7183" s="8"/>
      <c r="Y7183" s="7">
        <f t="shared" si="920"/>
        <v>0</v>
      </c>
      <c r="Z7183" s="7"/>
      <c r="AA7183" s="8">
        <f t="shared" si="916"/>
        <v>0</v>
      </c>
      <c r="AB7183" s="7">
        <f t="shared" si="921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hidden="1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3140</v>
      </c>
      <c r="I7184" s="58" t="s">
        <v>4392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3165</v>
      </c>
      <c r="R7184" s="58"/>
      <c r="S7184" s="96">
        <v>29772.05</v>
      </c>
      <c r="T7184" s="7"/>
      <c r="U7184" s="7">
        <v>0</v>
      </c>
      <c r="V7184" s="7">
        <f t="shared" si="919"/>
        <v>29772.05</v>
      </c>
      <c r="W7184" s="8">
        <f t="shared" si="918"/>
        <v>0</v>
      </c>
      <c r="X7184" s="8"/>
      <c r="Y7184" s="7">
        <f t="shared" si="920"/>
        <v>0</v>
      </c>
      <c r="Z7184" s="7"/>
      <c r="AA7184" s="8">
        <f t="shared" ref="AA7184:AA7247" si="922">W7184+X7184</f>
        <v>0</v>
      </c>
      <c r="AB7184" s="7">
        <f t="shared" si="921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hidden="1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2965</v>
      </c>
      <c r="G7185" s="58" t="s">
        <v>231</v>
      </c>
      <c r="H7185" s="58" t="s">
        <v>3140</v>
      </c>
      <c r="I7185" s="58" t="s">
        <v>4392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19"/>
        <v>18374.93</v>
      </c>
      <c r="W7185" s="8">
        <f t="shared" si="918"/>
        <v>0</v>
      </c>
      <c r="X7185" s="8"/>
      <c r="Y7185" s="7">
        <f t="shared" si="920"/>
        <v>0</v>
      </c>
      <c r="Z7185" s="7"/>
      <c r="AA7185" s="8">
        <f t="shared" si="922"/>
        <v>0</v>
      </c>
      <c r="AB7185" s="7">
        <f t="shared" si="921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hidden="1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3140</v>
      </c>
      <c r="I7186" s="58" t="s">
        <v>4392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3166</v>
      </c>
      <c r="R7186" s="58"/>
      <c r="S7186" s="96">
        <v>8759.2000000000007</v>
      </c>
      <c r="T7186" s="7"/>
      <c r="U7186" s="7">
        <v>0</v>
      </c>
      <c r="V7186" s="7">
        <f t="shared" si="919"/>
        <v>8759.2000000000007</v>
      </c>
      <c r="W7186" s="8">
        <f t="shared" si="918"/>
        <v>0</v>
      </c>
      <c r="X7186" s="8"/>
      <c r="Y7186" s="7">
        <f t="shared" si="920"/>
        <v>0</v>
      </c>
      <c r="Z7186" s="7"/>
      <c r="AA7186" s="8">
        <f t="shared" si="922"/>
        <v>0</v>
      </c>
      <c r="AB7186" s="7">
        <f t="shared" si="921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hidden="1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3139</v>
      </c>
      <c r="F7187" s="58" t="s">
        <v>3139</v>
      </c>
      <c r="G7187" s="58" t="s">
        <v>3139</v>
      </c>
      <c r="H7187" s="58" t="s">
        <v>3167</v>
      </c>
      <c r="I7187" s="58" t="s">
        <v>106</v>
      </c>
      <c r="J7187" s="58" t="s">
        <v>3168</v>
      </c>
      <c r="K7187" s="58" t="s">
        <v>32</v>
      </c>
      <c r="L7187" s="58" t="s">
        <v>3142</v>
      </c>
      <c r="M7187" s="58"/>
      <c r="N7187" s="58" t="s">
        <v>40</v>
      </c>
      <c r="O7187" s="58" t="s">
        <v>80</v>
      </c>
      <c r="P7187" s="4">
        <v>0</v>
      </c>
      <c r="Q7187" s="117" t="s">
        <v>3143</v>
      </c>
      <c r="R7187" s="58"/>
      <c r="S7187" s="96">
        <v>4609.1499999999996</v>
      </c>
      <c r="T7187" s="7"/>
      <c r="U7187" s="7">
        <v>0</v>
      </c>
      <c r="V7187" s="7">
        <f t="shared" si="919"/>
        <v>4609.1499999999996</v>
      </c>
      <c r="W7187" s="8">
        <f t="shared" si="918"/>
        <v>0</v>
      </c>
      <c r="X7187" s="8"/>
      <c r="Y7187" s="7">
        <f t="shared" si="920"/>
        <v>0</v>
      </c>
      <c r="Z7187" s="7"/>
      <c r="AA7187" s="8">
        <f t="shared" si="922"/>
        <v>0</v>
      </c>
      <c r="AB7187" s="7">
        <f t="shared" si="921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hidden="1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3150</v>
      </c>
      <c r="F7188" s="58" t="s">
        <v>3150</v>
      </c>
      <c r="G7188" s="58" t="s">
        <v>3150</v>
      </c>
      <c r="H7188" s="58" t="s">
        <v>3167</v>
      </c>
      <c r="I7188" s="58" t="s">
        <v>106</v>
      </c>
      <c r="J7188" s="58" t="s">
        <v>3168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19"/>
        <v>-90.579999999999899</v>
      </c>
      <c r="W7188" s="8">
        <f t="shared" si="918"/>
        <v>4.8039215686274517</v>
      </c>
      <c r="X7188" s="8"/>
      <c r="Y7188" s="7">
        <f t="shared" si="920"/>
        <v>0</v>
      </c>
      <c r="Z7188" s="7"/>
      <c r="AA7188" s="8">
        <f t="shared" si="922"/>
        <v>4.8039215686274517</v>
      </c>
      <c r="AB7188" s="7">
        <f t="shared" si="921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hidden="1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2083</v>
      </c>
      <c r="F7189" s="58" t="s">
        <v>2084</v>
      </c>
      <c r="G7189" s="58" t="s">
        <v>2083</v>
      </c>
      <c r="H7189" s="58" t="s">
        <v>3167</v>
      </c>
      <c r="I7189" s="58" t="s">
        <v>106</v>
      </c>
      <c r="J7189" s="58" t="s">
        <v>3168</v>
      </c>
      <c r="K7189" s="58" t="s">
        <v>32</v>
      </c>
      <c r="L7189" s="58" t="s">
        <v>2083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19"/>
        <v>-74.459999999999894</v>
      </c>
      <c r="W7189" s="8">
        <f t="shared" si="918"/>
        <v>0</v>
      </c>
      <c r="X7189" s="8"/>
      <c r="Y7189" s="7">
        <f t="shared" si="920"/>
        <v>0</v>
      </c>
      <c r="Z7189" s="7"/>
      <c r="AA7189" s="8">
        <f t="shared" si="922"/>
        <v>0</v>
      </c>
      <c r="AB7189" s="7">
        <f t="shared" si="921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hidden="1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58" t="s">
        <v>1453</v>
      </c>
      <c r="F7190" s="251" t="s">
        <v>1457</v>
      </c>
      <c r="G7190" s="247" t="s">
        <v>1457</v>
      </c>
      <c r="H7190" s="58" t="s">
        <v>3169</v>
      </c>
      <c r="I7190" s="58" t="s">
        <v>106</v>
      </c>
      <c r="J7190" s="58" t="s">
        <v>3170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3171</v>
      </c>
      <c r="R7190" s="58"/>
      <c r="S7190" s="96">
        <v>-63302.14</v>
      </c>
      <c r="T7190" s="7"/>
      <c r="U7190" s="7">
        <v>54702.720000000001</v>
      </c>
      <c r="V7190" s="7">
        <f t="shared" si="919"/>
        <v>-118004.86</v>
      </c>
      <c r="W7190" s="8">
        <f t="shared" si="918"/>
        <v>53109.436893203885</v>
      </c>
      <c r="X7190" s="8"/>
      <c r="Y7190" s="7">
        <f t="shared" si="920"/>
        <v>0</v>
      </c>
      <c r="Z7190" s="7"/>
      <c r="AA7190" s="8">
        <f t="shared" si="922"/>
        <v>53109.436893203885</v>
      </c>
      <c r="AB7190" s="7">
        <f t="shared" si="921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hidden="1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3169</v>
      </c>
      <c r="I7191" s="58" t="s">
        <v>106</v>
      </c>
      <c r="J7191" s="58" t="s">
        <v>3170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3172</v>
      </c>
      <c r="R7191" s="58"/>
      <c r="S7191" s="96">
        <v>-55978.51</v>
      </c>
      <c r="T7191" s="7"/>
      <c r="U7191" s="7">
        <v>49244.13</v>
      </c>
      <c r="V7191" s="7">
        <f t="shared" si="919"/>
        <v>-105222.64</v>
      </c>
      <c r="W7191" s="8">
        <f t="shared" si="918"/>
        <v>47809.834951456309</v>
      </c>
      <c r="X7191" s="8"/>
      <c r="Y7191" s="7">
        <f t="shared" si="920"/>
        <v>0</v>
      </c>
      <c r="Z7191" s="7"/>
      <c r="AA7191" s="8">
        <f t="shared" si="922"/>
        <v>47809.834951456309</v>
      </c>
      <c r="AB7191" s="7">
        <f t="shared" si="921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hidden="1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3167</v>
      </c>
      <c r="I7192" s="58" t="s">
        <v>106</v>
      </c>
      <c r="J7192" s="58" t="s">
        <v>3168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19"/>
        <v>763.43</v>
      </c>
      <c r="W7192" s="8">
        <f t="shared" si="918"/>
        <v>782.1</v>
      </c>
      <c r="X7192" s="8"/>
      <c r="Y7192" s="7">
        <f t="shared" si="920"/>
        <v>0</v>
      </c>
      <c r="Z7192" s="7"/>
      <c r="AA7192" s="8">
        <f t="shared" si="922"/>
        <v>782.1</v>
      </c>
      <c r="AB7192" s="7">
        <f t="shared" si="921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hidden="1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2657</v>
      </c>
      <c r="F7193" s="58" t="s">
        <v>2657</v>
      </c>
      <c r="G7193" s="58" t="s">
        <v>2657</v>
      </c>
      <c r="H7193" s="58" t="s">
        <v>3167</v>
      </c>
      <c r="I7193" s="58" t="s">
        <v>106</v>
      </c>
      <c r="J7193" s="58" t="s">
        <v>3168</v>
      </c>
      <c r="K7193" s="58" t="s">
        <v>32</v>
      </c>
      <c r="L7193" s="58" t="s">
        <v>2657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19"/>
        <v>-78.41</v>
      </c>
      <c r="W7193" s="8">
        <f t="shared" si="918"/>
        <v>0</v>
      </c>
      <c r="X7193" s="8"/>
      <c r="Y7193" s="7">
        <f t="shared" si="920"/>
        <v>0</v>
      </c>
      <c r="Z7193" s="7"/>
      <c r="AA7193" s="8">
        <f t="shared" si="922"/>
        <v>0</v>
      </c>
      <c r="AB7193" s="7">
        <f t="shared" si="921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hidden="1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3151</v>
      </c>
      <c r="F7194" s="58" t="s">
        <v>3151</v>
      </c>
      <c r="G7194" s="58" t="s">
        <v>3151</v>
      </c>
      <c r="H7194" s="58" t="s">
        <v>3167</v>
      </c>
      <c r="I7194" s="58" t="s">
        <v>106</v>
      </c>
      <c r="J7194" s="58" t="s">
        <v>3168</v>
      </c>
      <c r="K7194" s="58" t="s">
        <v>32</v>
      </c>
      <c r="L7194" s="58" t="s">
        <v>3151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19"/>
        <v>134.82</v>
      </c>
      <c r="W7194" s="8">
        <f t="shared" si="918"/>
        <v>3.2924528301886791</v>
      </c>
      <c r="X7194" s="8"/>
      <c r="Y7194" s="7">
        <f t="shared" si="920"/>
        <v>0</v>
      </c>
      <c r="Z7194" s="7"/>
      <c r="AA7194" s="8">
        <f t="shared" si="922"/>
        <v>3.2924528301886791</v>
      </c>
      <c r="AB7194" s="7">
        <f t="shared" si="921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hidden="1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3084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8"/>
        <v>55430.2</v>
      </c>
      <c r="X7195" s="8"/>
      <c r="Y7195" s="7">
        <f t="shared" si="920"/>
        <v>0</v>
      </c>
      <c r="Z7195" s="7"/>
      <c r="AA7195" s="8">
        <f t="shared" si="922"/>
        <v>55430.2</v>
      </c>
      <c r="AB7195" s="7">
        <f t="shared" si="921"/>
        <v>0</v>
      </c>
      <c r="AC7195" s="96">
        <v>56538.8</v>
      </c>
      <c r="AD7195" s="4">
        <v>9.2999999999999999E-2</v>
      </c>
      <c r="AE7195" s="7"/>
      <c r="AF7195" s="58" t="s">
        <v>4393</v>
      </c>
      <c r="AG7195" s="58"/>
      <c r="AH7195" s="5" t="s">
        <v>42</v>
      </c>
      <c r="AI7195" s="4" t="s">
        <v>3262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hidden="1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2318</v>
      </c>
      <c r="I7196" s="58" t="s">
        <v>106</v>
      </c>
      <c r="J7196" s="58" t="s">
        <v>3355</v>
      </c>
      <c r="K7196" s="58" t="s">
        <v>32</v>
      </c>
      <c r="L7196" s="58" t="s">
        <v>3234</v>
      </c>
      <c r="M7196" s="58"/>
      <c r="N7196" s="58" t="s">
        <v>3235</v>
      </c>
      <c r="O7196" s="58" t="s">
        <v>80</v>
      </c>
      <c r="P7196" s="4">
        <v>0</v>
      </c>
      <c r="Q7196" s="117"/>
      <c r="R7196" s="58" t="s">
        <v>4394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0"/>
        <v>6699.9799999997485</v>
      </c>
      <c r="Z7196" s="7"/>
      <c r="AA7196" s="8">
        <f t="shared" si="922"/>
        <v>1104520.8499999999</v>
      </c>
      <c r="AB7196" s="7">
        <f t="shared" si="921"/>
        <v>64455.080000000075</v>
      </c>
      <c r="AC7196" s="96">
        <v>1097820.8700000001</v>
      </c>
      <c r="AD7196" s="4">
        <v>0.15</v>
      </c>
      <c r="AE7196" s="7"/>
      <c r="AF7196" s="58" t="s">
        <v>4395</v>
      </c>
      <c r="AG7196" s="58"/>
      <c r="AH7196" s="5" t="s">
        <v>42</v>
      </c>
      <c r="AI7196" s="4" t="s">
        <v>3262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hidden="1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4030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3084</v>
      </c>
      <c r="O7197" s="58" t="s">
        <v>80</v>
      </c>
      <c r="P7197" s="4">
        <v>0</v>
      </c>
      <c r="Q7197" s="117"/>
      <c r="R7197" s="58" t="s">
        <v>3750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0"/>
        <v>0</v>
      </c>
      <c r="Z7197" s="7"/>
      <c r="AA7197" s="8">
        <f t="shared" si="922"/>
        <v>0</v>
      </c>
      <c r="AB7197" s="7">
        <f t="shared" si="921"/>
        <v>100065</v>
      </c>
      <c r="AC7197" s="96">
        <v>100065</v>
      </c>
      <c r="AD7197" s="4">
        <v>9.2999999999999999E-2</v>
      </c>
      <c r="AE7197" s="7"/>
      <c r="AF7197" s="58" t="s">
        <v>3750</v>
      </c>
      <c r="AG7197" s="58"/>
      <c r="AH7197" s="5" t="s">
        <v>42</v>
      </c>
      <c r="AI7197" s="4" t="s">
        <v>3262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hidden="1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3084</v>
      </c>
      <c r="O7198" s="58" t="s">
        <v>80</v>
      </c>
      <c r="P7198" s="4">
        <v>0</v>
      </c>
      <c r="Q7198" s="117"/>
      <c r="R7198" s="58" t="s">
        <v>3750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0"/>
        <v>0</v>
      </c>
      <c r="Z7198" s="7"/>
      <c r="AA7198" s="8">
        <f t="shared" si="922"/>
        <v>0</v>
      </c>
      <c r="AB7198" s="7">
        <f t="shared" si="921"/>
        <v>50032.5</v>
      </c>
      <c r="AC7198" s="96">
        <v>50032.5</v>
      </c>
      <c r="AD7198" s="4">
        <v>9.2999999999999999E-2</v>
      </c>
      <c r="AE7198" s="7"/>
      <c r="AF7198" s="58" t="s">
        <v>3750</v>
      </c>
      <c r="AG7198" s="58"/>
      <c r="AH7198" s="5" t="s">
        <v>42</v>
      </c>
      <c r="AI7198" s="4" t="s">
        <v>3262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hidden="1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3084</v>
      </c>
      <c r="O7199" s="58" t="s">
        <v>80</v>
      </c>
      <c r="P7199" s="4">
        <v>0</v>
      </c>
      <c r="Q7199" s="117"/>
      <c r="R7199" s="58" t="s">
        <v>3750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0"/>
        <v>0</v>
      </c>
      <c r="Z7199" s="7"/>
      <c r="AA7199" s="8">
        <f t="shared" si="922"/>
        <v>0</v>
      </c>
      <c r="AB7199" s="7">
        <f t="shared" si="921"/>
        <v>50032.5</v>
      </c>
      <c r="AC7199" s="96">
        <v>50032.5</v>
      </c>
      <c r="AD7199" s="4">
        <v>9.2999999999999999E-2</v>
      </c>
      <c r="AE7199" s="7"/>
      <c r="AF7199" s="58" t="s">
        <v>3750</v>
      </c>
      <c r="AG7199" s="58"/>
      <c r="AH7199" s="5" t="s">
        <v>51</v>
      </c>
      <c r="AI7199" s="4" t="s">
        <v>3262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hidden="1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3084</v>
      </c>
      <c r="O7200" s="58" t="s">
        <v>80</v>
      </c>
      <c r="P7200" s="4">
        <v>0</v>
      </c>
      <c r="Q7200" s="117"/>
      <c r="R7200" s="58" t="s">
        <v>3750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0"/>
        <v>0</v>
      </c>
      <c r="Z7200" s="7"/>
      <c r="AA7200" s="8">
        <f t="shared" si="922"/>
        <v>0</v>
      </c>
      <c r="AB7200" s="7">
        <f t="shared" si="921"/>
        <v>50032.5</v>
      </c>
      <c r="AC7200" s="96">
        <v>50032.5</v>
      </c>
      <c r="AD7200" s="4">
        <v>9.2999999999999999E-2</v>
      </c>
      <c r="AE7200" s="7"/>
      <c r="AF7200" s="58" t="s">
        <v>3750</v>
      </c>
      <c r="AG7200" s="58"/>
      <c r="AH7200" s="5" t="s">
        <v>51</v>
      </c>
      <c r="AI7200" s="4" t="s">
        <v>3262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hidden="1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3084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0"/>
        <v>0</v>
      </c>
      <c r="Z7201" s="7"/>
      <c r="AA7201" s="8">
        <f t="shared" si="922"/>
        <v>56577.19</v>
      </c>
      <c r="AB7201" s="7">
        <f t="shared" si="921"/>
        <v>0</v>
      </c>
      <c r="AC7201" s="7">
        <v>56577.19</v>
      </c>
      <c r="AD7201" s="4">
        <v>9.2999999999999999E-2</v>
      </c>
      <c r="AE7201" s="7"/>
      <c r="AF7201" s="58" t="s">
        <v>4395</v>
      </c>
      <c r="AG7201" s="58"/>
      <c r="AH7201" s="5" t="s">
        <v>51</v>
      </c>
      <c r="AI7201" s="4" t="s">
        <v>3262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hidden="1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4396</v>
      </c>
      <c r="F7202" s="58" t="s">
        <v>4396</v>
      </c>
      <c r="G7202" s="58" t="s">
        <v>4396</v>
      </c>
      <c r="H7202" s="58" t="s">
        <v>1313</v>
      </c>
      <c r="I7202" s="58" t="s">
        <v>4392</v>
      </c>
      <c r="J7202" s="58"/>
      <c r="K7202" s="58"/>
      <c r="L7202" s="58" t="s">
        <v>4396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19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0"/>
        <v>0</v>
      </c>
      <c r="Z7202" s="7"/>
      <c r="AA7202" s="8">
        <f t="shared" si="922"/>
        <v>0</v>
      </c>
      <c r="AB7202" s="7">
        <f t="shared" si="921"/>
        <v>0</v>
      </c>
      <c r="AC7202" s="96">
        <v>0</v>
      </c>
      <c r="AD7202" s="4">
        <v>0</v>
      </c>
      <c r="AE7202" s="7"/>
      <c r="AF7202" s="58" t="s">
        <v>4397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hidden="1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3084</v>
      </c>
      <c r="O7203" s="58" t="s">
        <v>80</v>
      </c>
      <c r="P7203" s="4">
        <v>0</v>
      </c>
      <c r="Q7203" s="117"/>
      <c r="R7203" s="58" t="s">
        <v>3750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0"/>
        <v>0</v>
      </c>
      <c r="Z7203" s="7"/>
      <c r="AA7203" s="8">
        <f t="shared" si="922"/>
        <v>0</v>
      </c>
      <c r="AB7203" s="7">
        <f t="shared" si="921"/>
        <v>50032.5</v>
      </c>
      <c r="AC7203" s="96">
        <v>50032.5</v>
      </c>
      <c r="AD7203" s="4">
        <v>9.2999999999999999E-2</v>
      </c>
      <c r="AE7203" s="7"/>
      <c r="AF7203" s="58" t="s">
        <v>3750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hidden="1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3084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0"/>
        <v>0</v>
      </c>
      <c r="Z7204" s="7"/>
      <c r="AA7204" s="8">
        <f t="shared" si="922"/>
        <v>0</v>
      </c>
      <c r="AB7204" s="7">
        <f t="shared" si="921"/>
        <v>0</v>
      </c>
      <c r="AC7204" s="96">
        <v>0</v>
      </c>
      <c r="AD7204" s="4">
        <v>9.2999999999999999E-2</v>
      </c>
      <c r="AE7204" s="7"/>
      <c r="AF7204" s="58" t="s">
        <v>3250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hidden="1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3084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0"/>
        <v>0</v>
      </c>
      <c r="Z7205" s="7"/>
      <c r="AA7205" s="8">
        <f t="shared" si="922"/>
        <v>31200</v>
      </c>
      <c r="AB7205" s="7">
        <f t="shared" si="921"/>
        <v>0</v>
      </c>
      <c r="AC7205" s="96">
        <v>31200</v>
      </c>
      <c r="AD7205" s="4">
        <v>9.2999999999999999E-2</v>
      </c>
      <c r="AE7205" s="7"/>
      <c r="AF7205" s="58" t="s">
        <v>3250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hidden="1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3084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0"/>
        <v>0</v>
      </c>
      <c r="Z7206" s="7"/>
      <c r="AA7206" s="8">
        <f t="shared" si="922"/>
        <v>420000</v>
      </c>
      <c r="AB7206" s="7">
        <f t="shared" si="921"/>
        <v>0</v>
      </c>
      <c r="AC7206" s="96">
        <v>420000</v>
      </c>
      <c r="AD7206" s="4">
        <v>9.2999999999999999E-2</v>
      </c>
      <c r="AE7206" s="7"/>
      <c r="AF7206" s="58" t="s">
        <v>3250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hidden="1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3708</v>
      </c>
      <c r="J7207" s="58" t="s">
        <v>3321</v>
      </c>
      <c r="K7207" s="58" t="s">
        <v>32</v>
      </c>
      <c r="L7207" s="58" t="s">
        <v>4398</v>
      </c>
      <c r="M7207" s="58"/>
      <c r="N7207" s="58" t="s">
        <v>3084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0"/>
        <v>0</v>
      </c>
      <c r="Z7207" s="7"/>
      <c r="AA7207" s="8">
        <f t="shared" si="922"/>
        <v>20000</v>
      </c>
      <c r="AB7207" s="7">
        <f t="shared" si="921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3262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hidden="1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3708</v>
      </c>
      <c r="J7208" s="58" t="s">
        <v>3321</v>
      </c>
      <c r="K7208" s="58" t="s">
        <v>32</v>
      </c>
      <c r="L7208" s="58" t="s">
        <v>4399</v>
      </c>
      <c r="M7208" s="58"/>
      <c r="N7208" s="58" t="s">
        <v>3084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0"/>
        <v>0</v>
      </c>
      <c r="Z7208" s="7"/>
      <c r="AA7208" s="8">
        <f t="shared" si="922"/>
        <v>0</v>
      </c>
      <c r="AB7208" s="7">
        <f t="shared" si="921"/>
        <v>0</v>
      </c>
      <c r="AC7208" s="96">
        <v>0</v>
      </c>
      <c r="AD7208" s="3">
        <v>4.4999999999999998E-2</v>
      </c>
      <c r="AE7208" s="7"/>
      <c r="AF7208" s="58" t="s">
        <v>4400</v>
      </c>
      <c r="AG7208" s="58"/>
      <c r="AH7208" s="5" t="s">
        <v>42</v>
      </c>
      <c r="AI7208" s="4" t="s">
        <v>3262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hidden="1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3708</v>
      </c>
      <c r="J7209" s="58" t="s">
        <v>3321</v>
      </c>
      <c r="K7209" s="58" t="s">
        <v>32</v>
      </c>
      <c r="L7209" s="58" t="s">
        <v>1043</v>
      </c>
      <c r="M7209" s="58"/>
      <c r="N7209" s="58" t="s">
        <v>3084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3">IF(O7209="返货",U7209/(1+P7209),IF(O7209="返现",U7209,IF(O7209="折扣",U7209*P7209,IF(O7209="无",U7209))))</f>
        <v>7050</v>
      </c>
      <c r="X7209" s="8"/>
      <c r="Y7209" s="7">
        <f t="shared" si="920"/>
        <v>0</v>
      </c>
      <c r="Z7209" s="7"/>
      <c r="AA7209" s="8">
        <f t="shared" si="922"/>
        <v>7050</v>
      </c>
      <c r="AB7209" s="7">
        <f t="shared" si="921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3262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hidden="1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3708</v>
      </c>
      <c r="J7210" s="58" t="s">
        <v>3321</v>
      </c>
      <c r="K7210" s="58" t="s">
        <v>32</v>
      </c>
      <c r="L7210" s="58" t="s">
        <v>3231</v>
      </c>
      <c r="M7210" s="58"/>
      <c r="N7210" s="58" t="s">
        <v>4452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3"/>
        <v>177641.11</v>
      </c>
      <c r="X7210" s="8"/>
      <c r="Y7210" s="7">
        <f t="shared" si="920"/>
        <v>0</v>
      </c>
      <c r="Z7210" s="7"/>
      <c r="AA7210" s="8">
        <f t="shared" si="922"/>
        <v>177641.11</v>
      </c>
      <c r="AB7210" s="7">
        <f t="shared" si="921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3262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hidden="1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3708</v>
      </c>
      <c r="J7211" s="58" t="s">
        <v>3321</v>
      </c>
      <c r="K7211" s="58" t="s">
        <v>32</v>
      </c>
      <c r="L7211" s="58" t="s">
        <v>3231</v>
      </c>
      <c r="M7211" s="58"/>
      <c r="N7211" s="58" t="s">
        <v>3339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3"/>
        <v>70014.399999999994</v>
      </c>
      <c r="X7211" s="8"/>
      <c r="Y7211" s="7">
        <f t="shared" si="920"/>
        <v>0</v>
      </c>
      <c r="Z7211" s="7"/>
      <c r="AA7211" s="8">
        <f t="shared" si="922"/>
        <v>70014.399999999994</v>
      </c>
      <c r="AB7211" s="7">
        <f t="shared" si="921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3262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hidden="1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3189</v>
      </c>
      <c r="F7212" s="58" t="s">
        <v>3189</v>
      </c>
      <c r="G7212" s="58" t="s">
        <v>3189</v>
      </c>
      <c r="H7212" s="58" t="s">
        <v>3173</v>
      </c>
      <c r="I7212" s="58" t="s">
        <v>106</v>
      </c>
      <c r="J7212" s="58" t="s">
        <v>3174</v>
      </c>
      <c r="K7212" s="58" t="s">
        <v>32</v>
      </c>
      <c r="L7212" s="58" t="s">
        <v>3190</v>
      </c>
      <c r="M7212" s="58"/>
      <c r="N7212" s="58" t="s">
        <v>40</v>
      </c>
      <c r="O7212" s="58" t="s">
        <v>80</v>
      </c>
      <c r="P7212" s="4">
        <v>0</v>
      </c>
      <c r="Q7212" s="117" t="s">
        <v>4401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3"/>
        <v>15980</v>
      </c>
      <c r="X7212" s="8"/>
      <c r="Y7212" s="7">
        <f t="shared" si="920"/>
        <v>0</v>
      </c>
      <c r="Z7212" s="7"/>
      <c r="AA7212" s="8">
        <f t="shared" si="922"/>
        <v>15980</v>
      </c>
      <c r="AB7212" s="7">
        <f t="shared" si="921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3262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hidden="1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2377</v>
      </c>
      <c r="F7213" s="58" t="s">
        <v>2377</v>
      </c>
      <c r="G7213" s="58" t="s">
        <v>2377</v>
      </c>
      <c r="H7213" s="58" t="s">
        <v>3173</v>
      </c>
      <c r="I7213" s="58" t="s">
        <v>106</v>
      </c>
      <c r="J7213" s="58" t="s">
        <v>3174</v>
      </c>
      <c r="K7213" s="58" t="s">
        <v>32</v>
      </c>
      <c r="L7213" s="58" t="s">
        <v>3187</v>
      </c>
      <c r="M7213" s="58"/>
      <c r="N7213" s="58" t="s">
        <v>40</v>
      </c>
      <c r="O7213" s="58" t="s">
        <v>80</v>
      </c>
      <c r="P7213" s="4">
        <v>0</v>
      </c>
      <c r="Q7213" s="117" t="s">
        <v>4402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3"/>
        <v>8035.8</v>
      </c>
      <c r="X7213" s="8"/>
      <c r="Y7213" s="7">
        <f t="shared" si="920"/>
        <v>0</v>
      </c>
      <c r="Z7213" s="7"/>
      <c r="AA7213" s="8">
        <f t="shared" si="922"/>
        <v>8035.8</v>
      </c>
      <c r="AB7213" s="7">
        <f t="shared" si="921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3262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hidden="1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3139</v>
      </c>
      <c r="F7214" s="58" t="s">
        <v>3139</v>
      </c>
      <c r="G7214" s="58" t="s">
        <v>3139</v>
      </c>
      <c r="H7214" s="58" t="s">
        <v>3173</v>
      </c>
      <c r="I7214" s="58" t="s">
        <v>106</v>
      </c>
      <c r="J7214" s="58" t="s">
        <v>3174</v>
      </c>
      <c r="K7214" s="58" t="s">
        <v>32</v>
      </c>
      <c r="L7214" s="58" t="s">
        <v>3191</v>
      </c>
      <c r="M7214" s="58"/>
      <c r="N7214" s="58" t="s">
        <v>40</v>
      </c>
      <c r="O7214" s="58" t="s">
        <v>80</v>
      </c>
      <c r="P7214" s="4">
        <v>0</v>
      </c>
      <c r="Q7214" s="117" t="s">
        <v>4403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3"/>
        <v>23943.45</v>
      </c>
      <c r="X7214" s="8"/>
      <c r="Y7214" s="7">
        <f t="shared" si="920"/>
        <v>0</v>
      </c>
      <c r="Z7214" s="7"/>
      <c r="AA7214" s="8">
        <f t="shared" si="922"/>
        <v>23943.45</v>
      </c>
      <c r="AB7214" s="7">
        <f t="shared" si="921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3262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hidden="1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3565</v>
      </c>
      <c r="F7215" s="58" t="s">
        <v>3565</v>
      </c>
      <c r="G7215" s="58" t="s">
        <v>3565</v>
      </c>
      <c r="H7215" s="58" t="s">
        <v>3173</v>
      </c>
      <c r="I7215" s="58" t="s">
        <v>106</v>
      </c>
      <c r="J7215" s="58" t="s">
        <v>3174</v>
      </c>
      <c r="K7215" s="58" t="s">
        <v>32</v>
      </c>
      <c r="L7215" s="58" t="s">
        <v>3566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4">S7215+T7215-U7215</f>
        <v>0</v>
      </c>
      <c r="W7215" s="8">
        <f t="shared" si="923"/>
        <v>992</v>
      </c>
      <c r="X7215" s="8"/>
      <c r="Y7215" s="7">
        <f t="shared" si="920"/>
        <v>0</v>
      </c>
      <c r="Z7215" s="7"/>
      <c r="AA7215" s="8">
        <f t="shared" si="922"/>
        <v>992</v>
      </c>
      <c r="AB7215" s="7">
        <f t="shared" si="921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hidden="1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1785</v>
      </c>
      <c r="F7216" s="58" t="s">
        <v>1785</v>
      </c>
      <c r="G7216" s="58" t="s">
        <v>1785</v>
      </c>
      <c r="H7216" s="58" t="s">
        <v>3173</v>
      </c>
      <c r="I7216" s="58" t="s">
        <v>106</v>
      </c>
      <c r="J7216" s="58" t="s">
        <v>3174</v>
      </c>
      <c r="K7216" s="58" t="s">
        <v>32</v>
      </c>
      <c r="L7216" s="58" t="s">
        <v>3175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4"/>
        <v>0</v>
      </c>
      <c r="W7216" s="8">
        <f t="shared" si="923"/>
        <v>0</v>
      </c>
      <c r="X7216" s="8"/>
      <c r="Y7216" s="7">
        <f t="shared" si="920"/>
        <v>0</v>
      </c>
      <c r="Z7216" s="7"/>
      <c r="AA7216" s="8">
        <f t="shared" si="922"/>
        <v>0</v>
      </c>
      <c r="AB7216" s="7">
        <f t="shared" si="921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hidden="1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3176</v>
      </c>
      <c r="I7217" s="58" t="s">
        <v>4392</v>
      </c>
      <c r="J7217" s="58"/>
      <c r="K7217" s="58"/>
      <c r="L7217" s="58" t="s">
        <v>3178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4"/>
        <v>-56597.52</v>
      </c>
      <c r="W7217" s="8">
        <f t="shared" si="923"/>
        <v>0</v>
      </c>
      <c r="X7217" s="8"/>
      <c r="Y7217" s="7">
        <f t="shared" si="920"/>
        <v>0</v>
      </c>
      <c r="Z7217" s="7"/>
      <c r="AA7217" s="8">
        <f t="shared" si="922"/>
        <v>0</v>
      </c>
      <c r="AB7217" s="7">
        <f t="shared" si="921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hidden="1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3173</v>
      </c>
      <c r="I7218" s="58" t="s">
        <v>106</v>
      </c>
      <c r="J7218" s="58" t="s">
        <v>3174</v>
      </c>
      <c r="K7218" s="58" t="s">
        <v>32</v>
      </c>
      <c r="L7218" s="58" t="s">
        <v>3182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4"/>
        <v>5811.6</v>
      </c>
      <c r="W7218" s="8">
        <f t="shared" si="923"/>
        <v>595.96</v>
      </c>
      <c r="X7218" s="8"/>
      <c r="Y7218" s="7">
        <f t="shared" si="920"/>
        <v>0</v>
      </c>
      <c r="Z7218" s="7"/>
      <c r="AA7218" s="8">
        <f t="shared" si="922"/>
        <v>595.96</v>
      </c>
      <c r="AB7218" s="7">
        <f t="shared" si="921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hidden="1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3173</v>
      </c>
      <c r="I7219" s="58" t="s">
        <v>106</v>
      </c>
      <c r="J7219" s="58" t="s">
        <v>3174</v>
      </c>
      <c r="K7219" s="58" t="s">
        <v>32</v>
      </c>
      <c r="L7219" s="58" t="s">
        <v>3184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4"/>
        <v>-132876.06</v>
      </c>
      <c r="W7219" s="8">
        <f t="shared" si="923"/>
        <v>0</v>
      </c>
      <c r="X7219" s="8"/>
      <c r="Y7219" s="7">
        <f t="shared" si="920"/>
        <v>0</v>
      </c>
      <c r="Z7219" s="7"/>
      <c r="AA7219" s="8">
        <f t="shared" si="922"/>
        <v>0</v>
      </c>
      <c r="AB7219" s="7">
        <f t="shared" si="921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hidden="1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3185</v>
      </c>
      <c r="G7220" s="58" t="s">
        <v>654</v>
      </c>
      <c r="H7220" s="58" t="s">
        <v>3173</v>
      </c>
      <c r="I7220" s="58" t="s">
        <v>106</v>
      </c>
      <c r="J7220" s="58" t="s">
        <v>3174</v>
      </c>
      <c r="K7220" s="58" t="s">
        <v>32</v>
      </c>
      <c r="L7220" s="58" t="s">
        <v>3186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4"/>
        <v>22492.5</v>
      </c>
      <c r="W7220" s="8">
        <f t="shared" si="923"/>
        <v>0</v>
      </c>
      <c r="X7220" s="8"/>
      <c r="Y7220" s="7">
        <f t="shared" si="920"/>
        <v>0</v>
      </c>
      <c r="Z7220" s="7"/>
      <c r="AA7220" s="8">
        <f t="shared" si="922"/>
        <v>0</v>
      </c>
      <c r="AB7220" s="7">
        <f t="shared" si="921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hidden="1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3173</v>
      </c>
      <c r="I7221" s="58" t="s">
        <v>106</v>
      </c>
      <c r="J7221" s="58" t="s">
        <v>3174</v>
      </c>
      <c r="K7221" s="58" t="s">
        <v>32</v>
      </c>
      <c r="L7221" s="58" t="s">
        <v>3188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4"/>
        <v>-1516.75</v>
      </c>
      <c r="W7221" s="8">
        <f t="shared" si="923"/>
        <v>0</v>
      </c>
      <c r="X7221" s="8"/>
      <c r="Y7221" s="7">
        <f t="shared" si="920"/>
        <v>0</v>
      </c>
      <c r="Z7221" s="7"/>
      <c r="AA7221" s="8">
        <f t="shared" si="922"/>
        <v>0</v>
      </c>
      <c r="AB7221" s="7">
        <f t="shared" si="921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hidden="1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2762</v>
      </c>
      <c r="F7222" s="58" t="s">
        <v>2762</v>
      </c>
      <c r="G7222" s="58" t="s">
        <v>2762</v>
      </c>
      <c r="H7222" s="58" t="s">
        <v>3173</v>
      </c>
      <c r="I7222" s="58" t="s">
        <v>106</v>
      </c>
      <c r="J7222" s="58" t="s">
        <v>3174</v>
      </c>
      <c r="K7222" s="58" t="s">
        <v>32</v>
      </c>
      <c r="L7222" s="58" t="s">
        <v>3194</v>
      </c>
      <c r="M7222" s="58"/>
      <c r="N7222" s="58" t="s">
        <v>40</v>
      </c>
      <c r="O7222" s="58" t="s">
        <v>41</v>
      </c>
      <c r="P7222" s="4">
        <v>0.02</v>
      </c>
      <c r="Q7222" s="117" t="s">
        <v>3195</v>
      </c>
      <c r="R7222" s="58"/>
      <c r="S7222" s="96">
        <v>25798.6</v>
      </c>
      <c r="T7222" s="7"/>
      <c r="U7222" s="7">
        <v>0</v>
      </c>
      <c r="V7222" s="7">
        <f t="shared" si="924"/>
        <v>25798.6</v>
      </c>
      <c r="W7222" s="8">
        <f t="shared" si="923"/>
        <v>0</v>
      </c>
      <c r="X7222" s="8"/>
      <c r="Y7222" s="7">
        <f t="shared" si="920"/>
        <v>0</v>
      </c>
      <c r="Z7222" s="7"/>
      <c r="AA7222" s="8">
        <f t="shared" si="922"/>
        <v>0</v>
      </c>
      <c r="AB7222" s="7">
        <f t="shared" si="921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hidden="1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2368</v>
      </c>
      <c r="F7223" s="58" t="s">
        <v>2368</v>
      </c>
      <c r="G7223" s="58" t="s">
        <v>2368</v>
      </c>
      <c r="H7223" s="58" t="s">
        <v>3173</v>
      </c>
      <c r="I7223" s="58" t="s">
        <v>106</v>
      </c>
      <c r="J7223" s="58" t="s">
        <v>3174</v>
      </c>
      <c r="K7223" s="58" t="s">
        <v>32</v>
      </c>
      <c r="L7223" s="58" t="s">
        <v>3196</v>
      </c>
      <c r="M7223" s="58"/>
      <c r="N7223" s="58" t="s">
        <v>40</v>
      </c>
      <c r="O7223" s="58" t="s">
        <v>80</v>
      </c>
      <c r="P7223" s="4">
        <v>0</v>
      </c>
      <c r="Q7223" s="117" t="s">
        <v>3197</v>
      </c>
      <c r="R7223" s="58"/>
      <c r="S7223" s="96">
        <v>-6514.2</v>
      </c>
      <c r="T7223" s="7"/>
      <c r="U7223" s="7">
        <v>0</v>
      </c>
      <c r="V7223" s="7">
        <f t="shared" si="924"/>
        <v>-6514.2</v>
      </c>
      <c r="W7223" s="8">
        <f t="shared" si="923"/>
        <v>0</v>
      </c>
      <c r="X7223" s="8"/>
      <c r="Y7223" s="7">
        <f t="shared" si="920"/>
        <v>0</v>
      </c>
      <c r="Z7223" s="7"/>
      <c r="AA7223" s="8">
        <f t="shared" si="922"/>
        <v>0</v>
      </c>
      <c r="AB7223" s="7">
        <f t="shared" si="921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hidden="1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3173</v>
      </c>
      <c r="I7224" s="58" t="s">
        <v>106</v>
      </c>
      <c r="J7224" s="58" t="s">
        <v>3174</v>
      </c>
      <c r="K7224" s="58" t="s">
        <v>32</v>
      </c>
      <c r="L7224" s="58" t="s">
        <v>3184</v>
      </c>
      <c r="M7224" s="58"/>
      <c r="N7224" s="58" t="s">
        <v>40</v>
      </c>
      <c r="O7224" s="58" t="s">
        <v>80</v>
      </c>
      <c r="P7224" s="4">
        <v>0</v>
      </c>
      <c r="Q7224" s="117" t="s">
        <v>3198</v>
      </c>
      <c r="R7224" s="58"/>
      <c r="S7224" s="96">
        <v>58394.6000000001</v>
      </c>
      <c r="T7224" s="7"/>
      <c r="U7224" s="7">
        <v>0</v>
      </c>
      <c r="V7224" s="7">
        <f t="shared" si="924"/>
        <v>58394.6000000001</v>
      </c>
      <c r="W7224" s="8">
        <f t="shared" si="923"/>
        <v>0</v>
      </c>
      <c r="X7224" s="8"/>
      <c r="Y7224" s="7">
        <f t="shared" si="920"/>
        <v>0</v>
      </c>
      <c r="Z7224" s="7"/>
      <c r="AA7224" s="8">
        <f t="shared" si="922"/>
        <v>0</v>
      </c>
      <c r="AB7224" s="7">
        <f t="shared" si="921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hidden="1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3176</v>
      </c>
      <c r="I7225" s="58" t="s">
        <v>4392</v>
      </c>
      <c r="J7225" s="58"/>
      <c r="K7225" s="58"/>
      <c r="L7225" s="58" t="s">
        <v>3179</v>
      </c>
      <c r="M7225" s="58"/>
      <c r="N7225" s="58" t="s">
        <v>57</v>
      </c>
      <c r="O7225" s="58" t="s">
        <v>41</v>
      </c>
      <c r="P7225" s="4">
        <v>0.04</v>
      </c>
      <c r="Q7225" s="117" t="s">
        <v>3199</v>
      </c>
      <c r="R7225" s="58"/>
      <c r="S7225" s="96">
        <v>68831.960000000006</v>
      </c>
      <c r="T7225" s="7"/>
      <c r="U7225" s="7">
        <v>0</v>
      </c>
      <c r="V7225" s="7">
        <f t="shared" si="924"/>
        <v>68831.960000000006</v>
      </c>
      <c r="W7225" s="8">
        <f t="shared" si="923"/>
        <v>0</v>
      </c>
      <c r="X7225" s="8"/>
      <c r="Y7225" s="7">
        <f t="shared" si="920"/>
        <v>0</v>
      </c>
      <c r="Z7225" s="7"/>
      <c r="AA7225" s="8">
        <f t="shared" si="922"/>
        <v>0</v>
      </c>
      <c r="AB7225" s="7">
        <f t="shared" si="921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hidden="1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3176</v>
      </c>
      <c r="I7226" s="58" t="s">
        <v>4392</v>
      </c>
      <c r="J7226" s="58"/>
      <c r="K7226" s="58"/>
      <c r="L7226" s="58" t="s">
        <v>3179</v>
      </c>
      <c r="M7226" s="58"/>
      <c r="N7226" s="58" t="s">
        <v>40</v>
      </c>
      <c r="O7226" s="58" t="s">
        <v>80</v>
      </c>
      <c r="P7226" s="4">
        <v>0</v>
      </c>
      <c r="Q7226" s="117" t="s">
        <v>3199</v>
      </c>
      <c r="R7226" s="58"/>
      <c r="S7226" s="96">
        <v>70420.280000000101</v>
      </c>
      <c r="T7226" s="7"/>
      <c r="U7226" s="7">
        <v>0</v>
      </c>
      <c r="V7226" s="7">
        <f t="shared" si="924"/>
        <v>70420.280000000101</v>
      </c>
      <c r="W7226" s="8">
        <f t="shared" si="923"/>
        <v>0</v>
      </c>
      <c r="X7226" s="8"/>
      <c r="Y7226" s="7">
        <f t="shared" si="920"/>
        <v>0</v>
      </c>
      <c r="Z7226" s="7"/>
      <c r="AA7226" s="8">
        <f t="shared" si="922"/>
        <v>0</v>
      </c>
      <c r="AB7226" s="7">
        <f t="shared" si="921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hidden="1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3176</v>
      </c>
      <c r="I7227" s="58" t="s">
        <v>4392</v>
      </c>
      <c r="J7227" s="58"/>
      <c r="K7227" s="58"/>
      <c r="L7227" s="58" t="s">
        <v>3179</v>
      </c>
      <c r="M7227" s="58"/>
      <c r="N7227" s="58" t="s">
        <v>331</v>
      </c>
      <c r="O7227" s="58" t="s">
        <v>41</v>
      </c>
      <c r="P7227" s="4">
        <v>0.02</v>
      </c>
      <c r="Q7227" s="117" t="s">
        <v>3199</v>
      </c>
      <c r="R7227" s="58"/>
      <c r="S7227" s="96">
        <v>73.66</v>
      </c>
      <c r="T7227" s="7"/>
      <c r="U7227" s="7">
        <v>0</v>
      </c>
      <c r="V7227" s="7">
        <f t="shared" si="924"/>
        <v>73.66</v>
      </c>
      <c r="W7227" s="8">
        <f t="shared" si="923"/>
        <v>0</v>
      </c>
      <c r="X7227" s="8"/>
      <c r="Y7227" s="7">
        <f t="shared" si="920"/>
        <v>0</v>
      </c>
      <c r="Z7227" s="7"/>
      <c r="AA7227" s="8">
        <f t="shared" si="922"/>
        <v>0</v>
      </c>
      <c r="AB7227" s="7">
        <f t="shared" si="921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hidden="1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3200</v>
      </c>
      <c r="I7228" s="58" t="s">
        <v>4392</v>
      </c>
      <c r="J7228" s="58"/>
      <c r="K7228" s="58"/>
      <c r="L7228" s="58" t="s">
        <v>3201</v>
      </c>
      <c r="M7228" s="58"/>
      <c r="N7228" s="58" t="s">
        <v>40</v>
      </c>
      <c r="O7228" s="58" t="s">
        <v>80</v>
      </c>
      <c r="P7228" s="4">
        <v>0</v>
      </c>
      <c r="Q7228" s="117" t="s">
        <v>3202</v>
      </c>
      <c r="R7228" s="58"/>
      <c r="S7228" s="96">
        <v>-72524.27</v>
      </c>
      <c r="T7228" s="7"/>
      <c r="U7228" s="7">
        <v>0</v>
      </c>
      <c r="V7228" s="7">
        <f t="shared" si="924"/>
        <v>-72524.27</v>
      </c>
      <c r="W7228" s="8">
        <f t="shared" si="923"/>
        <v>0</v>
      </c>
      <c r="X7228" s="8"/>
      <c r="Y7228" s="7">
        <f t="shared" si="920"/>
        <v>0</v>
      </c>
      <c r="Z7228" s="7"/>
      <c r="AA7228" s="8">
        <f t="shared" si="922"/>
        <v>0</v>
      </c>
      <c r="AB7228" s="7">
        <f t="shared" si="921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hidden="1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2481</v>
      </c>
      <c r="F7229" s="58" t="s">
        <v>2481</v>
      </c>
      <c r="G7229" s="58" t="s">
        <v>2481</v>
      </c>
      <c r="H7229" s="58" t="s">
        <v>3173</v>
      </c>
      <c r="I7229" s="58" t="s">
        <v>106</v>
      </c>
      <c r="J7229" s="58" t="s">
        <v>3174</v>
      </c>
      <c r="K7229" s="58" t="s">
        <v>32</v>
      </c>
      <c r="L7229" s="58" t="s">
        <v>3203</v>
      </c>
      <c r="M7229" s="58"/>
      <c r="N7229" s="58" t="s">
        <v>40</v>
      </c>
      <c r="O7229" s="58" t="s">
        <v>41</v>
      </c>
      <c r="P7229" s="4">
        <v>0.02</v>
      </c>
      <c r="Q7229" s="117" t="s">
        <v>3204</v>
      </c>
      <c r="R7229" s="58"/>
      <c r="S7229" s="96">
        <v>45.899999999999899</v>
      </c>
      <c r="T7229" s="7"/>
      <c r="U7229" s="7">
        <v>0</v>
      </c>
      <c r="V7229" s="7">
        <f t="shared" si="924"/>
        <v>45.899999999999899</v>
      </c>
      <c r="W7229" s="8">
        <f t="shared" si="923"/>
        <v>0</v>
      </c>
      <c r="X7229" s="8"/>
      <c r="Y7229" s="7">
        <f t="shared" si="920"/>
        <v>0</v>
      </c>
      <c r="Z7229" s="7"/>
      <c r="AA7229" s="8">
        <f t="shared" si="922"/>
        <v>0</v>
      </c>
      <c r="AB7229" s="7">
        <f t="shared" si="921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hidden="1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3176</v>
      </c>
      <c r="I7230" s="58" t="s">
        <v>4392</v>
      </c>
      <c r="J7230" s="58"/>
      <c r="K7230" s="58"/>
      <c r="L7230" s="58" t="s">
        <v>3178</v>
      </c>
      <c r="M7230" s="58"/>
      <c r="N7230" s="58" t="s">
        <v>57</v>
      </c>
      <c r="O7230" s="58" t="s">
        <v>80</v>
      </c>
      <c r="P7230" s="4">
        <v>0</v>
      </c>
      <c r="Q7230" s="117" t="s">
        <v>3205</v>
      </c>
      <c r="R7230" s="58"/>
      <c r="S7230" s="96">
        <v>396732.18</v>
      </c>
      <c r="T7230" s="7"/>
      <c r="U7230" s="7">
        <v>0</v>
      </c>
      <c r="V7230" s="7">
        <f t="shared" si="924"/>
        <v>396732.18</v>
      </c>
      <c r="W7230" s="8">
        <f t="shared" si="923"/>
        <v>0</v>
      </c>
      <c r="X7230" s="8"/>
      <c r="Y7230" s="7">
        <f t="shared" si="920"/>
        <v>0</v>
      </c>
      <c r="Z7230" s="7"/>
      <c r="AA7230" s="8">
        <f t="shared" si="922"/>
        <v>0</v>
      </c>
      <c r="AB7230" s="7">
        <f t="shared" si="921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hidden="1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2368</v>
      </c>
      <c r="F7231" s="58" t="s">
        <v>2368</v>
      </c>
      <c r="G7231" s="58" t="s">
        <v>2368</v>
      </c>
      <c r="H7231" s="58" t="s">
        <v>3173</v>
      </c>
      <c r="I7231" s="58" t="s">
        <v>106</v>
      </c>
      <c r="J7231" s="58" t="s">
        <v>3174</v>
      </c>
      <c r="K7231" s="58" t="s">
        <v>32</v>
      </c>
      <c r="L7231" s="58" t="s">
        <v>3196</v>
      </c>
      <c r="M7231" s="58"/>
      <c r="N7231" s="58" t="s">
        <v>40</v>
      </c>
      <c r="O7231" s="58" t="s">
        <v>80</v>
      </c>
      <c r="P7231" s="4">
        <v>0</v>
      </c>
      <c r="Q7231" s="117" t="s">
        <v>3197</v>
      </c>
      <c r="R7231" s="58"/>
      <c r="S7231" s="96">
        <v>-13001.65</v>
      </c>
      <c r="T7231" s="7"/>
      <c r="U7231" s="7">
        <v>0</v>
      </c>
      <c r="V7231" s="7">
        <f t="shared" si="924"/>
        <v>-13001.65</v>
      </c>
      <c r="W7231" s="8">
        <f t="shared" si="923"/>
        <v>0</v>
      </c>
      <c r="X7231" s="8"/>
      <c r="Y7231" s="7">
        <f t="shared" si="920"/>
        <v>0</v>
      </c>
      <c r="Z7231" s="7"/>
      <c r="AA7231" s="8">
        <f t="shared" si="922"/>
        <v>0</v>
      </c>
      <c r="AB7231" s="7">
        <f t="shared" si="921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hidden="1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3207</v>
      </c>
      <c r="I7232" s="58" t="s">
        <v>4392</v>
      </c>
      <c r="J7232" s="58"/>
      <c r="K7232" s="58"/>
      <c r="L7232" s="58" t="s">
        <v>3208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4"/>
        <v>-132620.76999999999</v>
      </c>
      <c r="W7232" s="8">
        <f t="shared" si="923"/>
        <v>0</v>
      </c>
      <c r="X7232" s="8"/>
      <c r="Y7232" s="7">
        <f t="shared" si="920"/>
        <v>0</v>
      </c>
      <c r="Z7232" s="7"/>
      <c r="AA7232" s="8">
        <f t="shared" si="922"/>
        <v>0</v>
      </c>
      <c r="AB7232" s="7">
        <f t="shared" si="921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hidden="1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3207</v>
      </c>
      <c r="I7233" s="58" t="s">
        <v>4392</v>
      </c>
      <c r="J7233" s="58"/>
      <c r="K7233" s="58"/>
      <c r="L7233" s="58" t="s">
        <v>3208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4"/>
        <v>-81833.960000000006</v>
      </c>
      <c r="W7233" s="8">
        <f t="shared" si="923"/>
        <v>0</v>
      </c>
      <c r="X7233" s="8"/>
      <c r="Y7233" s="7">
        <f t="shared" si="920"/>
        <v>0</v>
      </c>
      <c r="Z7233" s="7"/>
      <c r="AA7233" s="8">
        <f t="shared" si="922"/>
        <v>0</v>
      </c>
      <c r="AB7233" s="7">
        <f t="shared" si="921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hidden="1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3207</v>
      </c>
      <c r="I7234" s="58" t="s">
        <v>4392</v>
      </c>
      <c r="J7234" s="58"/>
      <c r="K7234" s="58"/>
      <c r="L7234" s="58" t="s">
        <v>3209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4"/>
        <v>14646.16</v>
      </c>
      <c r="W7234" s="8">
        <f t="shared" si="923"/>
        <v>0</v>
      </c>
      <c r="X7234" s="8"/>
      <c r="Y7234" s="7">
        <f t="shared" si="920"/>
        <v>0</v>
      </c>
      <c r="Z7234" s="7"/>
      <c r="AA7234" s="8">
        <f t="shared" si="922"/>
        <v>0</v>
      </c>
      <c r="AB7234" s="7">
        <f t="shared" si="921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hidden="1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3207</v>
      </c>
      <c r="I7235" s="58" t="s">
        <v>4392</v>
      </c>
      <c r="J7235" s="58"/>
      <c r="K7235" s="58"/>
      <c r="L7235" s="58" t="s">
        <v>3210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4"/>
        <v>-18.600000000000001</v>
      </c>
      <c r="W7235" s="8">
        <f t="shared" si="923"/>
        <v>0</v>
      </c>
      <c r="X7235" s="8"/>
      <c r="Y7235" s="7">
        <f t="shared" ref="Y7235:Y7298" si="925">IF(W7235-AC7235&lt;=0,0,IF(O7235="返现",MAX(W7235-AB7235-AC7235,0),MAX(W7235-AC7235,0)))</f>
        <v>0</v>
      </c>
      <c r="Z7235" s="7"/>
      <c r="AA7235" s="8">
        <f t="shared" si="922"/>
        <v>0</v>
      </c>
      <c r="AB7235" s="7">
        <f t="shared" si="921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hidden="1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3207</v>
      </c>
      <c r="I7236" s="58" t="s">
        <v>4392</v>
      </c>
      <c r="J7236" s="58"/>
      <c r="K7236" s="58"/>
      <c r="L7236" s="58" t="s">
        <v>3211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4"/>
        <v>15598.88</v>
      </c>
      <c r="W7236" s="8">
        <f t="shared" si="923"/>
        <v>0</v>
      </c>
      <c r="X7236" s="8"/>
      <c r="Y7236" s="7">
        <f t="shared" si="925"/>
        <v>0</v>
      </c>
      <c r="Z7236" s="7"/>
      <c r="AA7236" s="8">
        <f t="shared" si="922"/>
        <v>0</v>
      </c>
      <c r="AB7236" s="7">
        <f t="shared" si="921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hidden="1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3207</v>
      </c>
      <c r="I7237" s="58" t="s">
        <v>4392</v>
      </c>
      <c r="J7237" s="58"/>
      <c r="K7237" s="58"/>
      <c r="L7237" s="58" t="s">
        <v>3212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4"/>
        <v>81833.960000000006</v>
      </c>
      <c r="W7237" s="8">
        <f t="shared" si="923"/>
        <v>0</v>
      </c>
      <c r="X7237" s="8"/>
      <c r="Y7237" s="7">
        <f t="shared" si="925"/>
        <v>0</v>
      </c>
      <c r="Z7237" s="7"/>
      <c r="AA7237" s="8">
        <f t="shared" si="922"/>
        <v>0</v>
      </c>
      <c r="AB7237" s="7">
        <f t="shared" si="921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hidden="1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2368</v>
      </c>
      <c r="F7238" s="58" t="s">
        <v>2368</v>
      </c>
      <c r="G7238" s="58" t="s">
        <v>2368</v>
      </c>
      <c r="H7238" s="58" t="s">
        <v>3173</v>
      </c>
      <c r="I7238" s="58" t="s">
        <v>106</v>
      </c>
      <c r="J7238" s="58" t="s">
        <v>3174</v>
      </c>
      <c r="K7238" s="58" t="s">
        <v>32</v>
      </c>
      <c r="L7238" s="58" t="s">
        <v>3196</v>
      </c>
      <c r="M7238" s="58"/>
      <c r="N7238" s="58" t="s">
        <v>40</v>
      </c>
      <c r="O7238" s="58" t="s">
        <v>80</v>
      </c>
      <c r="P7238" s="4">
        <v>0</v>
      </c>
      <c r="Q7238" s="117" t="s">
        <v>3197</v>
      </c>
      <c r="R7238" s="58"/>
      <c r="S7238" s="96">
        <v>17089.75</v>
      </c>
      <c r="T7238" s="7"/>
      <c r="U7238" s="7">
        <v>0</v>
      </c>
      <c r="V7238" s="7">
        <f t="shared" si="924"/>
        <v>17089.75</v>
      </c>
      <c r="W7238" s="8">
        <f t="shared" si="923"/>
        <v>0</v>
      </c>
      <c r="X7238" s="8"/>
      <c r="Y7238" s="7">
        <f t="shared" si="925"/>
        <v>0</v>
      </c>
      <c r="Z7238" s="7"/>
      <c r="AA7238" s="8">
        <f t="shared" si="922"/>
        <v>0</v>
      </c>
      <c r="AB7238" s="7">
        <f t="shared" si="921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hidden="1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3060</v>
      </c>
      <c r="F7239" s="58" t="s">
        <v>3060</v>
      </c>
      <c r="G7239" s="58" t="s">
        <v>3060</v>
      </c>
      <c r="H7239" s="58" t="s">
        <v>3213</v>
      </c>
      <c r="I7239" s="58" t="s">
        <v>4392</v>
      </c>
      <c r="J7239" s="58"/>
      <c r="K7239" s="58"/>
      <c r="L7239" s="58" t="s">
        <v>3214</v>
      </c>
      <c r="M7239" s="58"/>
      <c r="N7239" s="58" t="s">
        <v>40</v>
      </c>
      <c r="O7239" s="58" t="s">
        <v>80</v>
      </c>
      <c r="P7239" s="4">
        <v>0</v>
      </c>
      <c r="Q7239" s="117" t="s">
        <v>3215</v>
      </c>
      <c r="R7239" s="58"/>
      <c r="S7239" s="96">
        <v>-196.07999999999799</v>
      </c>
      <c r="T7239" s="7"/>
      <c r="U7239" s="7">
        <v>0</v>
      </c>
      <c r="V7239" s="7">
        <f t="shared" si="924"/>
        <v>-196.07999999999799</v>
      </c>
      <c r="W7239" s="8">
        <f t="shared" si="923"/>
        <v>0</v>
      </c>
      <c r="X7239" s="8"/>
      <c r="Y7239" s="7">
        <f t="shared" si="925"/>
        <v>0</v>
      </c>
      <c r="Z7239" s="7"/>
      <c r="AA7239" s="8">
        <f t="shared" si="922"/>
        <v>0</v>
      </c>
      <c r="AB7239" s="7">
        <f t="shared" ref="AB7239:AB7302" si="926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hidden="1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3207</v>
      </c>
      <c r="I7240" s="58" t="s">
        <v>4392</v>
      </c>
      <c r="J7240" s="58"/>
      <c r="K7240" s="58"/>
      <c r="L7240" s="58" t="s">
        <v>3216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4"/>
        <v>2500</v>
      </c>
      <c r="W7240" s="8">
        <f t="shared" si="923"/>
        <v>0</v>
      </c>
      <c r="X7240" s="8"/>
      <c r="Y7240" s="7">
        <f t="shared" si="925"/>
        <v>0</v>
      </c>
      <c r="Z7240" s="7"/>
      <c r="AA7240" s="8">
        <f t="shared" si="922"/>
        <v>0</v>
      </c>
      <c r="AB7240" s="7">
        <f t="shared" si="926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hidden="1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3217</v>
      </c>
      <c r="F7241" s="58" t="s">
        <v>3217</v>
      </c>
      <c r="G7241" s="58" t="s">
        <v>3217</v>
      </c>
      <c r="H7241" s="58" t="s">
        <v>3207</v>
      </c>
      <c r="I7241" s="58" t="s">
        <v>4392</v>
      </c>
      <c r="J7241" s="58"/>
      <c r="K7241" s="58"/>
      <c r="L7241" s="58" t="s">
        <v>3218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4"/>
        <v>7.2</v>
      </c>
      <c r="W7241" s="8">
        <f t="shared" si="923"/>
        <v>0</v>
      </c>
      <c r="X7241" s="8"/>
      <c r="Y7241" s="7">
        <f t="shared" si="925"/>
        <v>0</v>
      </c>
      <c r="Z7241" s="7"/>
      <c r="AA7241" s="8">
        <f t="shared" si="922"/>
        <v>0</v>
      </c>
      <c r="AB7241" s="7">
        <f t="shared" si="926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hidden="1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3217</v>
      </c>
      <c r="F7242" s="58" t="s">
        <v>3217</v>
      </c>
      <c r="G7242" s="58" t="s">
        <v>3217</v>
      </c>
      <c r="H7242" s="58" t="s">
        <v>3176</v>
      </c>
      <c r="I7242" s="58" t="s">
        <v>4392</v>
      </c>
      <c r="J7242" s="58"/>
      <c r="K7242" s="58"/>
      <c r="L7242" s="58" t="s">
        <v>3219</v>
      </c>
      <c r="M7242" s="58"/>
      <c r="N7242" s="58" t="s">
        <v>40</v>
      </c>
      <c r="O7242" s="58" t="s">
        <v>41</v>
      </c>
      <c r="P7242" s="4">
        <v>0.04</v>
      </c>
      <c r="Q7242" s="117" t="s">
        <v>3220</v>
      </c>
      <c r="R7242" s="58"/>
      <c r="S7242" s="96">
        <v>-50774.25</v>
      </c>
      <c r="T7242" s="7"/>
      <c r="U7242" s="7">
        <v>0</v>
      </c>
      <c r="V7242" s="7">
        <f t="shared" si="924"/>
        <v>-50774.25</v>
      </c>
      <c r="W7242" s="8">
        <f t="shared" si="923"/>
        <v>0</v>
      </c>
      <c r="X7242" s="8"/>
      <c r="Y7242" s="7">
        <f t="shared" si="925"/>
        <v>0</v>
      </c>
      <c r="Z7242" s="7"/>
      <c r="AA7242" s="8">
        <f t="shared" si="922"/>
        <v>0</v>
      </c>
      <c r="AB7242" s="7">
        <f t="shared" si="926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hidden="1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3217</v>
      </c>
      <c r="F7243" s="58" t="s">
        <v>3217</v>
      </c>
      <c r="G7243" s="58" t="s">
        <v>3217</v>
      </c>
      <c r="H7243" s="58" t="s">
        <v>3173</v>
      </c>
      <c r="I7243" s="58" t="s">
        <v>106</v>
      </c>
      <c r="J7243" s="58" t="s">
        <v>3174</v>
      </c>
      <c r="K7243" s="58" t="s">
        <v>32</v>
      </c>
      <c r="L7243" s="58" t="s">
        <v>3221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4"/>
        <v>80000</v>
      </c>
      <c r="W7243" s="8">
        <f t="shared" si="923"/>
        <v>0</v>
      </c>
      <c r="X7243" s="8"/>
      <c r="Y7243" s="7">
        <f t="shared" si="925"/>
        <v>0</v>
      </c>
      <c r="Z7243" s="7"/>
      <c r="AA7243" s="8">
        <f t="shared" si="922"/>
        <v>0</v>
      </c>
      <c r="AB7243" s="7">
        <f t="shared" si="926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hidden="1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3217</v>
      </c>
      <c r="F7244" s="58" t="s">
        <v>3217</v>
      </c>
      <c r="G7244" s="58" t="s">
        <v>3217</v>
      </c>
      <c r="H7244" s="58" t="s">
        <v>3173</v>
      </c>
      <c r="I7244" s="58" t="s">
        <v>106</v>
      </c>
      <c r="J7244" s="58" t="s">
        <v>3174</v>
      </c>
      <c r="K7244" s="58" t="s">
        <v>32</v>
      </c>
      <c r="L7244" s="58" t="s">
        <v>3222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4"/>
        <v>40000</v>
      </c>
      <c r="W7244" s="8">
        <f t="shared" si="923"/>
        <v>0</v>
      </c>
      <c r="X7244" s="8"/>
      <c r="Y7244" s="7">
        <f t="shared" si="925"/>
        <v>0</v>
      </c>
      <c r="Z7244" s="7"/>
      <c r="AA7244" s="8">
        <f t="shared" si="922"/>
        <v>0</v>
      </c>
      <c r="AB7244" s="7">
        <f t="shared" si="926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hidden="1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3217</v>
      </c>
      <c r="F7245" s="58" t="s">
        <v>3217</v>
      </c>
      <c r="G7245" s="58" t="s">
        <v>3217</v>
      </c>
      <c r="H7245" s="58" t="s">
        <v>3173</v>
      </c>
      <c r="I7245" s="58" t="s">
        <v>106</v>
      </c>
      <c r="J7245" s="58" t="s">
        <v>3174</v>
      </c>
      <c r="K7245" s="58" t="s">
        <v>32</v>
      </c>
      <c r="L7245" s="58" t="s">
        <v>3223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4"/>
        <v>186117.1</v>
      </c>
      <c r="W7245" s="8">
        <f t="shared" si="923"/>
        <v>0</v>
      </c>
      <c r="X7245" s="8"/>
      <c r="Y7245" s="7">
        <f t="shared" si="925"/>
        <v>0</v>
      </c>
      <c r="Z7245" s="7"/>
      <c r="AA7245" s="8">
        <f t="shared" si="922"/>
        <v>0</v>
      </c>
      <c r="AB7245" s="7">
        <f t="shared" si="926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hidden="1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3217</v>
      </c>
      <c r="F7246" s="58" t="s">
        <v>3217</v>
      </c>
      <c r="G7246" s="58" t="s">
        <v>3217</v>
      </c>
      <c r="H7246" s="58" t="s">
        <v>3173</v>
      </c>
      <c r="I7246" s="58" t="s">
        <v>106</v>
      </c>
      <c r="J7246" s="58" t="s">
        <v>3174</v>
      </c>
      <c r="K7246" s="58" t="s">
        <v>32</v>
      </c>
      <c r="L7246" s="58" t="s">
        <v>3223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4"/>
        <v>3882.9</v>
      </c>
      <c r="W7246" s="8">
        <f t="shared" si="923"/>
        <v>0</v>
      </c>
      <c r="X7246" s="8"/>
      <c r="Y7246" s="7">
        <f t="shared" si="925"/>
        <v>0</v>
      </c>
      <c r="Z7246" s="7"/>
      <c r="AA7246" s="8">
        <f t="shared" si="922"/>
        <v>0</v>
      </c>
      <c r="AB7246" s="7">
        <f t="shared" si="926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hidden="1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3173</v>
      </c>
      <c r="I7247" s="58" t="s">
        <v>106</v>
      </c>
      <c r="J7247" s="58" t="s">
        <v>3174</v>
      </c>
      <c r="K7247" s="58" t="s">
        <v>32</v>
      </c>
      <c r="L7247" s="58" t="s">
        <v>3224</v>
      </c>
      <c r="M7247" s="58"/>
      <c r="N7247" s="58" t="s">
        <v>40</v>
      </c>
      <c r="O7247" s="58" t="s">
        <v>80</v>
      </c>
      <c r="P7247" s="4">
        <v>0</v>
      </c>
      <c r="Q7247" s="117" t="s">
        <v>3225</v>
      </c>
      <c r="R7247" s="58"/>
      <c r="S7247" s="96">
        <v>159441.73000000001</v>
      </c>
      <c r="T7247" s="7"/>
      <c r="U7247" s="7">
        <v>0</v>
      </c>
      <c r="V7247" s="7">
        <f t="shared" si="924"/>
        <v>159441.73000000001</v>
      </c>
      <c r="W7247" s="8">
        <f t="shared" si="923"/>
        <v>0</v>
      </c>
      <c r="X7247" s="8"/>
      <c r="Y7247" s="7">
        <f t="shared" si="925"/>
        <v>0</v>
      </c>
      <c r="Z7247" s="7"/>
      <c r="AA7247" s="8">
        <f t="shared" si="922"/>
        <v>0</v>
      </c>
      <c r="AB7247" s="7">
        <f t="shared" si="926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hidden="1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1785</v>
      </c>
      <c r="F7248" s="58" t="s">
        <v>1785</v>
      </c>
      <c r="G7248" s="58" t="s">
        <v>1785</v>
      </c>
      <c r="H7248" s="58" t="s">
        <v>3173</v>
      </c>
      <c r="I7248" s="58" t="s">
        <v>106</v>
      </c>
      <c r="J7248" s="58" t="s">
        <v>3174</v>
      </c>
      <c r="K7248" s="58" t="s">
        <v>32</v>
      </c>
      <c r="L7248" s="58" t="s">
        <v>3226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4"/>
        <v>0</v>
      </c>
      <c r="W7248" s="8">
        <f t="shared" si="923"/>
        <v>0</v>
      </c>
      <c r="X7248" s="8"/>
      <c r="Y7248" s="7">
        <f t="shared" si="925"/>
        <v>0</v>
      </c>
      <c r="Z7248" s="7"/>
      <c r="AA7248" s="8">
        <f t="shared" ref="AA7248:AA7275" si="927">W7248+X7248</f>
        <v>0</v>
      </c>
      <c r="AB7248" s="7">
        <f t="shared" si="926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hidden="1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3173</v>
      </c>
      <c r="I7249" s="58" t="s">
        <v>106</v>
      </c>
      <c r="J7249" s="58" t="s">
        <v>3174</v>
      </c>
      <c r="K7249" s="58" t="s">
        <v>32</v>
      </c>
      <c r="L7249" s="58" t="s">
        <v>3227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4"/>
        <v>9968.7000000000007</v>
      </c>
      <c r="W7249" s="8">
        <f t="shared" si="923"/>
        <v>0</v>
      </c>
      <c r="X7249" s="8"/>
      <c r="Y7249" s="7">
        <f t="shared" si="925"/>
        <v>0</v>
      </c>
      <c r="Z7249" s="7"/>
      <c r="AA7249" s="8">
        <f t="shared" si="927"/>
        <v>0</v>
      </c>
      <c r="AB7249" s="7">
        <f t="shared" si="926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hidden="1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3228</v>
      </c>
      <c r="F7250" s="58" t="s">
        <v>3228</v>
      </c>
      <c r="G7250" s="58" t="s">
        <v>3228</v>
      </c>
      <c r="H7250" s="58" t="s">
        <v>3173</v>
      </c>
      <c r="I7250" s="58" t="s">
        <v>106</v>
      </c>
      <c r="J7250" s="58" t="s">
        <v>3174</v>
      </c>
      <c r="K7250" s="58" t="s">
        <v>32</v>
      </c>
      <c r="L7250" s="58" t="s">
        <v>3229</v>
      </c>
      <c r="M7250" s="58"/>
      <c r="N7250" s="58" t="s">
        <v>40</v>
      </c>
      <c r="O7250" s="58" t="s">
        <v>80</v>
      </c>
      <c r="P7250" s="4">
        <v>0</v>
      </c>
      <c r="Q7250" s="117" t="s">
        <v>3230</v>
      </c>
      <c r="R7250" s="58"/>
      <c r="S7250" s="96">
        <v>-2059.96</v>
      </c>
      <c r="T7250" s="7"/>
      <c r="U7250" s="7">
        <v>0</v>
      </c>
      <c r="V7250" s="7">
        <f t="shared" si="924"/>
        <v>-2059.96</v>
      </c>
      <c r="W7250" s="8">
        <f t="shared" si="923"/>
        <v>0</v>
      </c>
      <c r="X7250" s="8"/>
      <c r="Y7250" s="7">
        <f t="shared" si="925"/>
        <v>0</v>
      </c>
      <c r="Z7250" s="7"/>
      <c r="AA7250" s="8">
        <f t="shared" si="927"/>
        <v>0</v>
      </c>
      <c r="AB7250" s="7">
        <f t="shared" si="926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hidden="1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4404</v>
      </c>
      <c r="F7251" s="58" t="s">
        <v>4405</v>
      </c>
      <c r="G7251" s="58" t="s">
        <v>4404</v>
      </c>
      <c r="H7251" s="58" t="s">
        <v>4406</v>
      </c>
      <c r="I7251" s="58" t="s">
        <v>4392</v>
      </c>
      <c r="J7251" s="58" t="s">
        <v>3686</v>
      </c>
      <c r="K7251" s="58" t="s">
        <v>4407</v>
      </c>
      <c r="L7251" s="58" t="s">
        <v>4404</v>
      </c>
      <c r="M7251" s="58"/>
      <c r="N7251" s="58" t="s">
        <v>3084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3"/>
        <v>388215</v>
      </c>
      <c r="X7251" s="8"/>
      <c r="Y7251" s="7">
        <f t="shared" si="925"/>
        <v>0</v>
      </c>
      <c r="Z7251" s="7"/>
      <c r="AA7251" s="8">
        <f t="shared" si="927"/>
        <v>388215</v>
      </c>
      <c r="AB7251" s="7">
        <f t="shared" si="926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3262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hidden="1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3509</v>
      </c>
      <c r="G7252" s="71" t="s">
        <v>4465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3084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3"/>
        <v>270000</v>
      </c>
      <c r="X7252" s="74"/>
      <c r="Y7252" s="7">
        <f t="shared" si="925"/>
        <v>0</v>
      </c>
      <c r="Z7252" s="7"/>
      <c r="AA7252" s="8">
        <f t="shared" si="927"/>
        <v>270000</v>
      </c>
      <c r="AB7252" s="75">
        <f t="shared" si="926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3262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hidden="1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3070</v>
      </c>
      <c r="F7253" s="58" t="s">
        <v>3070</v>
      </c>
      <c r="G7253" s="58" t="s">
        <v>3070</v>
      </c>
      <c r="H7253" s="58" t="s">
        <v>4408</v>
      </c>
      <c r="I7253" s="58" t="s">
        <v>4392</v>
      </c>
      <c r="J7253" s="58" t="s">
        <v>4409</v>
      </c>
      <c r="K7253" s="58" t="s">
        <v>4407</v>
      </c>
      <c r="L7253" s="58" t="s">
        <v>3070</v>
      </c>
      <c r="M7253" s="58"/>
      <c r="N7253" s="58" t="s">
        <v>3073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4"/>
        <v>-18753</v>
      </c>
      <c r="W7253" s="8">
        <f t="shared" si="923"/>
        <v>75012</v>
      </c>
      <c r="X7253" s="8"/>
      <c r="Y7253" s="7">
        <f t="shared" si="925"/>
        <v>18753</v>
      </c>
      <c r="Z7253" s="7"/>
      <c r="AA7253" s="8">
        <f t="shared" si="927"/>
        <v>75012</v>
      </c>
      <c r="AB7253" s="7">
        <f t="shared" si="926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3262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hidden="1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1745</v>
      </c>
      <c r="F7254" s="58" t="s">
        <v>4410</v>
      </c>
      <c r="G7254" s="58" t="s">
        <v>74</v>
      </c>
      <c r="H7254" s="58" t="s">
        <v>3075</v>
      </c>
      <c r="I7254" s="58" t="s">
        <v>4392</v>
      </c>
      <c r="J7254" s="58" t="s">
        <v>4411</v>
      </c>
      <c r="K7254" s="58" t="s">
        <v>4412</v>
      </c>
      <c r="L7254" s="58" t="s">
        <v>1745</v>
      </c>
      <c r="M7254" s="58"/>
      <c r="N7254" s="58" t="s">
        <v>3077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3"/>
        <v>218000</v>
      </c>
      <c r="X7254" s="8"/>
      <c r="Y7254" s="7">
        <f t="shared" si="925"/>
        <v>46500</v>
      </c>
      <c r="Z7254" s="7"/>
      <c r="AA7254" s="8">
        <f t="shared" si="927"/>
        <v>218000</v>
      </c>
      <c r="AB7254" s="7">
        <f t="shared" si="926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4413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hidden="1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1745</v>
      </c>
      <c r="F7255" s="58" t="s">
        <v>4414</v>
      </c>
      <c r="G7255" s="58" t="s">
        <v>74</v>
      </c>
      <c r="H7255" s="58" t="s">
        <v>3075</v>
      </c>
      <c r="I7255" s="58" t="s">
        <v>4392</v>
      </c>
      <c r="J7255" s="58" t="s">
        <v>4411</v>
      </c>
      <c r="K7255" s="58" t="s">
        <v>4412</v>
      </c>
      <c r="L7255" s="58" t="s">
        <v>1745</v>
      </c>
      <c r="M7255" s="58"/>
      <c r="N7255" s="58" t="s">
        <v>3077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3"/>
        <v>228442</v>
      </c>
      <c r="X7255" s="8"/>
      <c r="Y7255" s="7">
        <f t="shared" si="925"/>
        <v>67592</v>
      </c>
      <c r="Z7255" s="7"/>
      <c r="AA7255" s="8">
        <f t="shared" si="927"/>
        <v>228442</v>
      </c>
      <c r="AB7255" s="7">
        <f t="shared" si="926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4413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hidden="1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2850</v>
      </c>
      <c r="F7256" s="58" t="s">
        <v>4415</v>
      </c>
      <c r="G7256" s="58" t="s">
        <v>74</v>
      </c>
      <c r="H7256" s="58" t="s">
        <v>3075</v>
      </c>
      <c r="I7256" s="58" t="s">
        <v>4392</v>
      </c>
      <c r="J7256" s="58" t="s">
        <v>4411</v>
      </c>
      <c r="K7256" s="58" t="s">
        <v>4412</v>
      </c>
      <c r="L7256" s="58" t="s">
        <v>2850</v>
      </c>
      <c r="M7256" s="58"/>
      <c r="N7256" s="58" t="s">
        <v>3077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3"/>
        <v>360000</v>
      </c>
      <c r="X7256" s="8"/>
      <c r="Y7256" s="7">
        <f t="shared" si="925"/>
        <v>136750</v>
      </c>
      <c r="Z7256" s="7"/>
      <c r="AA7256" s="8">
        <f t="shared" si="927"/>
        <v>360000</v>
      </c>
      <c r="AB7256" s="7">
        <f t="shared" si="926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3262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hidden="1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2850</v>
      </c>
      <c r="F7257" s="58" t="s">
        <v>4416</v>
      </c>
      <c r="G7257" s="58" t="s">
        <v>74</v>
      </c>
      <c r="H7257" s="58" t="s">
        <v>3075</v>
      </c>
      <c r="I7257" s="58" t="s">
        <v>4392</v>
      </c>
      <c r="J7257" s="58" t="s">
        <v>4411</v>
      </c>
      <c r="K7257" s="58" t="s">
        <v>4412</v>
      </c>
      <c r="L7257" s="58" t="s">
        <v>2850</v>
      </c>
      <c r="M7257" s="58"/>
      <c r="N7257" s="58" t="s">
        <v>3077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3"/>
        <v>94000</v>
      </c>
      <c r="X7257" s="8"/>
      <c r="Y7257" s="7">
        <f t="shared" si="925"/>
        <v>33450</v>
      </c>
      <c r="Z7257" s="7"/>
      <c r="AA7257" s="8">
        <f t="shared" si="927"/>
        <v>94000</v>
      </c>
      <c r="AB7257" s="7">
        <f t="shared" si="926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4413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hidden="1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3086</v>
      </c>
      <c r="I7258" s="58" t="s">
        <v>106</v>
      </c>
      <c r="J7258" s="58" t="s">
        <v>3087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8">S7258+T7258-U7258</f>
        <v>-1479030.0499999998</v>
      </c>
      <c r="W7258" s="8">
        <v>4500000</v>
      </c>
      <c r="X7258" s="8">
        <f>W7258*R7258</f>
        <v>225000</v>
      </c>
      <c r="Y7258" s="7">
        <f t="shared" si="925"/>
        <v>0</v>
      </c>
      <c r="Z7258" s="7"/>
      <c r="AA7258" s="8">
        <f t="shared" si="927"/>
        <v>4725000</v>
      </c>
      <c r="AB7258" s="7">
        <f t="shared" si="926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3262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hidden="1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4417</v>
      </c>
      <c r="G7259" s="58" t="s">
        <v>74</v>
      </c>
      <c r="H7259" s="58" t="s">
        <v>3075</v>
      </c>
      <c r="I7259" s="58" t="s">
        <v>4392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8"/>
        <v>-31249.16</v>
      </c>
      <c r="W7259" s="8">
        <f>U7259/(1+P7259+AI7259)</f>
        <v>0</v>
      </c>
      <c r="X7259" s="8"/>
      <c r="Y7259" s="7">
        <f t="shared" si="925"/>
        <v>0</v>
      </c>
      <c r="Z7259" s="7"/>
      <c r="AA7259" s="8">
        <f t="shared" si="927"/>
        <v>0</v>
      </c>
      <c r="AB7259" s="7">
        <f t="shared" si="926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4368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hidden="1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4418</v>
      </c>
      <c r="F7260" s="58" t="s">
        <v>4419</v>
      </c>
      <c r="G7260" s="58" t="s">
        <v>74</v>
      </c>
      <c r="H7260" s="58" t="s">
        <v>4420</v>
      </c>
      <c r="I7260" s="58" t="s">
        <v>4392</v>
      </c>
      <c r="J7260" s="58" t="s">
        <v>4411</v>
      </c>
      <c r="K7260" s="58" t="s">
        <v>4412</v>
      </c>
      <c r="L7260" s="58" t="s">
        <v>4418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8"/>
        <v>-1263180.1499999999</v>
      </c>
      <c r="W7260" s="8">
        <f>U7260/(1+P7260+AI7260)</f>
        <v>1892243.0869565215</v>
      </c>
      <c r="X7260" s="8"/>
      <c r="Y7260" s="7">
        <f t="shared" si="925"/>
        <v>84423.153110367712</v>
      </c>
      <c r="Z7260" s="7"/>
      <c r="AA7260" s="8">
        <f t="shared" si="927"/>
        <v>1892243.0869565215</v>
      </c>
      <c r="AB7260" s="7">
        <f t="shared" si="926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4368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hidden="1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4421</v>
      </c>
      <c r="I7261" s="58" t="s">
        <v>4392</v>
      </c>
      <c r="J7261" s="58" t="s">
        <v>4422</v>
      </c>
      <c r="K7261" s="58" t="s">
        <v>4407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8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5"/>
        <v>0</v>
      </c>
      <c r="Z7261" s="7"/>
      <c r="AA7261" s="8">
        <f t="shared" si="927"/>
        <v>220000</v>
      </c>
      <c r="AB7261" s="7">
        <f t="shared" si="926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3262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hidden="1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3095</v>
      </c>
      <c r="I7262" s="58" t="s">
        <v>4392</v>
      </c>
      <c r="J7262" s="58" t="s">
        <v>4423</v>
      </c>
      <c r="K7262" s="58" t="s">
        <v>4407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5"/>
        <v>0</v>
      </c>
      <c r="Z7262" s="7"/>
      <c r="AA7262" s="8">
        <f t="shared" si="927"/>
        <v>150000</v>
      </c>
      <c r="AB7262" s="7">
        <f t="shared" si="926"/>
        <v>0</v>
      </c>
      <c r="AC7262" s="7">
        <v>150000</v>
      </c>
      <c r="AD7262" s="4">
        <v>0</v>
      </c>
      <c r="AE7262" s="7"/>
      <c r="AF7262" s="58" t="s">
        <v>4502</v>
      </c>
      <c r="AG7262" s="58"/>
      <c r="AH7262" s="5" t="s">
        <v>42</v>
      </c>
      <c r="AI7262" s="4" t="s">
        <v>3262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hidden="1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3093</v>
      </c>
      <c r="I7263" s="58" t="s">
        <v>4392</v>
      </c>
      <c r="J7263" s="58" t="s">
        <v>4424</v>
      </c>
      <c r="K7263" s="58" t="s">
        <v>4407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8"/>
        <v>-13820</v>
      </c>
      <c r="W7263" s="8">
        <f>U7263/(1+P7263+AI7263)</f>
        <v>-75420.560747663549</v>
      </c>
      <c r="X7263" s="8"/>
      <c r="Y7263" s="7">
        <f t="shared" si="925"/>
        <v>0</v>
      </c>
      <c r="Z7263" s="7"/>
      <c r="AA7263" s="8">
        <f t="shared" si="927"/>
        <v>-75420.560747663549</v>
      </c>
      <c r="AB7263" s="7">
        <f t="shared" si="926"/>
        <v>-5279.4392523364513</v>
      </c>
      <c r="AC7263" s="96">
        <v>-64560</v>
      </c>
      <c r="AD7263" s="4">
        <v>0</v>
      </c>
      <c r="AE7263" s="7"/>
      <c r="AF7263" s="58" t="s">
        <v>4503</v>
      </c>
      <c r="AG7263" s="58"/>
      <c r="AH7263" s="5" t="s">
        <v>42</v>
      </c>
      <c r="AI7263" s="4" t="s">
        <v>3262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hidden="1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3093</v>
      </c>
      <c r="I7264" s="58" t="s">
        <v>4392</v>
      </c>
      <c r="J7264" s="58" t="s">
        <v>4424</v>
      </c>
      <c r="K7264" s="58" t="s">
        <v>4407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5"/>
        <v>82080</v>
      </c>
      <c r="Z7264" s="7"/>
      <c r="AA7264" s="8">
        <f t="shared" si="927"/>
        <v>570000</v>
      </c>
      <c r="AB7264" s="7">
        <f t="shared" si="926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3262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hidden="1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1877</v>
      </c>
      <c r="F7265" s="58" t="s">
        <v>4425</v>
      </c>
      <c r="G7265" s="58" t="s">
        <v>1877</v>
      </c>
      <c r="H7265" s="58" t="s">
        <v>4426</v>
      </c>
      <c r="I7265" s="58" t="s">
        <v>106</v>
      </c>
      <c r="J7265" s="58" t="s">
        <v>3690</v>
      </c>
      <c r="K7265" s="58" t="s">
        <v>32</v>
      </c>
      <c r="L7265" s="58" t="s">
        <v>1877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8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5"/>
        <v>0</v>
      </c>
      <c r="Z7265" s="7"/>
      <c r="AA7265" s="8">
        <f t="shared" si="927"/>
        <v>182691</v>
      </c>
      <c r="AB7265" s="7">
        <f t="shared" si="926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3262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hidden="1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3097</v>
      </c>
      <c r="F7266" s="58" t="s">
        <v>4427</v>
      </c>
      <c r="G7266" s="58" t="s">
        <v>1921</v>
      </c>
      <c r="H7266" s="58" t="s">
        <v>3099</v>
      </c>
      <c r="I7266" s="58" t="s">
        <v>4392</v>
      </c>
      <c r="J7266" s="58" t="s">
        <v>4428</v>
      </c>
      <c r="K7266" s="58" t="s">
        <v>4412</v>
      </c>
      <c r="L7266" s="58" t="s">
        <v>3097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8"/>
        <v>-464.76999999998952</v>
      </c>
      <c r="W7266" s="8">
        <f>U7266/(1+P7266+AI7266)</f>
        <v>94655.20689655171</v>
      </c>
      <c r="X7266" s="8"/>
      <c r="Y7266" s="7">
        <f t="shared" si="925"/>
        <v>4818.8105329153477</v>
      </c>
      <c r="Z7266" s="7"/>
      <c r="AA7266" s="8">
        <f t="shared" si="927"/>
        <v>94655.20689655171</v>
      </c>
      <c r="AB7266" s="7">
        <f t="shared" si="926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4429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hidden="1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3088</v>
      </c>
      <c r="F7267" s="58" t="s">
        <v>3089</v>
      </c>
      <c r="G7267" s="58" t="s">
        <v>74</v>
      </c>
      <c r="H7267" s="58" t="s">
        <v>3075</v>
      </c>
      <c r="I7267" s="58" t="s">
        <v>4392</v>
      </c>
      <c r="J7267" s="58"/>
      <c r="K7267" s="58"/>
      <c r="L7267" s="58" t="s">
        <v>3088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4430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5"/>
        <v>0</v>
      </c>
      <c r="Z7267" s="7"/>
      <c r="AA7267" s="8">
        <f t="shared" si="927"/>
        <v>0</v>
      </c>
      <c r="AB7267" s="7">
        <f t="shared" si="926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hidden="1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3090</v>
      </c>
      <c r="F7268" s="58" t="s">
        <v>3091</v>
      </c>
      <c r="G7268" s="58" t="s">
        <v>74</v>
      </c>
      <c r="H7268" s="58" t="s">
        <v>3075</v>
      </c>
      <c r="I7268" s="58" t="s">
        <v>4392</v>
      </c>
      <c r="J7268" s="58"/>
      <c r="K7268" s="58"/>
      <c r="L7268" s="58" t="s">
        <v>3090</v>
      </c>
      <c r="M7268" s="58"/>
      <c r="N7268" s="58" t="s">
        <v>57</v>
      </c>
      <c r="O7268" s="58" t="s">
        <v>41</v>
      </c>
      <c r="P7268" s="4">
        <v>0.08</v>
      </c>
      <c r="Q7268" s="117" t="s">
        <v>4431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29">S7268+T7268-U7268</f>
        <v>-1521367.78</v>
      </c>
      <c r="W7268" s="8">
        <f>U7268/(1+P7268+AI7268)</f>
        <v>0</v>
      </c>
      <c r="X7268" s="8"/>
      <c r="Y7268" s="7">
        <f t="shared" si="925"/>
        <v>0</v>
      </c>
      <c r="Z7268" s="7"/>
      <c r="AA7268" s="8">
        <f t="shared" si="927"/>
        <v>0</v>
      </c>
      <c r="AB7268" s="7">
        <f t="shared" si="926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hidden="1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3097</v>
      </c>
      <c r="F7269" s="58" t="s">
        <v>3098</v>
      </c>
      <c r="G7269" s="58" t="s">
        <v>1921</v>
      </c>
      <c r="H7269" s="58" t="s">
        <v>3099</v>
      </c>
      <c r="I7269" s="58" t="s">
        <v>4392</v>
      </c>
      <c r="J7269" s="58"/>
      <c r="K7269" s="58"/>
      <c r="L7269" s="58" t="s">
        <v>3097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5"/>
        <v>0</v>
      </c>
      <c r="Z7269" s="7"/>
      <c r="AA7269" s="8">
        <f t="shared" si="927"/>
        <v>0</v>
      </c>
      <c r="AB7269" s="7">
        <f t="shared" si="926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hidden="1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3090</v>
      </c>
      <c r="F7270" s="58" t="s">
        <v>3091</v>
      </c>
      <c r="G7270" s="58" t="s">
        <v>74</v>
      </c>
      <c r="H7270" s="58" t="s">
        <v>3075</v>
      </c>
      <c r="I7270" s="58" t="s">
        <v>4392</v>
      </c>
      <c r="J7270" s="58"/>
      <c r="K7270" s="58"/>
      <c r="L7270" s="58" t="s">
        <v>3090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29"/>
        <v>-1736095.88</v>
      </c>
      <c r="W7270" s="8">
        <f>U7270/(1+P7270+AI7270)</f>
        <v>0</v>
      </c>
      <c r="X7270" s="8"/>
      <c r="Y7270" s="7">
        <f t="shared" si="925"/>
        <v>0</v>
      </c>
      <c r="Z7270" s="7"/>
      <c r="AA7270" s="8">
        <f t="shared" si="927"/>
        <v>0</v>
      </c>
      <c r="AB7270" s="7">
        <f t="shared" si="926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hidden="1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3101</v>
      </c>
      <c r="F7271" s="58" t="s">
        <v>3101</v>
      </c>
      <c r="G7271" s="58" t="s">
        <v>3101</v>
      </c>
      <c r="H7271" s="58" t="s">
        <v>3093</v>
      </c>
      <c r="I7271" s="58" t="s">
        <v>4392</v>
      </c>
      <c r="J7271" s="58"/>
      <c r="K7271" s="58"/>
      <c r="L7271" s="58" t="s">
        <v>3101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5"/>
        <v>0</v>
      </c>
      <c r="Z7271" s="7"/>
      <c r="AA7271" s="8">
        <f t="shared" si="927"/>
        <v>0</v>
      </c>
      <c r="AB7271" s="7">
        <f t="shared" si="926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hidden="1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3075</v>
      </c>
      <c r="I7272" s="58" t="s">
        <v>4392</v>
      </c>
      <c r="J7272" s="58" t="s">
        <v>4411</v>
      </c>
      <c r="K7272" s="58" t="s">
        <v>4412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29"/>
        <v>-52321.5</v>
      </c>
      <c r="W7272" s="8">
        <f>U7272/(1+P7272+AI7272)</f>
        <v>17622.609523809526</v>
      </c>
      <c r="X7272" s="8"/>
      <c r="Y7272" s="7">
        <f t="shared" si="925"/>
        <v>969.24352380952405</v>
      </c>
      <c r="Z7272" s="7"/>
      <c r="AA7272" s="8">
        <f t="shared" si="927"/>
        <v>17622.609523809526</v>
      </c>
      <c r="AB7272" s="7">
        <f t="shared" si="926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hidden="1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3097</v>
      </c>
      <c r="F7273" s="58" t="s">
        <v>3098</v>
      </c>
      <c r="G7273" s="58" t="s">
        <v>1921</v>
      </c>
      <c r="H7273" s="58" t="s">
        <v>3102</v>
      </c>
      <c r="I7273" s="58" t="s">
        <v>4392</v>
      </c>
      <c r="J7273" s="58"/>
      <c r="K7273" s="58"/>
      <c r="L7273" s="58" t="s">
        <v>3097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29"/>
        <v>-551851</v>
      </c>
      <c r="W7273" s="8">
        <f>U7273/(1+P7273+AI7273)</f>
        <v>0</v>
      </c>
      <c r="X7273" s="8"/>
      <c r="Y7273" s="7">
        <f t="shared" si="925"/>
        <v>0</v>
      </c>
      <c r="Z7273" s="7"/>
      <c r="AA7273" s="8">
        <f t="shared" si="927"/>
        <v>0</v>
      </c>
      <c r="AB7273" s="7">
        <f t="shared" si="926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hidden="1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2886</v>
      </c>
      <c r="F7274" s="58" t="s">
        <v>2886</v>
      </c>
      <c r="G7274" s="58" t="s">
        <v>2886</v>
      </c>
      <c r="H7274" s="58" t="s">
        <v>3103</v>
      </c>
      <c r="I7274" s="58" t="s">
        <v>4392</v>
      </c>
      <c r="J7274" s="58"/>
      <c r="K7274" s="58"/>
      <c r="L7274" s="58" t="s">
        <v>2886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5"/>
        <v>0</v>
      </c>
      <c r="Z7274" s="7"/>
      <c r="AA7274" s="8">
        <f t="shared" si="927"/>
        <v>0</v>
      </c>
      <c r="AB7274" s="7">
        <f t="shared" si="926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hidden="1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3075</v>
      </c>
      <c r="I7275" s="58" t="s">
        <v>4392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5"/>
        <v>0</v>
      </c>
      <c r="Z7275" s="7"/>
      <c r="AA7275" s="8">
        <f t="shared" si="927"/>
        <v>0</v>
      </c>
      <c r="AB7275" s="7">
        <f t="shared" si="926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hidden="1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3104</v>
      </c>
      <c r="F7276" s="58" t="s">
        <v>3104</v>
      </c>
      <c r="G7276" s="58" t="s">
        <v>3104</v>
      </c>
      <c r="H7276" s="58" t="s">
        <v>3105</v>
      </c>
      <c r="I7276" s="58" t="s">
        <v>4392</v>
      </c>
      <c r="J7276" s="58"/>
      <c r="K7276" s="58"/>
      <c r="L7276" s="58" t="s">
        <v>3104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29"/>
        <v>-1638.43</v>
      </c>
      <c r="W7276" s="8">
        <f t="shared" ref="W7276:W7283" si="930">IF(O7276="返货",U7276/(1+P7276),IF(O7276="返现",U7276,IF(O7276="折扣",U7276*P7276,IF(O7276="无",U7276))))</f>
        <v>0</v>
      </c>
      <c r="X7276" s="8"/>
      <c r="Y7276" s="7">
        <f t="shared" si="925"/>
        <v>0</v>
      </c>
      <c r="Z7276" s="7"/>
      <c r="AA7276" s="7"/>
      <c r="AB7276" s="7">
        <f t="shared" si="926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hidden="1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3106</v>
      </c>
      <c r="G7277" s="58" t="s">
        <v>74</v>
      </c>
      <c r="H7277" s="58" t="s">
        <v>3107</v>
      </c>
      <c r="I7277" s="58" t="s">
        <v>4392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29"/>
        <v>40943.42</v>
      </c>
      <c r="W7277" s="8">
        <f t="shared" si="930"/>
        <v>0</v>
      </c>
      <c r="X7277" s="8"/>
      <c r="Y7277" s="7">
        <f t="shared" si="925"/>
        <v>0</v>
      </c>
      <c r="Z7277" s="7"/>
      <c r="AA7277" s="8">
        <f t="shared" ref="AA7277:AA7340" si="931">W7277+X7277</f>
        <v>0</v>
      </c>
      <c r="AB7277" s="7">
        <f t="shared" si="926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hidden="1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3106</v>
      </c>
      <c r="G7278" s="58" t="s">
        <v>74</v>
      </c>
      <c r="H7278" s="58" t="s">
        <v>3107</v>
      </c>
      <c r="I7278" s="58" t="s">
        <v>4392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29"/>
        <v>14857.4</v>
      </c>
      <c r="W7278" s="8">
        <f t="shared" si="930"/>
        <v>0</v>
      </c>
      <c r="X7278" s="8"/>
      <c r="Y7278" s="7">
        <f t="shared" si="925"/>
        <v>0</v>
      </c>
      <c r="Z7278" s="7"/>
      <c r="AA7278" s="8">
        <f t="shared" si="931"/>
        <v>0</v>
      </c>
      <c r="AB7278" s="7">
        <f t="shared" si="926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hidden="1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3108</v>
      </c>
      <c r="F7279" s="58" t="s">
        <v>3109</v>
      </c>
      <c r="G7279" s="58" t="s">
        <v>74</v>
      </c>
      <c r="H7279" s="58" t="s">
        <v>3110</v>
      </c>
      <c r="I7279" s="58" t="s">
        <v>4392</v>
      </c>
      <c r="J7279" s="58"/>
      <c r="K7279" s="58"/>
      <c r="L7279" s="58" t="s">
        <v>3108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29"/>
        <v>2648920.3199999998</v>
      </c>
      <c r="W7279" s="8">
        <f t="shared" si="930"/>
        <v>0</v>
      </c>
      <c r="X7279" s="8"/>
      <c r="Y7279" s="7">
        <f t="shared" si="925"/>
        <v>0</v>
      </c>
      <c r="Z7279" s="7"/>
      <c r="AA7279" s="8">
        <f t="shared" si="931"/>
        <v>0</v>
      </c>
      <c r="AB7279" s="7">
        <f t="shared" si="926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hidden="1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3111</v>
      </c>
      <c r="F7280" s="58" t="s">
        <v>3111</v>
      </c>
      <c r="G7280" s="58" t="s">
        <v>3111</v>
      </c>
      <c r="H7280" s="58" t="s">
        <v>3105</v>
      </c>
      <c r="I7280" s="58" t="s">
        <v>4392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3112</v>
      </c>
      <c r="R7280" s="58"/>
      <c r="S7280" s="96">
        <v>-35392.47</v>
      </c>
      <c r="T7280" s="7">
        <v>0</v>
      </c>
      <c r="U7280" s="7">
        <v>0</v>
      </c>
      <c r="V7280" s="7">
        <f t="shared" si="929"/>
        <v>-35392.47</v>
      </c>
      <c r="W7280" s="8">
        <f t="shared" si="930"/>
        <v>0</v>
      </c>
      <c r="X7280" s="8"/>
      <c r="Y7280" s="7">
        <f t="shared" si="925"/>
        <v>0</v>
      </c>
      <c r="Z7280" s="7"/>
      <c r="AA7280" s="8">
        <f t="shared" si="931"/>
        <v>0</v>
      </c>
      <c r="AB7280" s="7">
        <f t="shared" si="926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hidden="1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2375</v>
      </c>
      <c r="F7281" s="58" t="s">
        <v>2375</v>
      </c>
      <c r="G7281" s="58" t="s">
        <v>2375</v>
      </c>
      <c r="H7281" s="58" t="s">
        <v>3105</v>
      </c>
      <c r="I7281" s="58" t="s">
        <v>4392</v>
      </c>
      <c r="J7281" s="58"/>
      <c r="K7281" s="58"/>
      <c r="L7281" s="58" t="s">
        <v>2375</v>
      </c>
      <c r="M7281" s="58"/>
      <c r="N7281" s="58" t="s">
        <v>57</v>
      </c>
      <c r="O7281" s="58" t="s">
        <v>80</v>
      </c>
      <c r="P7281" s="4">
        <v>0</v>
      </c>
      <c r="Q7281" s="117" t="s">
        <v>3113</v>
      </c>
      <c r="R7281" s="58"/>
      <c r="S7281" s="96">
        <v>-5000.01</v>
      </c>
      <c r="T7281" s="7">
        <v>0</v>
      </c>
      <c r="U7281" s="7">
        <v>0</v>
      </c>
      <c r="V7281" s="7">
        <f t="shared" si="929"/>
        <v>-5000.01</v>
      </c>
      <c r="W7281" s="8">
        <f t="shared" si="930"/>
        <v>0</v>
      </c>
      <c r="X7281" s="8"/>
      <c r="Y7281" s="7">
        <f t="shared" si="925"/>
        <v>0</v>
      </c>
      <c r="Z7281" s="7"/>
      <c r="AA7281" s="8">
        <f t="shared" si="931"/>
        <v>0</v>
      </c>
      <c r="AB7281" s="7">
        <f t="shared" si="926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hidden="1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3114</v>
      </c>
      <c r="F7282" s="58" t="s">
        <v>3114</v>
      </c>
      <c r="G7282" s="58" t="s">
        <v>3114</v>
      </c>
      <c r="H7282" s="58" t="s">
        <v>3105</v>
      </c>
      <c r="I7282" s="58" t="s">
        <v>4392</v>
      </c>
      <c r="J7282" s="58"/>
      <c r="K7282" s="58"/>
      <c r="L7282" s="58" t="s">
        <v>3115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29"/>
        <v>-6406.44</v>
      </c>
      <c r="W7282" s="8">
        <f t="shared" si="930"/>
        <v>0</v>
      </c>
      <c r="X7282" s="8"/>
      <c r="Y7282" s="7">
        <f t="shared" si="925"/>
        <v>0</v>
      </c>
      <c r="Z7282" s="7"/>
      <c r="AA7282" s="8">
        <f t="shared" si="931"/>
        <v>0</v>
      </c>
      <c r="AB7282" s="7">
        <f t="shared" si="926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hidden="1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3116</v>
      </c>
      <c r="F7283" s="58" t="s">
        <v>3116</v>
      </c>
      <c r="G7283" s="58" t="s">
        <v>3116</v>
      </c>
      <c r="H7283" s="58" t="s">
        <v>3105</v>
      </c>
      <c r="I7283" s="58" t="s">
        <v>4392</v>
      </c>
      <c r="J7283" s="58"/>
      <c r="K7283" s="58"/>
      <c r="L7283" s="58" t="s">
        <v>3117</v>
      </c>
      <c r="M7283" s="58"/>
      <c r="N7283" s="58" t="s">
        <v>57</v>
      </c>
      <c r="O7283" s="58" t="s">
        <v>41</v>
      </c>
      <c r="P7283" s="4">
        <v>0.12</v>
      </c>
      <c r="Q7283" s="117" t="s">
        <v>3118</v>
      </c>
      <c r="R7283" s="58"/>
      <c r="S7283" s="96">
        <v>-630.86</v>
      </c>
      <c r="T7283" s="7">
        <v>0</v>
      </c>
      <c r="U7283" s="7">
        <v>0</v>
      </c>
      <c r="V7283" s="7">
        <f t="shared" si="929"/>
        <v>-630.86</v>
      </c>
      <c r="W7283" s="8">
        <f t="shared" si="930"/>
        <v>0</v>
      </c>
      <c r="X7283" s="8"/>
      <c r="Y7283" s="7">
        <f t="shared" si="925"/>
        <v>0</v>
      </c>
      <c r="Z7283" s="7"/>
      <c r="AA7283" s="8">
        <f t="shared" si="931"/>
        <v>0</v>
      </c>
      <c r="AB7283" s="7">
        <f t="shared" si="926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hidden="1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3119</v>
      </c>
      <c r="F7284" s="58" t="s">
        <v>3119</v>
      </c>
      <c r="G7284" s="58" t="s">
        <v>3119</v>
      </c>
      <c r="H7284" s="58" t="s">
        <v>3075</v>
      </c>
      <c r="I7284" s="58" t="s">
        <v>4392</v>
      </c>
      <c r="J7284" s="58"/>
      <c r="K7284" s="58"/>
      <c r="L7284" s="58" t="s">
        <v>3119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29"/>
        <v>3683.98</v>
      </c>
      <c r="W7284" s="8">
        <f>U7284/(1+P7284+AI7284)</f>
        <v>0</v>
      </c>
      <c r="X7284" s="8"/>
      <c r="Y7284" s="7">
        <f t="shared" si="925"/>
        <v>0</v>
      </c>
      <c r="Z7284" s="7"/>
      <c r="AA7284" s="8">
        <f t="shared" si="931"/>
        <v>0</v>
      </c>
      <c r="AB7284" s="7">
        <f t="shared" si="926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hidden="1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2886</v>
      </c>
      <c r="F7285" s="58" t="s">
        <v>2886</v>
      </c>
      <c r="G7285" s="58" t="s">
        <v>2886</v>
      </c>
      <c r="H7285" s="58" t="s">
        <v>3120</v>
      </c>
      <c r="I7285" s="58" t="s">
        <v>4392</v>
      </c>
      <c r="J7285" s="58"/>
      <c r="K7285" s="58"/>
      <c r="L7285" s="58" t="s">
        <v>2886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29"/>
        <v>-195.3</v>
      </c>
      <c r="W7285" s="8">
        <f t="shared" ref="W7285:W7291" si="932">IF(O7285="返货",U7285/(1+P7285),IF(O7285="返现",U7285,IF(O7285="折扣",U7285*P7285,IF(O7285="无",U7285))))</f>
        <v>0</v>
      </c>
      <c r="X7285" s="8"/>
      <c r="Y7285" s="7">
        <f t="shared" si="925"/>
        <v>0</v>
      </c>
      <c r="Z7285" s="7"/>
      <c r="AA7285" s="8">
        <f t="shared" si="931"/>
        <v>0</v>
      </c>
      <c r="AB7285" s="7">
        <f t="shared" si="926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hidden="1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2886</v>
      </c>
      <c r="F7286" s="58" t="s">
        <v>2886</v>
      </c>
      <c r="G7286" s="58" t="s">
        <v>2886</v>
      </c>
      <c r="H7286" s="58" t="s">
        <v>3120</v>
      </c>
      <c r="I7286" s="58" t="s">
        <v>4392</v>
      </c>
      <c r="J7286" s="58"/>
      <c r="K7286" s="58"/>
      <c r="L7286" s="58" t="s">
        <v>2886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29"/>
        <v>4532.58</v>
      </c>
      <c r="W7286" s="8">
        <f t="shared" si="932"/>
        <v>0</v>
      </c>
      <c r="X7286" s="8"/>
      <c r="Y7286" s="7">
        <f t="shared" si="925"/>
        <v>0</v>
      </c>
      <c r="Z7286" s="7"/>
      <c r="AA7286" s="8">
        <f t="shared" si="931"/>
        <v>0</v>
      </c>
      <c r="AB7286" s="7">
        <f t="shared" si="926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hidden="1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2339</v>
      </c>
      <c r="F7287" s="58" t="s">
        <v>2339</v>
      </c>
      <c r="G7287" s="58" t="s">
        <v>2339</v>
      </c>
      <c r="H7287" s="58" t="s">
        <v>3110</v>
      </c>
      <c r="I7287" s="58" t="s">
        <v>4392</v>
      </c>
      <c r="J7287" s="58"/>
      <c r="K7287" s="58"/>
      <c r="L7287" s="58" t="s">
        <v>2339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29"/>
        <v>-37523.379999999997</v>
      </c>
      <c r="W7287" s="8">
        <f t="shared" si="932"/>
        <v>0</v>
      </c>
      <c r="X7287" s="8"/>
      <c r="Y7287" s="7">
        <f t="shared" si="925"/>
        <v>0</v>
      </c>
      <c r="Z7287" s="7"/>
      <c r="AA7287" s="8">
        <f t="shared" si="931"/>
        <v>0</v>
      </c>
      <c r="AB7287" s="7">
        <f t="shared" si="926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hidden="1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3121</v>
      </c>
      <c r="I7288" s="58" t="s">
        <v>4392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29"/>
        <v>4.5999999999999099</v>
      </c>
      <c r="W7288" s="8">
        <f t="shared" si="932"/>
        <v>0</v>
      </c>
      <c r="X7288" s="8"/>
      <c r="Y7288" s="7">
        <f t="shared" si="925"/>
        <v>0</v>
      </c>
      <c r="Z7288" s="7"/>
      <c r="AA7288" s="8">
        <f t="shared" si="931"/>
        <v>0</v>
      </c>
      <c r="AB7288" s="7">
        <f t="shared" si="926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hidden="1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3122</v>
      </c>
      <c r="I7289" s="58" t="s">
        <v>4392</v>
      </c>
      <c r="J7289" s="58"/>
      <c r="K7289" s="58"/>
      <c r="L7289" s="58" t="s">
        <v>3123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29"/>
        <v>2</v>
      </c>
      <c r="W7289" s="8">
        <f t="shared" si="932"/>
        <v>0</v>
      </c>
      <c r="X7289" s="8"/>
      <c r="Y7289" s="7">
        <f t="shared" si="925"/>
        <v>0</v>
      </c>
      <c r="Z7289" s="7"/>
      <c r="AA7289" s="8">
        <f t="shared" si="931"/>
        <v>0</v>
      </c>
      <c r="AB7289" s="7">
        <f t="shared" si="926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hidden="1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3110</v>
      </c>
      <c r="I7290" s="58" t="s">
        <v>4392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29"/>
        <v>2931.72</v>
      </c>
      <c r="W7290" s="8">
        <f t="shared" si="932"/>
        <v>0</v>
      </c>
      <c r="X7290" s="8"/>
      <c r="Y7290" s="7">
        <f t="shared" si="925"/>
        <v>0</v>
      </c>
      <c r="Z7290" s="7"/>
      <c r="AA7290" s="8">
        <f t="shared" si="931"/>
        <v>0</v>
      </c>
      <c r="AB7290" s="7">
        <f t="shared" si="926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hidden="1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3110</v>
      </c>
      <c r="I7291" s="58" t="s">
        <v>4392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29"/>
        <v>1629.48</v>
      </c>
      <c r="W7291" s="8">
        <f t="shared" si="932"/>
        <v>0</v>
      </c>
      <c r="X7291" s="8"/>
      <c r="Y7291" s="7">
        <f t="shared" si="925"/>
        <v>0</v>
      </c>
      <c r="Z7291" s="7"/>
      <c r="AA7291" s="8">
        <f t="shared" si="931"/>
        <v>0</v>
      </c>
      <c r="AB7291" s="7">
        <f t="shared" si="926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hidden="1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3102</v>
      </c>
      <c r="I7292" s="58" t="s">
        <v>4392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29"/>
        <v>14688</v>
      </c>
      <c r="W7292" s="8">
        <f>U7292/(1+P7292+AI7292)</f>
        <v>0</v>
      </c>
      <c r="X7292" s="8"/>
      <c r="Y7292" s="7">
        <f t="shared" si="925"/>
        <v>0</v>
      </c>
      <c r="Z7292" s="7"/>
      <c r="AA7292" s="8">
        <f t="shared" si="931"/>
        <v>0</v>
      </c>
      <c r="AB7292" s="7">
        <f t="shared" si="926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hidden="1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3099</v>
      </c>
      <c r="I7293" s="58" t="s">
        <v>4392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29"/>
        <v>-1382.2</v>
      </c>
      <c r="W7293" s="8">
        <f>U7293/(1+P7293+AI7293)</f>
        <v>0</v>
      </c>
      <c r="X7293" s="8"/>
      <c r="Y7293" s="7">
        <f t="shared" si="925"/>
        <v>0</v>
      </c>
      <c r="Z7293" s="7"/>
      <c r="AA7293" s="8">
        <f t="shared" si="931"/>
        <v>0</v>
      </c>
      <c r="AB7293" s="7">
        <f t="shared" si="926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hidden="1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3121</v>
      </c>
      <c r="I7294" s="58" t="s">
        <v>4392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29"/>
        <v>15770</v>
      </c>
      <c r="W7294" s="8">
        <f t="shared" ref="W7294:W7299" si="933">IF(O7294="返货",U7294/(1+P7294),IF(O7294="返现",U7294,IF(O7294="折扣",U7294*P7294,IF(O7294="无",U7294))))</f>
        <v>0</v>
      </c>
      <c r="X7294" s="8"/>
      <c r="Y7294" s="7">
        <f t="shared" si="925"/>
        <v>0</v>
      </c>
      <c r="Z7294" s="7"/>
      <c r="AA7294" s="8">
        <f t="shared" si="931"/>
        <v>0</v>
      </c>
      <c r="AB7294" s="7">
        <f t="shared" si="926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hidden="1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1837</v>
      </c>
      <c r="F7295" s="58" t="s">
        <v>1837</v>
      </c>
      <c r="G7295" s="58" t="s">
        <v>1837</v>
      </c>
      <c r="H7295" s="58" t="s">
        <v>3121</v>
      </c>
      <c r="I7295" s="58" t="s">
        <v>4392</v>
      </c>
      <c r="J7295" s="58"/>
      <c r="K7295" s="58"/>
      <c r="L7295" s="58" t="s">
        <v>1837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29"/>
        <v>2692</v>
      </c>
      <c r="W7295" s="8">
        <f t="shared" si="933"/>
        <v>0</v>
      </c>
      <c r="X7295" s="8"/>
      <c r="Y7295" s="7">
        <f t="shared" si="925"/>
        <v>0</v>
      </c>
      <c r="Z7295" s="7"/>
      <c r="AA7295" s="8">
        <f t="shared" si="931"/>
        <v>0</v>
      </c>
      <c r="AB7295" s="7">
        <f t="shared" si="926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hidden="1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3124</v>
      </c>
      <c r="I7296" s="58" t="s">
        <v>4392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29"/>
        <v>18870.099999999999</v>
      </c>
      <c r="W7296" s="8">
        <f t="shared" si="933"/>
        <v>0</v>
      </c>
      <c r="X7296" s="8"/>
      <c r="Y7296" s="7">
        <f t="shared" si="925"/>
        <v>0</v>
      </c>
      <c r="Z7296" s="7"/>
      <c r="AA7296" s="8">
        <f t="shared" si="931"/>
        <v>0</v>
      </c>
      <c r="AB7296" s="7">
        <f t="shared" si="926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hidden="1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3097</v>
      </c>
      <c r="F7297" s="58" t="s">
        <v>3097</v>
      </c>
      <c r="G7297" s="58" t="s">
        <v>3097</v>
      </c>
      <c r="H7297" s="58" t="s">
        <v>4432</v>
      </c>
      <c r="I7297" s="58" t="s">
        <v>4392</v>
      </c>
      <c r="J7297" s="58"/>
      <c r="K7297" s="58"/>
      <c r="L7297" s="58" t="s">
        <v>3097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29"/>
        <v>81000</v>
      </c>
      <c r="W7297" s="8">
        <f t="shared" si="933"/>
        <v>0</v>
      </c>
      <c r="X7297" s="8"/>
      <c r="Y7297" s="7">
        <f t="shared" si="925"/>
        <v>0</v>
      </c>
      <c r="Z7297" s="7"/>
      <c r="AA7297" s="8">
        <f t="shared" si="931"/>
        <v>0</v>
      </c>
      <c r="AB7297" s="7">
        <f t="shared" si="926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hidden="1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3127</v>
      </c>
      <c r="F7298" s="58" t="s">
        <v>3127</v>
      </c>
      <c r="G7298" s="58" t="s">
        <v>3127</v>
      </c>
      <c r="H7298" s="58" t="s">
        <v>2837</v>
      </c>
      <c r="I7298" s="58" t="s">
        <v>2838</v>
      </c>
      <c r="J7298" s="58" t="s">
        <v>2839</v>
      </c>
      <c r="K7298" s="58" t="s">
        <v>32</v>
      </c>
      <c r="L7298" s="58" t="s">
        <v>3127</v>
      </c>
      <c r="M7298" s="58"/>
      <c r="N7298" s="58" t="s">
        <v>3077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3"/>
        <v>129000</v>
      </c>
      <c r="X7298" s="8"/>
      <c r="Y7298" s="7">
        <f t="shared" si="925"/>
        <v>0</v>
      </c>
      <c r="Z7298" s="7"/>
      <c r="AA7298" s="8">
        <f t="shared" si="931"/>
        <v>129000</v>
      </c>
      <c r="AB7298" s="7">
        <f t="shared" si="926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3262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hidden="1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2837</v>
      </c>
      <c r="I7299" s="58" t="s">
        <v>2838</v>
      </c>
      <c r="J7299" s="58" t="s">
        <v>2839</v>
      </c>
      <c r="K7299" s="58" t="s">
        <v>32</v>
      </c>
      <c r="L7299" s="58" t="s">
        <v>317</v>
      </c>
      <c r="M7299" s="58"/>
      <c r="N7299" s="58" t="s">
        <v>3077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3"/>
        <v>0</v>
      </c>
      <c r="X7299" s="8"/>
      <c r="Y7299" s="7">
        <f t="shared" ref="Y7299:Y7362" si="934">IF(W7299-AC7299&lt;=0,0,IF(O7299="返现",MAX(W7299-AB7299-AC7299,0),MAX(W7299-AC7299,0)))</f>
        <v>0</v>
      </c>
      <c r="Z7299" s="7"/>
      <c r="AA7299" s="8">
        <f t="shared" si="931"/>
        <v>0</v>
      </c>
      <c r="AB7299" s="7">
        <f t="shared" si="926"/>
        <v>0</v>
      </c>
      <c r="AC7299" s="96">
        <v>0</v>
      </c>
      <c r="AD7299" s="4">
        <v>0.05</v>
      </c>
      <c r="AE7299" s="7"/>
      <c r="AF7299" s="58" t="s">
        <v>4433</v>
      </c>
      <c r="AG7299" s="58"/>
      <c r="AH7299" s="5" t="s">
        <v>42</v>
      </c>
      <c r="AI7299" s="4" t="s">
        <v>3262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hidden="1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2886</v>
      </c>
      <c r="F7300" s="58" t="s">
        <v>2886</v>
      </c>
      <c r="G7300" s="58" t="s">
        <v>2886</v>
      </c>
      <c r="H7300" s="58" t="s">
        <v>2837</v>
      </c>
      <c r="I7300" s="58" t="s">
        <v>2838</v>
      </c>
      <c r="J7300" s="58" t="s">
        <v>2839</v>
      </c>
      <c r="K7300" s="58" t="s">
        <v>32</v>
      </c>
      <c r="L7300" s="58" t="s">
        <v>2886</v>
      </c>
      <c r="M7300" s="58"/>
      <c r="N7300" s="58" t="s">
        <v>3084</v>
      </c>
      <c r="O7300" s="58" t="s">
        <v>80</v>
      </c>
      <c r="P7300" s="4">
        <v>0</v>
      </c>
      <c r="Q7300" s="117"/>
      <c r="R7300" s="58" t="s">
        <v>4434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4"/>
        <v>61600</v>
      </c>
      <c r="Z7300" s="7"/>
      <c r="AA7300" s="8">
        <f t="shared" si="931"/>
        <v>2156000</v>
      </c>
      <c r="AB7300" s="7">
        <f t="shared" si="926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3262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hidden="1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4435</v>
      </c>
      <c r="G7301" s="58" t="s">
        <v>542</v>
      </c>
      <c r="H7301" s="58" t="s">
        <v>2837</v>
      </c>
      <c r="I7301" s="58" t="s">
        <v>2838</v>
      </c>
      <c r="J7301" s="58" t="s">
        <v>2839</v>
      </c>
      <c r="K7301" s="58" t="s">
        <v>32</v>
      </c>
      <c r="L7301" s="58" t="s">
        <v>542</v>
      </c>
      <c r="M7301" s="58"/>
      <c r="N7301" s="58" t="s">
        <v>3077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10" si="935">IF(O7301="返货",U7301/(1+P7301),IF(O7301="返现",U7301,IF(O7301="折扣",U7301*P7301,IF(O7301="无",U7301))))</f>
        <v>168400</v>
      </c>
      <c r="X7301" s="8"/>
      <c r="Y7301" s="7">
        <f t="shared" si="934"/>
        <v>0</v>
      </c>
      <c r="Z7301" s="7"/>
      <c r="AA7301" s="8">
        <f t="shared" si="931"/>
        <v>168400</v>
      </c>
      <c r="AB7301" s="7">
        <f t="shared" si="926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4413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hidden="1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2837</v>
      </c>
      <c r="I7302" s="58" t="s">
        <v>2838</v>
      </c>
      <c r="J7302" s="58" t="s">
        <v>2839</v>
      </c>
      <c r="K7302" s="58" t="s">
        <v>32</v>
      </c>
      <c r="L7302" s="58" t="s">
        <v>805</v>
      </c>
      <c r="M7302" s="58"/>
      <c r="N7302" s="58" t="s">
        <v>3077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5"/>
        <v>819400</v>
      </c>
      <c r="X7302" s="8"/>
      <c r="Y7302" s="7">
        <f t="shared" si="934"/>
        <v>0</v>
      </c>
      <c r="Z7302" s="7"/>
      <c r="AA7302" s="8">
        <f t="shared" si="931"/>
        <v>819400</v>
      </c>
      <c r="AB7302" s="7">
        <f t="shared" si="926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3262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hidden="1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2846</v>
      </c>
      <c r="F7303" s="58" t="s">
        <v>2846</v>
      </c>
      <c r="G7303" s="58" t="s">
        <v>2846</v>
      </c>
      <c r="H7303" s="58" t="s">
        <v>2837</v>
      </c>
      <c r="I7303" s="58" t="s">
        <v>2838</v>
      </c>
      <c r="J7303" s="58" t="s">
        <v>2839</v>
      </c>
      <c r="K7303" s="58" t="s">
        <v>32</v>
      </c>
      <c r="L7303" s="58" t="s">
        <v>2846</v>
      </c>
      <c r="M7303" s="58"/>
      <c r="N7303" s="58" t="s">
        <v>3077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5"/>
        <v>80000</v>
      </c>
      <c r="X7303" s="8"/>
      <c r="Y7303" s="7">
        <f t="shared" si="934"/>
        <v>0</v>
      </c>
      <c r="Z7303" s="7"/>
      <c r="AA7303" s="8">
        <f t="shared" si="931"/>
        <v>80000</v>
      </c>
      <c r="AB7303" s="7">
        <f t="shared" ref="AB7303:AB7310" si="936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3262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hidden="1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3131</v>
      </c>
      <c r="F7304" s="58" t="s">
        <v>3131</v>
      </c>
      <c r="G7304" s="58" t="s">
        <v>3131</v>
      </c>
      <c r="H7304" s="58" t="s">
        <v>2837</v>
      </c>
      <c r="I7304" s="58" t="s">
        <v>2838</v>
      </c>
      <c r="J7304" s="58" t="s">
        <v>2839</v>
      </c>
      <c r="K7304" s="58" t="s">
        <v>32</v>
      </c>
      <c r="L7304" s="58" t="s">
        <v>3131</v>
      </c>
      <c r="M7304" s="58"/>
      <c r="N7304" s="58" t="s">
        <v>3077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5"/>
        <v>47400</v>
      </c>
      <c r="X7304" s="8"/>
      <c r="Y7304" s="7">
        <f t="shared" si="934"/>
        <v>0</v>
      </c>
      <c r="Z7304" s="7"/>
      <c r="AA7304" s="8">
        <f t="shared" si="931"/>
        <v>47400</v>
      </c>
      <c r="AB7304" s="7">
        <f t="shared" si="936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4413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hidden="1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2837</v>
      </c>
      <c r="I7305" s="58" t="s">
        <v>2838</v>
      </c>
      <c r="J7305" s="58" t="s">
        <v>2839</v>
      </c>
      <c r="K7305" s="58" t="s">
        <v>32</v>
      </c>
      <c r="L7305" s="58" t="s">
        <v>1142</v>
      </c>
      <c r="M7305" s="58"/>
      <c r="N7305" s="58" t="s">
        <v>3077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5"/>
        <v>545000</v>
      </c>
      <c r="X7305" s="8"/>
      <c r="Y7305" s="7">
        <f t="shared" si="934"/>
        <v>0</v>
      </c>
      <c r="Z7305" s="7"/>
      <c r="AA7305" s="8">
        <f t="shared" si="931"/>
        <v>545000</v>
      </c>
      <c r="AB7305" s="7">
        <f t="shared" si="936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3262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hidden="1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1886</v>
      </c>
      <c r="F7306" s="58" t="s">
        <v>1887</v>
      </c>
      <c r="G7306" s="58" t="s">
        <v>1886</v>
      </c>
      <c r="H7306" s="58" t="s">
        <v>2837</v>
      </c>
      <c r="I7306" s="58" t="s">
        <v>2838</v>
      </c>
      <c r="J7306" s="58" t="s">
        <v>2839</v>
      </c>
      <c r="K7306" s="58" t="s">
        <v>32</v>
      </c>
      <c r="L7306" s="58" t="s">
        <v>1886</v>
      </c>
      <c r="M7306" s="58"/>
      <c r="N7306" s="58" t="s">
        <v>3084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5"/>
        <v>500047.1</v>
      </c>
      <c r="X7306" s="8"/>
      <c r="Y7306" s="7">
        <f t="shared" si="934"/>
        <v>0</v>
      </c>
      <c r="Z7306" s="7"/>
      <c r="AA7306" s="8">
        <f t="shared" si="931"/>
        <v>500047.1</v>
      </c>
      <c r="AB7306" s="7">
        <f t="shared" si="936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3262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hidden="1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1886</v>
      </c>
      <c r="F7307" s="58" t="s">
        <v>1887</v>
      </c>
      <c r="G7307" s="58" t="s">
        <v>1886</v>
      </c>
      <c r="H7307" s="58" t="s">
        <v>2837</v>
      </c>
      <c r="I7307" s="58" t="s">
        <v>2838</v>
      </c>
      <c r="J7307" s="58" t="s">
        <v>2839</v>
      </c>
      <c r="K7307" s="58" t="s">
        <v>32</v>
      </c>
      <c r="L7307" s="58" t="s">
        <v>1886</v>
      </c>
      <c r="M7307" s="58"/>
      <c r="N7307" s="58" t="s">
        <v>3077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5"/>
        <v>579840</v>
      </c>
      <c r="X7307" s="8"/>
      <c r="Y7307" s="7">
        <f t="shared" si="934"/>
        <v>0</v>
      </c>
      <c r="Z7307" s="7"/>
      <c r="AA7307" s="8">
        <f t="shared" si="931"/>
        <v>579840</v>
      </c>
      <c r="AB7307" s="7">
        <f t="shared" si="936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3262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hidden="1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2837</v>
      </c>
      <c r="I7308" s="58" t="s">
        <v>2838</v>
      </c>
      <c r="J7308" s="58" t="s">
        <v>2839</v>
      </c>
      <c r="K7308" s="58" t="s">
        <v>32</v>
      </c>
      <c r="L7308" s="58" t="s">
        <v>1401</v>
      </c>
      <c r="M7308" s="58"/>
      <c r="N7308" s="58" t="s">
        <v>3077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5"/>
        <v>122912</v>
      </c>
      <c r="X7308" s="8"/>
      <c r="Y7308" s="7">
        <f t="shared" si="934"/>
        <v>0</v>
      </c>
      <c r="Z7308" s="7"/>
      <c r="AA7308" s="8">
        <f t="shared" si="931"/>
        <v>122912</v>
      </c>
      <c r="AB7308" s="7">
        <f t="shared" si="936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3262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hidden="1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1563</v>
      </c>
      <c r="F7309" s="58" t="s">
        <v>1563</v>
      </c>
      <c r="G7309" s="58" t="s">
        <v>1563</v>
      </c>
      <c r="H7309" s="58" t="s">
        <v>2837</v>
      </c>
      <c r="I7309" s="58" t="s">
        <v>2838</v>
      </c>
      <c r="J7309" s="58" t="s">
        <v>2839</v>
      </c>
      <c r="K7309" s="58" t="s">
        <v>32</v>
      </c>
      <c r="L7309" s="58" t="s">
        <v>1563</v>
      </c>
      <c r="M7309" s="58"/>
      <c r="N7309" s="58" t="s">
        <v>3235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5"/>
        <v>460385.39</v>
      </c>
      <c r="X7309" s="8"/>
      <c r="Y7309" s="7">
        <f t="shared" si="934"/>
        <v>0</v>
      </c>
      <c r="Z7309" s="7"/>
      <c r="AA7309" s="8">
        <f t="shared" si="931"/>
        <v>460385.39</v>
      </c>
      <c r="AB7309" s="7">
        <f t="shared" si="936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3262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hidden="1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2837</v>
      </c>
      <c r="I7310" s="58" t="s">
        <v>2838</v>
      </c>
      <c r="J7310" s="58" t="s">
        <v>2839</v>
      </c>
      <c r="K7310" s="58" t="s">
        <v>32</v>
      </c>
      <c r="L7310" s="58" t="s">
        <v>4436</v>
      </c>
      <c r="M7310" s="58"/>
      <c r="N7310" s="58" t="s">
        <v>3235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f t="shared" si="935"/>
        <v>27920.799999999999</v>
      </c>
      <c r="X7310" s="8"/>
      <c r="Y7310" s="7">
        <f t="shared" si="934"/>
        <v>0</v>
      </c>
      <c r="Z7310" s="7"/>
      <c r="AA7310" s="8">
        <f t="shared" si="931"/>
        <v>27920.799999999999</v>
      </c>
      <c r="AB7310" s="7">
        <f t="shared" si="936"/>
        <v>0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3262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hidden="1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4437</v>
      </c>
      <c r="G7311" s="58" t="s">
        <v>365</v>
      </c>
      <c r="H7311" s="58" t="s">
        <v>36</v>
      </c>
      <c r="I7311" s="58" t="s">
        <v>3708</v>
      </c>
      <c r="J7311" s="58" t="s">
        <v>3321</v>
      </c>
      <c r="K7311" s="58" t="s">
        <v>32</v>
      </c>
      <c r="L7311" s="97"/>
      <c r="M7311" s="58"/>
      <c r="N7311" s="58" t="s">
        <v>4011</v>
      </c>
      <c r="O7311" s="58" t="s">
        <v>80</v>
      </c>
      <c r="P7311" s="4">
        <v>0</v>
      </c>
      <c r="Q7311" s="137"/>
      <c r="R7311" s="58" t="s">
        <v>4438</v>
      </c>
      <c r="S7311" s="97"/>
      <c r="T7311" s="97"/>
      <c r="U7311" s="97"/>
      <c r="V7311" s="97"/>
      <c r="W7311" s="234"/>
      <c r="X7311" s="8">
        <v>138.68</v>
      </c>
      <c r="Y7311" s="7">
        <f t="shared" si="934"/>
        <v>0</v>
      </c>
      <c r="Z7311" s="7"/>
      <c r="AA7311" s="8">
        <f t="shared" si="931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hidden="1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1675</v>
      </c>
      <c r="F7312" s="58" t="s">
        <v>1676</v>
      </c>
      <c r="G7312" s="58" t="s">
        <v>1675</v>
      </c>
      <c r="H7312" s="58" t="s">
        <v>2837</v>
      </c>
      <c r="I7312" s="58" t="s">
        <v>2838</v>
      </c>
      <c r="J7312" s="58" t="s">
        <v>2839</v>
      </c>
      <c r="K7312" s="58" t="s">
        <v>32</v>
      </c>
      <c r="L7312" s="58"/>
      <c r="M7312" s="58"/>
      <c r="N7312" s="58" t="s">
        <v>4439</v>
      </c>
      <c r="O7312" s="58" t="s">
        <v>80</v>
      </c>
      <c r="P7312" s="4">
        <v>0</v>
      </c>
      <c r="Q7312" s="117"/>
      <c r="R7312" s="58" t="s">
        <v>4438</v>
      </c>
      <c r="S7312" s="95"/>
      <c r="T7312" s="7"/>
      <c r="U7312" s="7"/>
      <c r="V7312" s="7"/>
      <c r="W7312" s="8"/>
      <c r="X7312" s="8">
        <v>40919.199999999997</v>
      </c>
      <c r="Y7312" s="7">
        <f t="shared" si="934"/>
        <v>0</v>
      </c>
      <c r="Z7312" s="7"/>
      <c r="AA7312" s="8">
        <f t="shared" si="931"/>
        <v>40919.199999999997</v>
      </c>
      <c r="AB7312" s="7">
        <f t="shared" ref="AB7312:AB7318" si="937">U7312-W7312</f>
        <v>0</v>
      </c>
      <c r="AC7312" s="7">
        <f t="shared" ref="AC7312:AC7318" si="938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hidden="1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1563</v>
      </c>
      <c r="F7313" s="58" t="s">
        <v>1563</v>
      </c>
      <c r="G7313" s="58" t="s">
        <v>1563</v>
      </c>
      <c r="H7313" s="58" t="s">
        <v>2837</v>
      </c>
      <c r="I7313" s="58" t="s">
        <v>2838</v>
      </c>
      <c r="J7313" s="58" t="s">
        <v>2839</v>
      </c>
      <c r="K7313" s="58" t="s">
        <v>32</v>
      </c>
      <c r="L7313" s="58" t="s">
        <v>1563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4"/>
        <v>0</v>
      </c>
      <c r="Z7313" s="7"/>
      <c r="AA7313" s="8">
        <f t="shared" si="931"/>
        <v>100000</v>
      </c>
      <c r="AB7313" s="7">
        <f t="shared" si="937"/>
        <v>1369.8630136986321</v>
      </c>
      <c r="AC7313" s="7">
        <f t="shared" si="938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hidden="1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4390</v>
      </c>
      <c r="G7314" s="58" t="s">
        <v>1535</v>
      </c>
      <c r="H7314" s="58" t="s">
        <v>2837</v>
      </c>
      <c r="I7314" s="58" t="s">
        <v>2838</v>
      </c>
      <c r="J7314" s="58" t="s">
        <v>2839</v>
      </c>
      <c r="K7314" s="58" t="s">
        <v>32</v>
      </c>
      <c r="L7314" s="58" t="s">
        <v>1563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39">S7314+T7314-U7314</f>
        <v>101369.86</v>
      </c>
      <c r="W7314" s="8">
        <f>U7314*(1+AI7314)/(1+AI7314+P7314)</f>
        <v>0</v>
      </c>
      <c r="X7314" s="8"/>
      <c r="Y7314" s="7">
        <f t="shared" si="934"/>
        <v>0</v>
      </c>
      <c r="Z7314" s="7"/>
      <c r="AA7314" s="8">
        <f t="shared" si="931"/>
        <v>0</v>
      </c>
      <c r="AB7314" s="7">
        <f t="shared" si="937"/>
        <v>0</v>
      </c>
      <c r="AC7314" s="7">
        <f t="shared" si="938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hidden="1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1587</v>
      </c>
      <c r="F7315" s="58" t="s">
        <v>1587</v>
      </c>
      <c r="G7315" s="58" t="s">
        <v>1587</v>
      </c>
      <c r="H7315" s="58" t="s">
        <v>2837</v>
      </c>
      <c r="I7315" s="58" t="s">
        <v>2838</v>
      </c>
      <c r="J7315" s="58" t="s">
        <v>2839</v>
      </c>
      <c r="K7315" s="58" t="s">
        <v>32</v>
      </c>
      <c r="L7315" s="58" t="s">
        <v>1563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0">S7315+T7315-U7315</f>
        <v>9589.0400000000009</v>
      </c>
      <c r="W7315" s="8">
        <f>U7315*(1+AI7315)/(1+P7315)</f>
        <v>0</v>
      </c>
      <c r="X7315" s="8"/>
      <c r="Y7315" s="7">
        <f t="shared" si="934"/>
        <v>0</v>
      </c>
      <c r="Z7315" s="7"/>
      <c r="AA7315" s="8">
        <f t="shared" si="931"/>
        <v>0</v>
      </c>
      <c r="AB7315" s="7">
        <f t="shared" si="937"/>
        <v>0</v>
      </c>
      <c r="AC7315" s="7">
        <f t="shared" si="938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hidden="1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1603</v>
      </c>
      <c r="F7316" s="58" t="s">
        <v>1603</v>
      </c>
      <c r="G7316" s="58" t="s">
        <v>1603</v>
      </c>
      <c r="H7316" s="58" t="s">
        <v>2837</v>
      </c>
      <c r="I7316" s="58" t="s">
        <v>2838</v>
      </c>
      <c r="J7316" s="58" t="s">
        <v>2839</v>
      </c>
      <c r="K7316" s="58" t="s">
        <v>32</v>
      </c>
      <c r="L7316" s="58" t="s">
        <v>1563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0"/>
        <v>58767.12</v>
      </c>
      <c r="W7316" s="8">
        <f>U7316*(1+AI7316)/(1+P7316)</f>
        <v>0</v>
      </c>
      <c r="X7316" s="8"/>
      <c r="Y7316" s="7">
        <f t="shared" si="934"/>
        <v>0</v>
      </c>
      <c r="Z7316" s="7"/>
      <c r="AA7316" s="8">
        <f t="shared" si="931"/>
        <v>0</v>
      </c>
      <c r="AB7316" s="7">
        <f t="shared" si="937"/>
        <v>0</v>
      </c>
      <c r="AC7316" s="7">
        <f t="shared" si="938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hidden="1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2837</v>
      </c>
      <c r="I7317" s="58" t="s">
        <v>2838</v>
      </c>
      <c r="J7317" s="58" t="s">
        <v>2839</v>
      </c>
      <c r="K7317" s="58" t="s">
        <v>32</v>
      </c>
      <c r="L7317" s="58" t="s">
        <v>1563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0"/>
        <v>48287.67</v>
      </c>
      <c r="W7317" s="8">
        <f>U7317*(1+AI7317)/(1+P7317)</f>
        <v>0</v>
      </c>
      <c r="X7317" s="8"/>
      <c r="Y7317" s="7">
        <f t="shared" si="934"/>
        <v>0</v>
      </c>
      <c r="Z7317" s="7"/>
      <c r="AA7317" s="8">
        <f t="shared" si="931"/>
        <v>0</v>
      </c>
      <c r="AB7317" s="7">
        <f t="shared" si="937"/>
        <v>0</v>
      </c>
      <c r="AC7317" s="7">
        <f t="shared" si="938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hidden="1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2933</v>
      </c>
      <c r="F7318" s="58" t="s">
        <v>2933</v>
      </c>
      <c r="G7318" s="58" t="s">
        <v>2933</v>
      </c>
      <c r="H7318" s="58" t="s">
        <v>2837</v>
      </c>
      <c r="I7318" s="58" t="s">
        <v>2838</v>
      </c>
      <c r="J7318" s="58" t="s">
        <v>2839</v>
      </c>
      <c r="K7318" s="58" t="s">
        <v>32</v>
      </c>
      <c r="L7318" s="58" t="s">
        <v>1563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0"/>
        <v>41139.32</v>
      </c>
      <c r="W7318" s="8">
        <f>U7318*(1+AI7318)/(1+P7318)</f>
        <v>7401.8375886524818</v>
      </c>
      <c r="X7318" s="8"/>
      <c r="Y7318" s="7">
        <f t="shared" si="934"/>
        <v>253.48758865248328</v>
      </c>
      <c r="Z7318" s="7"/>
      <c r="AA7318" s="8">
        <f t="shared" si="931"/>
        <v>7401.8375886524818</v>
      </c>
      <c r="AB7318" s="7">
        <f t="shared" si="937"/>
        <v>-253.48758865248328</v>
      </c>
      <c r="AC7318" s="7">
        <f t="shared" si="938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hidden="1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3137</v>
      </c>
      <c r="I7319" s="58" t="s">
        <v>1994</v>
      </c>
      <c r="J7319" s="58" t="s">
        <v>4455</v>
      </c>
      <c r="K7319" s="58" t="s">
        <v>32</v>
      </c>
      <c r="L7319" s="58"/>
      <c r="M7319" s="58"/>
      <c r="N7319" s="58" t="s">
        <v>3363</v>
      </c>
      <c r="O7319" s="58" t="s">
        <v>80</v>
      </c>
      <c r="P7319" s="4">
        <v>0</v>
      </c>
      <c r="Q7319" s="117"/>
      <c r="R7319" s="58" t="s">
        <v>4438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4"/>
        <v>0</v>
      </c>
      <c r="Z7319" s="7"/>
      <c r="AA7319" s="8">
        <f t="shared" si="931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3262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hidden="1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4438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4"/>
        <v>0</v>
      </c>
      <c r="Z7320" s="7"/>
      <c r="AA7320" s="8">
        <f t="shared" si="931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hidden="1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3615</v>
      </c>
      <c r="F7321" s="58" t="s">
        <v>3615</v>
      </c>
      <c r="G7321" s="58" t="s">
        <v>3615</v>
      </c>
      <c r="H7321" s="58" t="s">
        <v>1993</v>
      </c>
      <c r="I7321" s="58" t="s">
        <v>1994</v>
      </c>
      <c r="J7321" s="58" t="s">
        <v>1995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4438</v>
      </c>
      <c r="S7321" s="97"/>
      <c r="T7321" s="97"/>
      <c r="U7321" s="97"/>
      <c r="V7321" s="97"/>
      <c r="W7321" s="234"/>
      <c r="X7321" s="8">
        <v>735.99</v>
      </c>
      <c r="Y7321" s="7">
        <f t="shared" si="934"/>
        <v>0</v>
      </c>
      <c r="Z7321" s="7"/>
      <c r="AA7321" s="8">
        <f t="shared" si="931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hidden="1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4438</v>
      </c>
      <c r="S7322" s="97"/>
      <c r="T7322" s="97"/>
      <c r="U7322" s="97"/>
      <c r="V7322" s="97"/>
      <c r="W7322" s="234"/>
      <c r="X7322" s="8">
        <v>15253.86</v>
      </c>
      <c r="Y7322" s="7">
        <f t="shared" si="934"/>
        <v>0</v>
      </c>
      <c r="Z7322" s="7"/>
      <c r="AA7322" s="8">
        <f t="shared" si="931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hidden="1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2021</v>
      </c>
      <c r="F7323" s="58" t="s">
        <v>2021</v>
      </c>
      <c r="G7323" s="58" t="s">
        <v>2021</v>
      </c>
      <c r="H7323" s="58" t="s">
        <v>1993</v>
      </c>
      <c r="I7323" s="58" t="s">
        <v>1994</v>
      </c>
      <c r="J7323" s="58" t="s">
        <v>1995</v>
      </c>
      <c r="K7323" s="58" t="s">
        <v>32</v>
      </c>
      <c r="L7323" s="58"/>
      <c r="M7323" s="58"/>
      <c r="N7323" s="58" t="s">
        <v>4011</v>
      </c>
      <c r="O7323" s="58" t="s">
        <v>80</v>
      </c>
      <c r="P7323" s="4">
        <v>0</v>
      </c>
      <c r="Q7323" s="117"/>
      <c r="R7323" s="58" t="s">
        <v>4440</v>
      </c>
      <c r="S7323" s="95"/>
      <c r="T7323" s="7"/>
      <c r="U7323" s="7"/>
      <c r="V7323" s="7"/>
      <c r="W7323" s="8">
        <v>-1228734.44</v>
      </c>
      <c r="X7323" s="8"/>
      <c r="Y7323" s="7">
        <f t="shared" si="934"/>
        <v>0</v>
      </c>
      <c r="Z7323" s="7"/>
      <c r="AA7323" s="8">
        <f t="shared" si="931"/>
        <v>-1228734.44</v>
      </c>
      <c r="AB7323" s="7">
        <f t="shared" ref="AB7323:AB7324" si="941">U7323-W7323</f>
        <v>1228734.44</v>
      </c>
      <c r="AC7323" s="7">
        <f t="shared" ref="AC7323:AC7324" si="942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hidden="1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2021</v>
      </c>
      <c r="F7324" s="58" t="s">
        <v>2021</v>
      </c>
      <c r="G7324" s="58" t="s">
        <v>2021</v>
      </c>
      <c r="H7324" s="58" t="s">
        <v>36</v>
      </c>
      <c r="I7324" s="58" t="s">
        <v>3708</v>
      </c>
      <c r="J7324" s="58" t="s">
        <v>3321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4440</v>
      </c>
      <c r="S7324" s="95"/>
      <c r="T7324" s="7"/>
      <c r="U7324" s="7"/>
      <c r="V7324" s="7"/>
      <c r="W7324" s="8">
        <v>-1794.39</v>
      </c>
      <c r="X7324" s="8"/>
      <c r="Y7324" s="7">
        <f t="shared" si="934"/>
        <v>0</v>
      </c>
      <c r="Z7324" s="7"/>
      <c r="AA7324" s="8">
        <f t="shared" si="931"/>
        <v>-1794.39</v>
      </c>
      <c r="AB7324" s="7">
        <f t="shared" si="941"/>
        <v>1794.39</v>
      </c>
      <c r="AC7324" s="7">
        <f t="shared" si="942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hidden="1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4441</v>
      </c>
      <c r="F7325" s="58" t="s">
        <v>1177</v>
      </c>
      <c r="G7325" s="58" t="s">
        <v>312</v>
      </c>
      <c r="H7325" s="58" t="s">
        <v>1993</v>
      </c>
      <c r="I7325" s="58" t="s">
        <v>1994</v>
      </c>
      <c r="J7325" s="58" t="s">
        <v>1995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4438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4"/>
        <v>0</v>
      </c>
      <c r="Z7325" s="7"/>
      <c r="AA7325" s="8">
        <f t="shared" si="931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hidden="1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4441</v>
      </c>
      <c r="F7326" s="58" t="s">
        <v>1177</v>
      </c>
      <c r="G7326" s="58" t="s">
        <v>312</v>
      </c>
      <c r="H7326" s="58" t="s">
        <v>1993</v>
      </c>
      <c r="I7326" s="58" t="s">
        <v>1994</v>
      </c>
      <c r="J7326" s="58" t="s">
        <v>1995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4438</v>
      </c>
      <c r="S7326" s="97"/>
      <c r="T7326" s="97"/>
      <c r="U7326" s="97"/>
      <c r="V7326" s="97"/>
      <c r="W7326" s="234"/>
      <c r="X7326" s="8">
        <v>1616.47</v>
      </c>
      <c r="Y7326" s="7">
        <f t="shared" si="934"/>
        <v>0</v>
      </c>
      <c r="Z7326" s="7"/>
      <c r="AA7326" s="8">
        <f t="shared" si="931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hidden="1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4441</v>
      </c>
      <c r="F7327" s="58" t="s">
        <v>1177</v>
      </c>
      <c r="G7327" s="58" t="s">
        <v>312</v>
      </c>
      <c r="H7327" s="58" t="s">
        <v>36</v>
      </c>
      <c r="I7327" s="58" t="s">
        <v>3708</v>
      </c>
      <c r="J7327" s="58" t="s">
        <v>3321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4438</v>
      </c>
      <c r="S7327" s="97"/>
      <c r="T7327" s="97"/>
      <c r="U7327" s="97"/>
      <c r="V7327" s="97"/>
      <c r="W7327" s="234"/>
      <c r="X7327" s="8">
        <v>1385.51</v>
      </c>
      <c r="Y7327" s="7">
        <f t="shared" si="934"/>
        <v>0</v>
      </c>
      <c r="Z7327" s="7"/>
      <c r="AA7327" s="8">
        <f t="shared" si="931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hidden="1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4441</v>
      </c>
      <c r="F7328" s="58" t="s">
        <v>311</v>
      </c>
      <c r="G7328" s="58" t="s">
        <v>312</v>
      </c>
      <c r="H7328" s="58" t="s">
        <v>1993</v>
      </c>
      <c r="I7328" s="58" t="s">
        <v>1994</v>
      </c>
      <c r="J7328" s="58" t="s">
        <v>1995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4438</v>
      </c>
      <c r="S7328" s="97"/>
      <c r="T7328" s="97"/>
      <c r="U7328" s="97"/>
      <c r="V7328" s="97"/>
      <c r="W7328" s="234"/>
      <c r="X7328" s="8">
        <v>1503.27</v>
      </c>
      <c r="Y7328" s="7">
        <f t="shared" si="934"/>
        <v>0</v>
      </c>
      <c r="Z7328" s="7"/>
      <c r="AA7328" s="8">
        <f t="shared" si="931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hidden="1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4441</v>
      </c>
      <c r="F7329" s="58" t="s">
        <v>311</v>
      </c>
      <c r="G7329" s="58" t="s">
        <v>312</v>
      </c>
      <c r="H7329" s="58" t="s">
        <v>36</v>
      </c>
      <c r="I7329" s="58" t="s">
        <v>3708</v>
      </c>
      <c r="J7329" s="58" t="s">
        <v>3321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4438</v>
      </c>
      <c r="S7329" s="97"/>
      <c r="T7329" s="97"/>
      <c r="U7329" s="97"/>
      <c r="V7329" s="97"/>
      <c r="W7329" s="234"/>
      <c r="X7329" s="8">
        <v>1000</v>
      </c>
      <c r="Y7329" s="7">
        <f t="shared" si="934"/>
        <v>0</v>
      </c>
      <c r="Z7329" s="7"/>
      <c r="AA7329" s="8">
        <f t="shared" si="931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hidden="1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4441</v>
      </c>
      <c r="F7330" s="58" t="s">
        <v>311</v>
      </c>
      <c r="G7330" s="58" t="s">
        <v>312</v>
      </c>
      <c r="H7330" s="58" t="s">
        <v>1993</v>
      </c>
      <c r="I7330" s="58" t="s">
        <v>1994</v>
      </c>
      <c r="J7330" s="58" t="s">
        <v>1995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4438</v>
      </c>
      <c r="S7330" s="97"/>
      <c r="T7330" s="97"/>
      <c r="U7330" s="97"/>
      <c r="V7330" s="97"/>
      <c r="W7330" s="234"/>
      <c r="X7330" s="8">
        <v>169.82</v>
      </c>
      <c r="Y7330" s="7">
        <f t="shared" si="934"/>
        <v>0</v>
      </c>
      <c r="Z7330" s="7"/>
      <c r="AA7330" s="8">
        <f t="shared" si="931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hidden="1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4441</v>
      </c>
      <c r="F7331" s="58" t="s">
        <v>311</v>
      </c>
      <c r="G7331" s="58" t="s">
        <v>312</v>
      </c>
      <c r="H7331" s="58" t="s">
        <v>36</v>
      </c>
      <c r="I7331" s="58" t="s">
        <v>3708</v>
      </c>
      <c r="J7331" s="58" t="s">
        <v>3321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4438</v>
      </c>
      <c r="S7331" s="97"/>
      <c r="T7331" s="97"/>
      <c r="U7331" s="97"/>
      <c r="V7331" s="97"/>
      <c r="W7331" s="234"/>
      <c r="X7331" s="8">
        <v>208</v>
      </c>
      <c r="Y7331" s="7">
        <f t="shared" si="934"/>
        <v>0</v>
      </c>
      <c r="Z7331" s="7"/>
      <c r="AA7331" s="8">
        <f t="shared" si="931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hidden="1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4441</v>
      </c>
      <c r="F7332" s="58" t="s">
        <v>1177</v>
      </c>
      <c r="G7332" s="58" t="s">
        <v>312</v>
      </c>
      <c r="H7332" s="58" t="s">
        <v>1993</v>
      </c>
      <c r="I7332" s="58" t="s">
        <v>1994</v>
      </c>
      <c r="J7332" s="58" t="s">
        <v>1995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4438</v>
      </c>
      <c r="S7332" s="97"/>
      <c r="T7332" s="97"/>
      <c r="U7332" s="97"/>
      <c r="V7332" s="97"/>
      <c r="W7332" s="234"/>
      <c r="X7332" s="8">
        <v>1901</v>
      </c>
      <c r="Y7332" s="7">
        <f t="shared" si="934"/>
        <v>0</v>
      </c>
      <c r="Z7332" s="7"/>
      <c r="AA7332" s="8">
        <f t="shared" si="931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hidden="1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4441</v>
      </c>
      <c r="F7333" s="58" t="s">
        <v>311</v>
      </c>
      <c r="G7333" s="58" t="s">
        <v>312</v>
      </c>
      <c r="H7333" s="58" t="s">
        <v>1993</v>
      </c>
      <c r="I7333" s="58" t="s">
        <v>1994</v>
      </c>
      <c r="J7333" s="58" t="s">
        <v>1995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4438</v>
      </c>
      <c r="S7333" s="97"/>
      <c r="T7333" s="97"/>
      <c r="U7333" s="97"/>
      <c r="V7333" s="97"/>
      <c r="W7333" s="234"/>
      <c r="X7333" s="8">
        <v>962.58</v>
      </c>
      <c r="Y7333" s="7">
        <f t="shared" si="934"/>
        <v>0</v>
      </c>
      <c r="Z7333" s="7"/>
      <c r="AA7333" s="8">
        <f t="shared" si="931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hidden="1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4441</v>
      </c>
      <c r="F7334" s="58" t="s">
        <v>311</v>
      </c>
      <c r="G7334" s="58" t="s">
        <v>312</v>
      </c>
      <c r="H7334" s="58" t="s">
        <v>1993</v>
      </c>
      <c r="I7334" s="58" t="s">
        <v>1994</v>
      </c>
      <c r="J7334" s="58" t="s">
        <v>1995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4438</v>
      </c>
      <c r="S7334" s="97"/>
      <c r="T7334" s="97"/>
      <c r="U7334" s="97"/>
      <c r="V7334" s="97"/>
      <c r="W7334" s="234"/>
      <c r="X7334" s="8">
        <v>2622.15</v>
      </c>
      <c r="Y7334" s="7">
        <f t="shared" si="934"/>
        <v>0</v>
      </c>
      <c r="Z7334" s="7"/>
      <c r="AA7334" s="8">
        <f t="shared" si="931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hidden="1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4441</v>
      </c>
      <c r="F7335" s="58" t="s">
        <v>311</v>
      </c>
      <c r="G7335" s="58" t="s">
        <v>312</v>
      </c>
      <c r="H7335" s="58" t="s">
        <v>36</v>
      </c>
      <c r="I7335" s="58" t="s">
        <v>3708</v>
      </c>
      <c r="J7335" s="58" t="s">
        <v>3321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4438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4"/>
        <v>0</v>
      </c>
      <c r="Z7335" s="7"/>
      <c r="AA7335" s="8">
        <f t="shared" si="931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hidden="1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4441</v>
      </c>
      <c r="F7336" s="58" t="s">
        <v>1177</v>
      </c>
      <c r="G7336" s="58" t="s">
        <v>312</v>
      </c>
      <c r="H7336" s="58" t="s">
        <v>36</v>
      </c>
      <c r="I7336" s="58" t="s">
        <v>3708</v>
      </c>
      <c r="J7336" s="58" t="s">
        <v>3321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4438</v>
      </c>
      <c r="S7336" s="97"/>
      <c r="T7336" s="97"/>
      <c r="U7336" s="97"/>
      <c r="V7336" s="97"/>
      <c r="W7336" s="234"/>
      <c r="X7336" s="8">
        <v>15323.24</v>
      </c>
      <c r="Y7336" s="7">
        <f t="shared" si="934"/>
        <v>0</v>
      </c>
      <c r="Z7336" s="7"/>
      <c r="AA7336" s="8">
        <f t="shared" si="931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hidden="1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4441</v>
      </c>
      <c r="F7337" s="58" t="s">
        <v>1177</v>
      </c>
      <c r="G7337" s="58" t="s">
        <v>312</v>
      </c>
      <c r="H7337" s="58" t="s">
        <v>1993</v>
      </c>
      <c r="I7337" s="58" t="s">
        <v>1994</v>
      </c>
      <c r="J7337" s="58" t="s">
        <v>1995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4438</v>
      </c>
      <c r="S7337" s="97"/>
      <c r="T7337" s="97"/>
      <c r="U7337" s="97"/>
      <c r="V7337" s="97"/>
      <c r="W7337" s="234"/>
      <c r="X7337" s="8">
        <v>14290.19</v>
      </c>
      <c r="Y7337" s="7">
        <f t="shared" si="934"/>
        <v>0</v>
      </c>
      <c r="Z7337" s="7"/>
      <c r="AA7337" s="8">
        <f t="shared" si="931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hidden="1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4441</v>
      </c>
      <c r="F7338" s="58" t="s">
        <v>1177</v>
      </c>
      <c r="G7338" s="58" t="s">
        <v>312</v>
      </c>
      <c r="H7338" s="58" t="s">
        <v>36</v>
      </c>
      <c r="I7338" s="58" t="s">
        <v>3708</v>
      </c>
      <c r="J7338" s="58" t="s">
        <v>3321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4438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4"/>
        <v>0</v>
      </c>
      <c r="Z7338" s="7"/>
      <c r="AA7338" s="8">
        <f t="shared" si="931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hidden="1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1563</v>
      </c>
      <c r="F7339" s="58" t="s">
        <v>1563</v>
      </c>
      <c r="G7339" s="58" t="s">
        <v>1563</v>
      </c>
      <c r="H7339" s="58" t="s">
        <v>2837</v>
      </c>
      <c r="I7339" s="58" t="s">
        <v>2838</v>
      </c>
      <c r="J7339" s="58" t="s">
        <v>2839</v>
      </c>
      <c r="K7339" s="58" t="s">
        <v>32</v>
      </c>
      <c r="L7339" s="58" t="s">
        <v>1563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3">S7339+T7339-U7339</f>
        <v>64233.403461572612</v>
      </c>
      <c r="W7339" s="8">
        <f>U7339*(1+AI7339)/(1+P7339)</f>
        <v>85323.604790416546</v>
      </c>
      <c r="X7339" s="8"/>
      <c r="Y7339" s="7">
        <f t="shared" si="934"/>
        <v>584.40825198915263</v>
      </c>
      <c r="Z7339" s="7"/>
      <c r="AA7339" s="8">
        <f t="shared" si="931"/>
        <v>85323.604790416546</v>
      </c>
      <c r="AB7339" s="7">
        <f t="shared" ref="AB7339:AB7340" si="944">U7339-W7339</f>
        <v>-584.40825198915263</v>
      </c>
      <c r="AC7339" s="7">
        <f t="shared" ref="AC7339:AC7340" si="945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hidden="1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2837</v>
      </c>
      <c r="I7340" s="58" t="s">
        <v>2838</v>
      </c>
      <c r="J7340" s="58" t="s">
        <v>2839</v>
      </c>
      <c r="K7340" s="58" t="s">
        <v>32</v>
      </c>
      <c r="L7340" s="58" t="s">
        <v>1563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3"/>
        <v>307494.01999999979</v>
      </c>
      <c r="W7340" s="8">
        <f>U7340*(1+AI7340)/(1+P7340)</f>
        <v>40385.331862069172</v>
      </c>
      <c r="X7340" s="8"/>
      <c r="Y7340" s="7">
        <f t="shared" si="934"/>
        <v>276.61186206896673</v>
      </c>
      <c r="Z7340" s="7"/>
      <c r="AA7340" s="8">
        <f t="shared" si="931"/>
        <v>40385.331862069172</v>
      </c>
      <c r="AB7340" s="7">
        <f t="shared" si="944"/>
        <v>-276.61186206896673</v>
      </c>
      <c r="AC7340" s="7">
        <f t="shared" si="945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hidden="1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4442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4138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4"/>
        <v>0</v>
      </c>
      <c r="Z7341" s="7"/>
      <c r="AA7341" s="8">
        <f t="shared" ref="AA7341:AA7350" si="946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4443</v>
      </c>
      <c r="AG7341" s="101"/>
      <c r="AH7341" s="221" t="s">
        <v>42</v>
      </c>
      <c r="AI7341" s="102" t="s">
        <v>3262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hidden="1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4442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4139</v>
      </c>
      <c r="R7342" s="101"/>
      <c r="S7342" s="103"/>
      <c r="T7342" s="103"/>
      <c r="U7342" s="103">
        <f t="shared" ref="U7342:U7376" si="947">W7342</f>
        <v>25656.9</v>
      </c>
      <c r="V7342" s="103"/>
      <c r="W7342" s="235">
        <v>25656.9</v>
      </c>
      <c r="X7342" s="235"/>
      <c r="Y7342" s="7">
        <f t="shared" si="934"/>
        <v>0</v>
      </c>
      <c r="Z7342" s="7"/>
      <c r="AA7342" s="8">
        <f t="shared" si="946"/>
        <v>25656.9</v>
      </c>
      <c r="AB7342" s="103"/>
      <c r="AC7342" s="103">
        <f t="shared" ref="AC7342:AC7376" si="948">W7342</f>
        <v>25656.9</v>
      </c>
      <c r="AD7342" s="102"/>
      <c r="AE7342" s="103"/>
      <c r="AF7342" s="58" t="s">
        <v>4443</v>
      </c>
      <c r="AG7342" s="101"/>
      <c r="AH7342" s="221" t="s">
        <v>42</v>
      </c>
      <c r="AI7342" s="102" t="s">
        <v>3262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hidden="1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4442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4140</v>
      </c>
      <c r="R7343" s="101"/>
      <c r="S7343" s="103"/>
      <c r="T7343" s="103"/>
      <c r="U7343" s="103">
        <f t="shared" si="947"/>
        <v>53327.029411764714</v>
      </c>
      <c r="V7343" s="103"/>
      <c r="W7343" s="235">
        <v>53327.029411764714</v>
      </c>
      <c r="X7343" s="235"/>
      <c r="Y7343" s="7">
        <f t="shared" si="934"/>
        <v>0</v>
      </c>
      <c r="Z7343" s="7"/>
      <c r="AA7343" s="8">
        <f t="shared" si="946"/>
        <v>53327.029411764714</v>
      </c>
      <c r="AB7343" s="103"/>
      <c r="AC7343" s="103">
        <f t="shared" si="948"/>
        <v>53327.029411764714</v>
      </c>
      <c r="AD7343" s="102"/>
      <c r="AE7343" s="103"/>
      <c r="AF7343" s="58" t="s">
        <v>4443</v>
      </c>
      <c r="AG7343" s="101"/>
      <c r="AH7343" s="221" t="s">
        <v>42</v>
      </c>
      <c r="AI7343" s="102" t="s">
        <v>3262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hidden="1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4442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4141</v>
      </c>
      <c r="R7344" s="101"/>
      <c r="S7344" s="103"/>
      <c r="T7344" s="103"/>
      <c r="U7344" s="103">
        <f t="shared" si="947"/>
        <v>75424.38</v>
      </c>
      <c r="V7344" s="103"/>
      <c r="W7344" s="235">
        <v>75424.38</v>
      </c>
      <c r="X7344" s="235"/>
      <c r="Y7344" s="7">
        <f t="shared" si="934"/>
        <v>0</v>
      </c>
      <c r="Z7344" s="7"/>
      <c r="AA7344" s="8">
        <f t="shared" si="946"/>
        <v>75424.38</v>
      </c>
      <c r="AB7344" s="103"/>
      <c r="AC7344" s="103">
        <f t="shared" si="948"/>
        <v>75424.38</v>
      </c>
      <c r="AD7344" s="102"/>
      <c r="AE7344" s="103"/>
      <c r="AF7344" s="58" t="s">
        <v>4443</v>
      </c>
      <c r="AG7344" s="101"/>
      <c r="AH7344" s="221" t="s">
        <v>42</v>
      </c>
      <c r="AI7344" s="102" t="s">
        <v>3262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hidden="1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4442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4142</v>
      </c>
      <c r="R7345" s="101"/>
      <c r="S7345" s="103"/>
      <c r="T7345" s="103"/>
      <c r="U7345" s="103">
        <f t="shared" si="947"/>
        <v>87677.15</v>
      </c>
      <c r="V7345" s="103"/>
      <c r="W7345" s="235">
        <v>87677.15</v>
      </c>
      <c r="X7345" s="235"/>
      <c r="Y7345" s="7">
        <f t="shared" si="934"/>
        <v>0</v>
      </c>
      <c r="Z7345" s="7"/>
      <c r="AA7345" s="8">
        <f t="shared" si="946"/>
        <v>87677.15</v>
      </c>
      <c r="AB7345" s="103"/>
      <c r="AC7345" s="103">
        <f t="shared" si="948"/>
        <v>87677.15</v>
      </c>
      <c r="AD7345" s="102"/>
      <c r="AE7345" s="103"/>
      <c r="AF7345" s="58" t="s">
        <v>4443</v>
      </c>
      <c r="AG7345" s="101"/>
      <c r="AH7345" s="221" t="s">
        <v>42</v>
      </c>
      <c r="AI7345" s="102" t="s">
        <v>3262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hidden="1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4442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4143</v>
      </c>
      <c r="R7346" s="101"/>
      <c r="S7346" s="103"/>
      <c r="T7346" s="103"/>
      <c r="U7346" s="103">
        <f t="shared" si="947"/>
        <v>599638.6</v>
      </c>
      <c r="V7346" s="103"/>
      <c r="W7346" s="235">
        <v>599638.6</v>
      </c>
      <c r="X7346" s="235"/>
      <c r="Y7346" s="7">
        <f t="shared" si="934"/>
        <v>0</v>
      </c>
      <c r="Z7346" s="7"/>
      <c r="AA7346" s="8">
        <f t="shared" si="946"/>
        <v>599638.6</v>
      </c>
      <c r="AB7346" s="103"/>
      <c r="AC7346" s="103">
        <f t="shared" si="948"/>
        <v>599638.6</v>
      </c>
      <c r="AD7346" s="102"/>
      <c r="AE7346" s="103"/>
      <c r="AF7346" s="58" t="s">
        <v>4443</v>
      </c>
      <c r="AG7346" s="101"/>
      <c r="AH7346" s="221" t="s">
        <v>42</v>
      </c>
      <c r="AI7346" s="102" t="s">
        <v>3262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hidden="1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4442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4144</v>
      </c>
      <c r="R7347" s="101"/>
      <c r="S7347" s="103"/>
      <c r="T7347" s="103"/>
      <c r="U7347" s="103">
        <f t="shared" si="947"/>
        <v>50578.35</v>
      </c>
      <c r="V7347" s="103"/>
      <c r="W7347" s="235">
        <v>50578.35</v>
      </c>
      <c r="X7347" s="235"/>
      <c r="Y7347" s="7">
        <f t="shared" si="934"/>
        <v>0</v>
      </c>
      <c r="Z7347" s="7"/>
      <c r="AA7347" s="8">
        <f t="shared" si="946"/>
        <v>50578.35</v>
      </c>
      <c r="AB7347" s="103"/>
      <c r="AC7347" s="103">
        <f t="shared" si="948"/>
        <v>50578.35</v>
      </c>
      <c r="AD7347" s="102"/>
      <c r="AE7347" s="103"/>
      <c r="AF7347" s="58" t="s">
        <v>4443</v>
      </c>
      <c r="AG7347" s="101"/>
      <c r="AH7347" s="221" t="s">
        <v>42</v>
      </c>
      <c r="AI7347" s="102" t="s">
        <v>3262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hidden="1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4442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4145</v>
      </c>
      <c r="R7348" s="101"/>
      <c r="S7348" s="103"/>
      <c r="T7348" s="103"/>
      <c r="U7348" s="103">
        <f t="shared" si="947"/>
        <v>91200.65</v>
      </c>
      <c r="V7348" s="103"/>
      <c r="W7348" s="235">
        <v>91200.65</v>
      </c>
      <c r="X7348" s="235"/>
      <c r="Y7348" s="7">
        <f t="shared" si="934"/>
        <v>0</v>
      </c>
      <c r="Z7348" s="7"/>
      <c r="AA7348" s="8">
        <f t="shared" si="946"/>
        <v>91200.65</v>
      </c>
      <c r="AB7348" s="103"/>
      <c r="AC7348" s="103">
        <f t="shared" si="948"/>
        <v>91200.65</v>
      </c>
      <c r="AD7348" s="102"/>
      <c r="AE7348" s="103"/>
      <c r="AF7348" s="58" t="s">
        <v>4443</v>
      </c>
      <c r="AG7348" s="101"/>
      <c r="AH7348" s="221" t="s">
        <v>42</v>
      </c>
      <c r="AI7348" s="102" t="s">
        <v>3262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hidden="1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4442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01" t="s">
        <v>80</v>
      </c>
      <c r="P7349" s="102">
        <v>0</v>
      </c>
      <c r="Q7349" s="138" t="s">
        <v>4146</v>
      </c>
      <c r="R7349" s="101"/>
      <c r="S7349" s="103"/>
      <c r="T7349" s="103"/>
      <c r="U7349" s="103">
        <f t="shared" si="947"/>
        <v>63250.2</v>
      </c>
      <c r="V7349" s="103"/>
      <c r="W7349" s="235">
        <v>63250.2</v>
      </c>
      <c r="X7349" s="235"/>
      <c r="Y7349" s="7">
        <f t="shared" si="934"/>
        <v>0</v>
      </c>
      <c r="Z7349" s="7"/>
      <c r="AA7349" s="8">
        <f t="shared" si="946"/>
        <v>63250.2</v>
      </c>
      <c r="AB7349" s="103"/>
      <c r="AC7349" s="103">
        <f t="shared" si="948"/>
        <v>63250.2</v>
      </c>
      <c r="AD7349" s="102"/>
      <c r="AE7349" s="103"/>
      <c r="AF7349" s="58" t="s">
        <v>4443</v>
      </c>
      <c r="AG7349" s="101"/>
      <c r="AH7349" s="221" t="s">
        <v>42</v>
      </c>
      <c r="AI7349" s="102" t="s">
        <v>3262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hidden="1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4442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4147</v>
      </c>
      <c r="R7350" s="101"/>
      <c r="S7350" s="103"/>
      <c r="T7350" s="103"/>
      <c r="U7350" s="103">
        <f t="shared" si="947"/>
        <v>168260</v>
      </c>
      <c r="V7350" s="103"/>
      <c r="W7350" s="235">
        <v>168260</v>
      </c>
      <c r="X7350" s="235"/>
      <c r="Y7350" s="7">
        <f t="shared" si="934"/>
        <v>0</v>
      </c>
      <c r="Z7350" s="7"/>
      <c r="AA7350" s="8">
        <f t="shared" si="946"/>
        <v>168260</v>
      </c>
      <c r="AB7350" s="103"/>
      <c r="AC7350" s="103">
        <f t="shared" si="948"/>
        <v>168260</v>
      </c>
      <c r="AD7350" s="102"/>
      <c r="AE7350" s="103"/>
      <c r="AF7350" s="58" t="s">
        <v>4443</v>
      </c>
      <c r="AG7350" s="101"/>
      <c r="AH7350" s="221" t="s">
        <v>42</v>
      </c>
      <c r="AI7350" s="102" t="s">
        <v>3262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hidden="1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4008</v>
      </c>
      <c r="F7351" s="101" t="s">
        <v>4008</v>
      </c>
      <c r="G7351" s="2" t="s">
        <v>954</v>
      </c>
      <c r="H7351" s="101" t="s">
        <v>4442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4149</v>
      </c>
      <c r="R7351" s="101"/>
      <c r="S7351" s="103"/>
      <c r="T7351" s="103"/>
      <c r="U7351" s="103">
        <f t="shared" si="947"/>
        <v>22848.039215686273</v>
      </c>
      <c r="V7351" s="103"/>
      <c r="W7351" s="235">
        <v>22848.039215686273</v>
      </c>
      <c r="X7351" s="235"/>
      <c r="Y7351" s="7">
        <f t="shared" si="934"/>
        <v>0</v>
      </c>
      <c r="Z7351" s="7"/>
      <c r="AA7351" s="8"/>
      <c r="AB7351" s="103"/>
      <c r="AC7351" s="103">
        <f t="shared" si="948"/>
        <v>22848.039215686273</v>
      </c>
      <c r="AD7351" s="102"/>
      <c r="AE7351" s="103"/>
      <c r="AF7351" s="58" t="s">
        <v>4443</v>
      </c>
      <c r="AG7351" s="101"/>
      <c r="AH7351" s="221" t="s">
        <v>51</v>
      </c>
      <c r="AI7351" s="102" t="s">
        <v>3262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hidden="1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4442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4151</v>
      </c>
      <c r="R7352" s="101"/>
      <c r="S7352" s="103"/>
      <c r="T7352" s="103"/>
      <c r="U7352" s="103">
        <f t="shared" si="947"/>
        <v>93041.29</v>
      </c>
      <c r="V7352" s="103"/>
      <c r="W7352" s="235">
        <v>93041.29</v>
      </c>
      <c r="X7352" s="235"/>
      <c r="Y7352" s="7">
        <f t="shared" si="934"/>
        <v>0</v>
      </c>
      <c r="Z7352" s="7"/>
      <c r="AA7352" s="8">
        <f t="shared" ref="AA7352:AA7362" si="949">W7352+X7352</f>
        <v>93041.29</v>
      </c>
      <c r="AB7352" s="103"/>
      <c r="AC7352" s="103">
        <f t="shared" si="948"/>
        <v>93041.29</v>
      </c>
      <c r="AD7352" s="102"/>
      <c r="AE7352" s="103"/>
      <c r="AF7352" s="58" t="s">
        <v>4443</v>
      </c>
      <c r="AG7352" s="101"/>
      <c r="AH7352" s="221" t="s">
        <v>42</v>
      </c>
      <c r="AI7352" s="102" t="s">
        <v>3262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hidden="1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4442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4153</v>
      </c>
      <c r="R7353" s="101"/>
      <c r="S7353" s="103"/>
      <c r="T7353" s="103"/>
      <c r="U7353" s="103">
        <f t="shared" si="947"/>
        <v>1255.2400000000002</v>
      </c>
      <c r="V7353" s="103"/>
      <c r="W7353" s="235">
        <v>1255.2400000000002</v>
      </c>
      <c r="X7353" s="235"/>
      <c r="Y7353" s="7">
        <f t="shared" si="934"/>
        <v>0</v>
      </c>
      <c r="Z7353" s="7"/>
      <c r="AA7353" s="8">
        <f t="shared" si="949"/>
        <v>1255.2400000000002</v>
      </c>
      <c r="AB7353" s="103"/>
      <c r="AC7353" s="103">
        <f t="shared" si="948"/>
        <v>1255.2400000000002</v>
      </c>
      <c r="AD7353" s="102"/>
      <c r="AE7353" s="103"/>
      <c r="AF7353" s="58" t="s">
        <v>4443</v>
      </c>
      <c r="AG7353" s="101"/>
      <c r="AH7353" s="221" t="s">
        <v>42</v>
      </c>
      <c r="AI7353" s="102" t="s">
        <v>3262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hidden="1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4154</v>
      </c>
      <c r="F7354" s="101" t="s">
        <v>4154</v>
      </c>
      <c r="G7354" s="101" t="s">
        <v>4154</v>
      </c>
      <c r="H7354" s="101" t="s">
        <v>4442</v>
      </c>
      <c r="I7354" s="58" t="s">
        <v>106</v>
      </c>
      <c r="J7354" s="58" t="s">
        <v>76</v>
      </c>
      <c r="K7354" s="58" t="s">
        <v>32</v>
      </c>
      <c r="L7354" s="101" t="s">
        <v>4156</v>
      </c>
      <c r="M7354" s="101"/>
      <c r="N7354" s="101" t="s">
        <v>40</v>
      </c>
      <c r="O7354" s="101" t="s">
        <v>80</v>
      </c>
      <c r="P7354" s="102">
        <v>0</v>
      </c>
      <c r="Q7354" s="138" t="s">
        <v>4157</v>
      </c>
      <c r="R7354" s="101"/>
      <c r="S7354" s="103"/>
      <c r="T7354" s="103"/>
      <c r="U7354" s="103">
        <f t="shared" si="947"/>
        <v>7826</v>
      </c>
      <c r="V7354" s="103"/>
      <c r="W7354" s="235">
        <v>7826</v>
      </c>
      <c r="X7354" s="235"/>
      <c r="Y7354" s="7">
        <f t="shared" si="934"/>
        <v>0</v>
      </c>
      <c r="Z7354" s="7"/>
      <c r="AA7354" s="8">
        <f t="shared" si="949"/>
        <v>7826</v>
      </c>
      <c r="AB7354" s="103"/>
      <c r="AC7354" s="103">
        <f t="shared" si="948"/>
        <v>7826</v>
      </c>
      <c r="AD7354" s="102"/>
      <c r="AE7354" s="103"/>
      <c r="AF7354" s="58" t="s">
        <v>4443</v>
      </c>
      <c r="AG7354" s="101"/>
      <c r="AH7354" s="221" t="s">
        <v>51</v>
      </c>
      <c r="AI7354" s="102" t="s">
        <v>3262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hidden="1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4442</v>
      </c>
      <c r="I7355" s="58" t="s">
        <v>106</v>
      </c>
      <c r="J7355" s="58" t="s">
        <v>76</v>
      </c>
      <c r="K7355" s="58" t="s">
        <v>32</v>
      </c>
      <c r="L7355" s="101" t="s">
        <v>1825</v>
      </c>
      <c r="M7355" s="101"/>
      <c r="N7355" s="101" t="s">
        <v>40</v>
      </c>
      <c r="O7355" s="101" t="s">
        <v>80</v>
      </c>
      <c r="P7355" s="102">
        <v>0</v>
      </c>
      <c r="Q7355" s="138" t="s">
        <v>4158</v>
      </c>
      <c r="R7355" s="101"/>
      <c r="S7355" s="103"/>
      <c r="T7355" s="103"/>
      <c r="U7355" s="103">
        <f t="shared" si="947"/>
        <v>60896.558823529405</v>
      </c>
      <c r="V7355" s="103"/>
      <c r="W7355" s="235">
        <v>60896.558823529405</v>
      </c>
      <c r="X7355" s="235"/>
      <c r="Y7355" s="7">
        <f t="shared" si="934"/>
        <v>0</v>
      </c>
      <c r="Z7355" s="7"/>
      <c r="AA7355" s="8">
        <f t="shared" si="949"/>
        <v>60896.558823529405</v>
      </c>
      <c r="AB7355" s="103"/>
      <c r="AC7355" s="103">
        <f t="shared" si="948"/>
        <v>60896.558823529405</v>
      </c>
      <c r="AD7355" s="102"/>
      <c r="AE7355" s="103"/>
      <c r="AF7355" s="58" t="s">
        <v>4443</v>
      </c>
      <c r="AG7355" s="101"/>
      <c r="AH7355" s="221" t="s">
        <v>51</v>
      </c>
      <c r="AI7355" s="102" t="s">
        <v>3262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hidden="1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4442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4159</v>
      </c>
      <c r="R7356" s="101"/>
      <c r="S7356" s="103"/>
      <c r="T7356" s="103"/>
      <c r="U7356" s="103">
        <f t="shared" si="947"/>
        <v>232541.9</v>
      </c>
      <c r="V7356" s="103"/>
      <c r="W7356" s="235">
        <v>232541.9</v>
      </c>
      <c r="X7356" s="235"/>
      <c r="Y7356" s="7">
        <f t="shared" si="934"/>
        <v>0</v>
      </c>
      <c r="Z7356" s="7"/>
      <c r="AA7356" s="8">
        <f t="shared" si="949"/>
        <v>232541.9</v>
      </c>
      <c r="AB7356" s="103"/>
      <c r="AC7356" s="103">
        <f t="shared" si="948"/>
        <v>232541.9</v>
      </c>
      <c r="AD7356" s="102"/>
      <c r="AE7356" s="103"/>
      <c r="AF7356" s="58" t="s">
        <v>4443</v>
      </c>
      <c r="AG7356" s="101"/>
      <c r="AH7356" s="221" t="s">
        <v>42</v>
      </c>
      <c r="AI7356" s="102" t="s">
        <v>3262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hidden="1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4442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4160</v>
      </c>
      <c r="R7357" s="101"/>
      <c r="S7357" s="103"/>
      <c r="T7357" s="103"/>
      <c r="U7357" s="103">
        <f t="shared" si="947"/>
        <v>90755.4</v>
      </c>
      <c r="V7357" s="103"/>
      <c r="W7357" s="235">
        <v>90755.4</v>
      </c>
      <c r="X7357" s="235"/>
      <c r="Y7357" s="7">
        <f t="shared" si="934"/>
        <v>0</v>
      </c>
      <c r="Z7357" s="7"/>
      <c r="AA7357" s="8">
        <f t="shared" si="949"/>
        <v>90755.4</v>
      </c>
      <c r="AB7357" s="103"/>
      <c r="AC7357" s="103">
        <f t="shared" si="948"/>
        <v>90755.4</v>
      </c>
      <c r="AD7357" s="102"/>
      <c r="AE7357" s="103"/>
      <c r="AF7357" s="58" t="s">
        <v>4443</v>
      </c>
      <c r="AG7357" s="101"/>
      <c r="AH7357" s="221" t="s">
        <v>42</v>
      </c>
      <c r="AI7357" s="102" t="s">
        <v>3262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hidden="1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4442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4161</v>
      </c>
      <c r="R7358" s="101"/>
      <c r="S7358" s="103"/>
      <c r="T7358" s="103"/>
      <c r="U7358" s="103">
        <f t="shared" si="947"/>
        <v>107427.4</v>
      </c>
      <c r="V7358" s="103"/>
      <c r="W7358" s="235">
        <v>107427.4</v>
      </c>
      <c r="X7358" s="235"/>
      <c r="Y7358" s="7">
        <f t="shared" si="934"/>
        <v>0</v>
      </c>
      <c r="Z7358" s="7"/>
      <c r="AA7358" s="8">
        <f t="shared" si="949"/>
        <v>107427.4</v>
      </c>
      <c r="AB7358" s="103"/>
      <c r="AC7358" s="103">
        <f t="shared" si="948"/>
        <v>107427.4</v>
      </c>
      <c r="AD7358" s="102"/>
      <c r="AE7358" s="103"/>
      <c r="AF7358" s="58" t="s">
        <v>4443</v>
      </c>
      <c r="AG7358" s="101"/>
      <c r="AH7358" s="221" t="s">
        <v>42</v>
      </c>
      <c r="AI7358" s="102" t="s">
        <v>3262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hidden="1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4442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4163</v>
      </c>
      <c r="R7359" s="101"/>
      <c r="S7359" s="103"/>
      <c r="T7359" s="103"/>
      <c r="U7359" s="103">
        <f t="shared" si="947"/>
        <v>3988.3238095238107</v>
      </c>
      <c r="V7359" s="103"/>
      <c r="W7359" s="235">
        <v>3988.3238095238107</v>
      </c>
      <c r="X7359" s="235"/>
      <c r="Y7359" s="7">
        <f t="shared" si="934"/>
        <v>0</v>
      </c>
      <c r="Z7359" s="7"/>
      <c r="AA7359" s="8">
        <f t="shared" si="949"/>
        <v>3988.3238095238107</v>
      </c>
      <c r="AB7359" s="103"/>
      <c r="AC7359" s="103">
        <f t="shared" si="948"/>
        <v>3988.3238095238107</v>
      </c>
      <c r="AD7359" s="102"/>
      <c r="AE7359" s="103"/>
      <c r="AF7359" s="58" t="s">
        <v>4443</v>
      </c>
      <c r="AG7359" s="101"/>
      <c r="AH7359" s="221" t="s">
        <v>42</v>
      </c>
      <c r="AI7359" s="102" t="s">
        <v>3262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hidden="1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4442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4165</v>
      </c>
      <c r="R7360" s="101"/>
      <c r="S7360" s="103"/>
      <c r="T7360" s="103"/>
      <c r="U7360" s="103">
        <f t="shared" si="947"/>
        <v>57807.199999999997</v>
      </c>
      <c r="V7360" s="103"/>
      <c r="W7360" s="235">
        <v>57807.199999999997</v>
      </c>
      <c r="X7360" s="235"/>
      <c r="Y7360" s="7">
        <f t="shared" si="934"/>
        <v>0</v>
      </c>
      <c r="Z7360" s="7"/>
      <c r="AA7360" s="8">
        <f t="shared" si="949"/>
        <v>57807.199999999997</v>
      </c>
      <c r="AB7360" s="103"/>
      <c r="AC7360" s="103">
        <f t="shared" si="948"/>
        <v>57807.199999999997</v>
      </c>
      <c r="AD7360" s="102"/>
      <c r="AE7360" s="103"/>
      <c r="AF7360" s="58" t="s">
        <v>4443</v>
      </c>
      <c r="AG7360" s="101"/>
      <c r="AH7360" s="221" t="s">
        <v>42</v>
      </c>
      <c r="AI7360" s="102" t="s">
        <v>3262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hidden="1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4442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4166</v>
      </c>
      <c r="R7361" s="101"/>
      <c r="S7361" s="103"/>
      <c r="T7361" s="103"/>
      <c r="U7361" s="103">
        <f t="shared" si="947"/>
        <v>118147.1</v>
      </c>
      <c r="V7361" s="103"/>
      <c r="W7361" s="235">
        <v>118147.1</v>
      </c>
      <c r="X7361" s="235"/>
      <c r="Y7361" s="7">
        <f t="shared" si="934"/>
        <v>0</v>
      </c>
      <c r="Z7361" s="7"/>
      <c r="AA7361" s="8">
        <f t="shared" si="949"/>
        <v>118147.1</v>
      </c>
      <c r="AB7361" s="103"/>
      <c r="AC7361" s="103">
        <f t="shared" si="948"/>
        <v>118147.1</v>
      </c>
      <c r="AD7361" s="102"/>
      <c r="AE7361" s="103"/>
      <c r="AF7361" s="58" t="s">
        <v>4443</v>
      </c>
      <c r="AG7361" s="101"/>
      <c r="AH7361" s="221" t="s">
        <v>42</v>
      </c>
      <c r="AI7361" s="102" t="s">
        <v>3262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hidden="1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3504</v>
      </c>
      <c r="F7362" s="101" t="s">
        <v>3504</v>
      </c>
      <c r="G7362" s="101" t="s">
        <v>3504</v>
      </c>
      <c r="H7362" s="101" t="s">
        <v>4442</v>
      </c>
      <c r="I7362" s="58" t="s">
        <v>106</v>
      </c>
      <c r="J7362" s="58" t="s">
        <v>76</v>
      </c>
      <c r="K7362" s="58" t="s">
        <v>32</v>
      </c>
      <c r="L7362" s="101" t="s">
        <v>3505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7"/>
        <v>646.6</v>
      </c>
      <c r="V7362" s="103"/>
      <c r="W7362" s="235">
        <v>646.6</v>
      </c>
      <c r="X7362" s="235"/>
      <c r="Y7362" s="7">
        <f t="shared" si="934"/>
        <v>0</v>
      </c>
      <c r="Z7362" s="7"/>
      <c r="AA7362" s="8">
        <f t="shared" si="949"/>
        <v>646.6</v>
      </c>
      <c r="AB7362" s="103"/>
      <c r="AC7362" s="103">
        <f t="shared" si="948"/>
        <v>646.6</v>
      </c>
      <c r="AD7362" s="102"/>
      <c r="AE7362" s="103"/>
      <c r="AF7362" s="58" t="s">
        <v>4443</v>
      </c>
      <c r="AG7362" s="101"/>
      <c r="AH7362" s="221" t="s">
        <v>51</v>
      </c>
      <c r="AI7362" s="102" t="s">
        <v>3262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hidden="1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4008</v>
      </c>
      <c r="G7363" s="2" t="s">
        <v>954</v>
      </c>
      <c r="H7363" s="101" t="s">
        <v>4442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7"/>
        <v>1966.8627450980391</v>
      </c>
      <c r="V7363" s="103"/>
      <c r="W7363" s="235">
        <v>1966.8627450980391</v>
      </c>
      <c r="X7363" s="235"/>
      <c r="Y7363" s="7">
        <f t="shared" ref="Y7363:Y7426" si="950">IF(W7363-AC7363&lt;=0,0,IF(O7363="返现",MAX(W7363-AB7363-AC7363,0),MAX(W7363-AC7363,0)))</f>
        <v>0</v>
      </c>
      <c r="Z7363" s="7"/>
      <c r="AA7363" s="8"/>
      <c r="AB7363" s="103"/>
      <c r="AC7363" s="103">
        <f t="shared" si="948"/>
        <v>1966.8627450980391</v>
      </c>
      <c r="AD7363" s="102"/>
      <c r="AE7363" s="103"/>
      <c r="AF7363" s="58" t="s">
        <v>4443</v>
      </c>
      <c r="AG7363" s="101"/>
      <c r="AH7363" s="221" t="s">
        <v>51</v>
      </c>
      <c r="AI7363" s="102" t="s">
        <v>3262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hidden="1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4442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7"/>
        <v>20944.88</v>
      </c>
      <c r="V7364" s="103"/>
      <c r="W7364" s="235">
        <v>20944.88</v>
      </c>
      <c r="X7364" s="235"/>
      <c r="Y7364" s="7">
        <f t="shared" si="950"/>
        <v>0</v>
      </c>
      <c r="Z7364" s="7"/>
      <c r="AA7364" s="8">
        <f t="shared" ref="AA7364:AA7393" si="951">W7364+X7364</f>
        <v>20944.88</v>
      </c>
      <c r="AB7364" s="103"/>
      <c r="AC7364" s="103">
        <f t="shared" si="948"/>
        <v>20944.88</v>
      </c>
      <c r="AD7364" s="102"/>
      <c r="AE7364" s="103"/>
      <c r="AF7364" s="58" t="s">
        <v>4443</v>
      </c>
      <c r="AG7364" s="101"/>
      <c r="AH7364" s="221" t="s">
        <v>42</v>
      </c>
      <c r="AI7364" s="102" t="s">
        <v>3262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hidden="1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4442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7"/>
        <v>21006.152380952379</v>
      </c>
      <c r="V7365" s="103"/>
      <c r="W7365" s="235">
        <v>21006.152380952379</v>
      </c>
      <c r="X7365" s="235"/>
      <c r="Y7365" s="7">
        <f t="shared" si="950"/>
        <v>0</v>
      </c>
      <c r="Z7365" s="7"/>
      <c r="AA7365" s="8">
        <f t="shared" si="951"/>
        <v>21006.152380952379</v>
      </c>
      <c r="AB7365" s="103"/>
      <c r="AC7365" s="103">
        <f t="shared" si="948"/>
        <v>21006.152380952379</v>
      </c>
      <c r="AD7365" s="102"/>
      <c r="AE7365" s="103"/>
      <c r="AF7365" s="58" t="s">
        <v>4443</v>
      </c>
      <c r="AG7365" s="101"/>
      <c r="AH7365" s="221" t="s">
        <v>42</v>
      </c>
      <c r="AI7365" s="102" t="s">
        <v>3262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hidden="1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4444</v>
      </c>
      <c r="G7366" s="101" t="s">
        <v>1457</v>
      </c>
      <c r="H7366" s="101" t="s">
        <v>4442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7"/>
        <v>6384.9</v>
      </c>
      <c r="V7366" s="103"/>
      <c r="W7366" s="235">
        <v>6384.9</v>
      </c>
      <c r="X7366" s="235"/>
      <c r="Y7366" s="7">
        <f t="shared" si="950"/>
        <v>0</v>
      </c>
      <c r="Z7366" s="7"/>
      <c r="AA7366" s="8">
        <f t="shared" si="951"/>
        <v>6384.9</v>
      </c>
      <c r="AB7366" s="103"/>
      <c r="AC7366" s="103">
        <f t="shared" si="948"/>
        <v>6384.9</v>
      </c>
      <c r="AD7366" s="102"/>
      <c r="AE7366" s="103"/>
      <c r="AF7366" s="58" t="s">
        <v>4443</v>
      </c>
      <c r="AG7366" s="101"/>
      <c r="AH7366" s="221" t="s">
        <v>42</v>
      </c>
      <c r="AI7366" s="102" t="s">
        <v>3262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hidden="1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4442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7"/>
        <v>15496.2</v>
      </c>
      <c r="V7367" s="103"/>
      <c r="W7367" s="235">
        <v>15496.2</v>
      </c>
      <c r="X7367" s="235"/>
      <c r="Y7367" s="7">
        <f t="shared" si="950"/>
        <v>0</v>
      </c>
      <c r="Z7367" s="7"/>
      <c r="AA7367" s="8">
        <f t="shared" si="951"/>
        <v>15496.2</v>
      </c>
      <c r="AB7367" s="103"/>
      <c r="AC7367" s="103">
        <f t="shared" si="948"/>
        <v>15496.2</v>
      </c>
      <c r="AD7367" s="102"/>
      <c r="AE7367" s="103"/>
      <c r="AF7367" s="58" t="s">
        <v>4443</v>
      </c>
      <c r="AG7367" s="101"/>
      <c r="AH7367" s="222" t="s">
        <v>42</v>
      </c>
      <c r="AI7367" s="102" t="s">
        <v>3262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hidden="1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4442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7"/>
        <v>15847.03</v>
      </c>
      <c r="V7368" s="103"/>
      <c r="W7368" s="235">
        <v>15847.03</v>
      </c>
      <c r="X7368" s="235"/>
      <c r="Y7368" s="7">
        <f t="shared" si="950"/>
        <v>0</v>
      </c>
      <c r="Z7368" s="7"/>
      <c r="AA7368" s="8">
        <f t="shared" si="951"/>
        <v>15847.03</v>
      </c>
      <c r="AB7368" s="103"/>
      <c r="AC7368" s="103">
        <f t="shared" si="948"/>
        <v>15847.03</v>
      </c>
      <c r="AD7368" s="102"/>
      <c r="AE7368" s="103"/>
      <c r="AF7368" s="58" t="s">
        <v>4443</v>
      </c>
      <c r="AG7368" s="101"/>
      <c r="AH7368" s="222" t="s">
        <v>42</v>
      </c>
      <c r="AI7368" s="102" t="s">
        <v>3262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hidden="1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4442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f t="shared" si="947"/>
        <v>21812.799999999999</v>
      </c>
      <c r="V7369" s="103"/>
      <c r="W7369" s="235">
        <v>21812.799999999999</v>
      </c>
      <c r="X7369" s="235"/>
      <c r="Y7369" s="7">
        <f t="shared" si="950"/>
        <v>0</v>
      </c>
      <c r="Z7369" s="7"/>
      <c r="AA7369" s="8">
        <f t="shared" si="951"/>
        <v>21812.799999999999</v>
      </c>
      <c r="AB7369" s="103"/>
      <c r="AC7369" s="103">
        <f t="shared" si="948"/>
        <v>21812.799999999999</v>
      </c>
      <c r="AD7369" s="102"/>
      <c r="AE7369" s="103"/>
      <c r="AF7369" s="58" t="s">
        <v>4443</v>
      </c>
      <c r="AG7369" s="101"/>
      <c r="AH7369" s="222" t="s">
        <v>42</v>
      </c>
      <c r="AI7369" s="102" t="s">
        <v>3262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hidden="1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4442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7"/>
        <v>3558.36</v>
      </c>
      <c r="V7370" s="103"/>
      <c r="W7370" s="235">
        <v>3558.36</v>
      </c>
      <c r="X7370" s="235"/>
      <c r="Y7370" s="7">
        <f t="shared" si="950"/>
        <v>0</v>
      </c>
      <c r="Z7370" s="7"/>
      <c r="AA7370" s="8">
        <f t="shared" si="951"/>
        <v>3558.36</v>
      </c>
      <c r="AB7370" s="103"/>
      <c r="AC7370" s="103">
        <f t="shared" si="948"/>
        <v>3558.36</v>
      </c>
      <c r="AD7370" s="102"/>
      <c r="AE7370" s="103"/>
      <c r="AF7370" s="58" t="s">
        <v>4443</v>
      </c>
      <c r="AG7370" s="101"/>
      <c r="AH7370" s="222" t="s">
        <v>42</v>
      </c>
      <c r="AI7370" s="102" t="s">
        <v>3262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hidden="1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4444</v>
      </c>
      <c r="G7371" s="101" t="s">
        <v>1457</v>
      </c>
      <c r="H7371" s="101" t="s">
        <v>4442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7"/>
        <v>18374</v>
      </c>
      <c r="V7371" s="103"/>
      <c r="W7371" s="235">
        <v>18374</v>
      </c>
      <c r="X7371" s="235"/>
      <c r="Y7371" s="7">
        <f t="shared" si="950"/>
        <v>0</v>
      </c>
      <c r="Z7371" s="7"/>
      <c r="AA7371" s="8">
        <f t="shared" si="951"/>
        <v>18374</v>
      </c>
      <c r="AB7371" s="103"/>
      <c r="AC7371" s="103">
        <f t="shared" si="948"/>
        <v>18374</v>
      </c>
      <c r="AD7371" s="102"/>
      <c r="AE7371" s="103"/>
      <c r="AF7371" s="58" t="s">
        <v>4443</v>
      </c>
      <c r="AG7371" s="101"/>
      <c r="AH7371" s="222" t="s">
        <v>42</v>
      </c>
      <c r="AI7371" s="102" t="s">
        <v>3262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hidden="1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1745</v>
      </c>
      <c r="F7372" s="101" t="s">
        <v>4445</v>
      </c>
      <c r="G7372" s="101" t="s">
        <v>1745</v>
      </c>
      <c r="H7372" s="101" t="s">
        <v>4446</v>
      </c>
      <c r="I7372" s="58" t="s">
        <v>106</v>
      </c>
      <c r="J7372" s="58" t="s">
        <v>4447</v>
      </c>
      <c r="K7372" s="58" t="s">
        <v>32</v>
      </c>
      <c r="L7372" s="101" t="s">
        <v>1745</v>
      </c>
      <c r="M7372" s="101"/>
      <c r="N7372" s="101" t="s">
        <v>3077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7"/>
        <v>218000</v>
      </c>
      <c r="V7372" s="103"/>
      <c r="W7372" s="235">
        <v>218000</v>
      </c>
      <c r="X7372" s="235"/>
      <c r="Y7372" s="7">
        <f t="shared" si="950"/>
        <v>0</v>
      </c>
      <c r="Z7372" s="7"/>
      <c r="AA7372" s="8">
        <f t="shared" si="951"/>
        <v>218000</v>
      </c>
      <c r="AB7372" s="103"/>
      <c r="AC7372" s="103">
        <f t="shared" si="948"/>
        <v>218000</v>
      </c>
      <c r="AD7372" s="102"/>
      <c r="AE7372" s="103"/>
      <c r="AF7372" s="58" t="s">
        <v>4443</v>
      </c>
      <c r="AG7372" s="101"/>
      <c r="AH7372" s="221" t="s">
        <v>42</v>
      </c>
      <c r="AI7372" s="102" t="s">
        <v>3262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hidden="1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1745</v>
      </c>
      <c r="F7373" s="101" t="s">
        <v>4448</v>
      </c>
      <c r="G7373" s="101" t="s">
        <v>1745</v>
      </c>
      <c r="H7373" s="101" t="s">
        <v>4446</v>
      </c>
      <c r="I7373" s="58" t="s">
        <v>106</v>
      </c>
      <c r="J7373" s="58" t="s">
        <v>4447</v>
      </c>
      <c r="K7373" s="58" t="s">
        <v>32</v>
      </c>
      <c r="L7373" s="101" t="s">
        <v>1745</v>
      </c>
      <c r="M7373" s="101"/>
      <c r="N7373" s="101" t="s">
        <v>3077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7"/>
        <v>228442</v>
      </c>
      <c r="V7373" s="103"/>
      <c r="W7373" s="235">
        <v>228442</v>
      </c>
      <c r="X7373" s="235"/>
      <c r="Y7373" s="7">
        <f t="shared" si="950"/>
        <v>0</v>
      </c>
      <c r="Z7373" s="7"/>
      <c r="AA7373" s="8">
        <f t="shared" si="951"/>
        <v>228442</v>
      </c>
      <c r="AB7373" s="103"/>
      <c r="AC7373" s="103">
        <f t="shared" si="948"/>
        <v>228442</v>
      </c>
      <c r="AD7373" s="102"/>
      <c r="AE7373" s="103"/>
      <c r="AF7373" s="58" t="s">
        <v>4443</v>
      </c>
      <c r="AG7373" s="101"/>
      <c r="AH7373" s="221" t="s">
        <v>42</v>
      </c>
      <c r="AI7373" s="102" t="s">
        <v>3262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hidden="1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2850</v>
      </c>
      <c r="F7374" s="101" t="s">
        <v>4449</v>
      </c>
      <c r="G7374" s="101" t="s">
        <v>2850</v>
      </c>
      <c r="H7374" s="101" t="s">
        <v>4446</v>
      </c>
      <c r="I7374" s="58" t="s">
        <v>106</v>
      </c>
      <c r="J7374" s="58" t="s">
        <v>4447</v>
      </c>
      <c r="K7374" s="58" t="s">
        <v>32</v>
      </c>
      <c r="L7374" s="101" t="s">
        <v>2850</v>
      </c>
      <c r="M7374" s="101"/>
      <c r="N7374" s="101" t="s">
        <v>3077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7"/>
        <v>360000</v>
      </c>
      <c r="V7374" s="103"/>
      <c r="W7374" s="235">
        <v>360000</v>
      </c>
      <c r="X7374" s="235"/>
      <c r="Y7374" s="7">
        <f t="shared" si="950"/>
        <v>0</v>
      </c>
      <c r="Z7374" s="7"/>
      <c r="AA7374" s="8">
        <f t="shared" si="951"/>
        <v>360000</v>
      </c>
      <c r="AB7374" s="103"/>
      <c r="AC7374" s="103">
        <f t="shared" si="948"/>
        <v>360000</v>
      </c>
      <c r="AD7374" s="102"/>
      <c r="AE7374" s="103"/>
      <c r="AF7374" s="58" t="s">
        <v>4443</v>
      </c>
      <c r="AG7374" s="101"/>
      <c r="AH7374" s="221" t="s">
        <v>42</v>
      </c>
      <c r="AI7374" s="102" t="s">
        <v>3262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hidden="1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2850</v>
      </c>
      <c r="F7375" s="101" t="s">
        <v>4450</v>
      </c>
      <c r="G7375" s="101" t="s">
        <v>2850</v>
      </c>
      <c r="H7375" s="101" t="s">
        <v>4446</v>
      </c>
      <c r="I7375" s="58" t="s">
        <v>106</v>
      </c>
      <c r="J7375" s="58" t="s">
        <v>4447</v>
      </c>
      <c r="K7375" s="58" t="s">
        <v>32</v>
      </c>
      <c r="L7375" s="101" t="s">
        <v>2850</v>
      </c>
      <c r="M7375" s="101"/>
      <c r="N7375" s="101" t="s">
        <v>3077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7"/>
        <v>94000</v>
      </c>
      <c r="V7375" s="103"/>
      <c r="W7375" s="235">
        <v>94000</v>
      </c>
      <c r="X7375" s="235"/>
      <c r="Y7375" s="7">
        <f t="shared" si="950"/>
        <v>0</v>
      </c>
      <c r="Z7375" s="7"/>
      <c r="AA7375" s="8">
        <f t="shared" si="951"/>
        <v>94000</v>
      </c>
      <c r="AB7375" s="103"/>
      <c r="AC7375" s="103">
        <f t="shared" si="948"/>
        <v>94000</v>
      </c>
      <c r="AD7375" s="102"/>
      <c r="AE7375" s="103"/>
      <c r="AF7375" s="58" t="s">
        <v>4443</v>
      </c>
      <c r="AG7375" s="101"/>
      <c r="AH7375" s="221" t="s">
        <v>42</v>
      </c>
      <c r="AI7375" s="102" t="s">
        <v>3262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hidden="1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4418</v>
      </c>
      <c r="F7376" s="101" t="s">
        <v>4451</v>
      </c>
      <c r="G7376" s="101" t="s">
        <v>1745</v>
      </c>
      <c r="H7376" s="101" t="s">
        <v>4446</v>
      </c>
      <c r="I7376" s="58" t="s">
        <v>106</v>
      </c>
      <c r="J7376" s="58" t="s">
        <v>4447</v>
      </c>
      <c r="K7376" s="58" t="s">
        <v>32</v>
      </c>
      <c r="L7376" s="101" t="s">
        <v>4418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7"/>
        <v>1892243.0869565215</v>
      </c>
      <c r="V7376" s="103"/>
      <c r="W7376" s="235">
        <v>1892243.0869565215</v>
      </c>
      <c r="X7376" s="235"/>
      <c r="Y7376" s="7">
        <f t="shared" si="950"/>
        <v>0</v>
      </c>
      <c r="Z7376" s="7"/>
      <c r="AA7376" s="8">
        <f t="shared" si="951"/>
        <v>1892243.0869565215</v>
      </c>
      <c r="AB7376" s="103"/>
      <c r="AC7376" s="103">
        <f t="shared" si="948"/>
        <v>1892243.0869565215</v>
      </c>
      <c r="AD7376" s="102"/>
      <c r="AE7376" s="103"/>
      <c r="AF7376" s="58" t="s">
        <v>4443</v>
      </c>
      <c r="AG7376" s="101"/>
      <c r="AH7376" s="221" t="s">
        <v>42</v>
      </c>
      <c r="AI7376" s="102" t="s">
        <v>3262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hidden="1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2115</v>
      </c>
      <c r="F7377" s="2" t="s">
        <v>2115</v>
      </c>
      <c r="G7377" s="2" t="s">
        <v>2115</v>
      </c>
      <c r="H7377" s="80" t="s">
        <v>1993</v>
      </c>
      <c r="I7377" s="2" t="s">
        <v>1994</v>
      </c>
      <c r="J7377" s="2" t="s">
        <v>1995</v>
      </c>
      <c r="K7377" s="2" t="s">
        <v>32</v>
      </c>
      <c r="L7377" s="2" t="s">
        <v>375</v>
      </c>
      <c r="M7377" s="18"/>
      <c r="N7377" s="2" t="s">
        <v>4468</v>
      </c>
      <c r="O7377" s="2" t="s">
        <v>41</v>
      </c>
      <c r="P7377" s="18">
        <v>0.05</v>
      </c>
      <c r="Q7377" s="121" t="s">
        <v>2116</v>
      </c>
      <c r="R7377" s="11"/>
      <c r="S7377" s="8"/>
      <c r="T7377" s="8"/>
      <c r="U7377" s="7">
        <v>3443.8307200000013</v>
      </c>
      <c r="V7377" s="7">
        <f t="shared" ref="V7377:V7440" si="952">S7377+T7377-U7377</f>
        <v>-3443.8307200000013</v>
      </c>
      <c r="W7377" s="8">
        <f t="shared" ref="W7377:W7383" si="953">IF(O7377="返货",U7377/(1+P7377),IF(O7377="返现",U7377,IF(O7377="折扣",U7377*P7377,IF(O7377="无",U7377))))</f>
        <v>3279.838780952382</v>
      </c>
      <c r="X7377" s="8"/>
      <c r="Y7377" s="7">
        <f t="shared" si="950"/>
        <v>0</v>
      </c>
      <c r="Z7377" s="7"/>
      <c r="AA7377" s="8">
        <f t="shared" si="951"/>
        <v>3279.838780952382</v>
      </c>
      <c r="AB7377" s="7">
        <f t="shared" ref="AB7377:AB7440" si="954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hidden="1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2115</v>
      </c>
      <c r="F7378" s="2" t="s">
        <v>2115</v>
      </c>
      <c r="G7378" s="2" t="s">
        <v>2115</v>
      </c>
      <c r="H7378" s="80" t="s">
        <v>1993</v>
      </c>
      <c r="I7378" s="57" t="s">
        <v>1994</v>
      </c>
      <c r="J7378" s="57" t="s">
        <v>1995</v>
      </c>
      <c r="K7378" s="57" t="s">
        <v>32</v>
      </c>
      <c r="L7378" s="2" t="s">
        <v>375</v>
      </c>
      <c r="M7378" s="57"/>
      <c r="N7378" s="2" t="s">
        <v>4468</v>
      </c>
      <c r="O7378" s="2" t="s">
        <v>41</v>
      </c>
      <c r="P7378" s="4">
        <v>0.05</v>
      </c>
      <c r="Q7378" s="121" t="s">
        <v>2116</v>
      </c>
      <c r="R7378" s="57"/>
      <c r="S7378" s="8"/>
      <c r="T7378" s="6"/>
      <c r="U7378" s="6">
        <v>3858.3431699999996</v>
      </c>
      <c r="V7378" s="7">
        <f t="shared" si="952"/>
        <v>-3858.3431699999996</v>
      </c>
      <c r="W7378" s="8">
        <f t="shared" si="953"/>
        <v>3674.6125428571422</v>
      </c>
      <c r="X7378" s="6"/>
      <c r="Y7378" s="7">
        <f t="shared" si="950"/>
        <v>0</v>
      </c>
      <c r="Z7378" s="7"/>
      <c r="AA7378" s="8">
        <f t="shared" si="951"/>
        <v>3674.6125428571422</v>
      </c>
      <c r="AB7378" s="6">
        <f t="shared" si="954"/>
        <v>183.73062714285743</v>
      </c>
      <c r="AC7378" s="6">
        <f t="shared" ref="AC7378" si="955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hidden="1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1993</v>
      </c>
      <c r="I7379" s="2" t="s">
        <v>1994</v>
      </c>
      <c r="J7379" s="2" t="s">
        <v>1995</v>
      </c>
      <c r="K7379" s="2" t="s">
        <v>32</v>
      </c>
      <c r="L7379" s="2" t="s">
        <v>746</v>
      </c>
      <c r="M7379" s="2"/>
      <c r="N7379" s="2" t="s">
        <v>4468</v>
      </c>
      <c r="O7379" s="2" t="s">
        <v>41</v>
      </c>
      <c r="P7379" s="18">
        <v>0.04</v>
      </c>
      <c r="Q7379" s="121" t="s">
        <v>2337</v>
      </c>
      <c r="R7379" s="5"/>
      <c r="S7379" s="8">
        <v>0</v>
      </c>
      <c r="T7379" s="8">
        <v>0</v>
      </c>
      <c r="U7379" s="7">
        <v>0.51880999999999999</v>
      </c>
      <c r="V7379" s="7">
        <f t="shared" si="952"/>
        <v>-0.51880999999999999</v>
      </c>
      <c r="W7379" s="8">
        <f t="shared" si="953"/>
        <v>0.49885576923076919</v>
      </c>
      <c r="X7379" s="8"/>
      <c r="Y7379" s="7">
        <f t="shared" si="950"/>
        <v>0</v>
      </c>
      <c r="Z7379" s="7"/>
      <c r="AA7379" s="8">
        <f t="shared" si="951"/>
        <v>0.49885576923076919</v>
      </c>
      <c r="AB7379" s="7">
        <f t="shared" si="954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2338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hidden="1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2629</v>
      </c>
      <c r="F7380" s="2" t="s">
        <v>2629</v>
      </c>
      <c r="G7380" s="2" t="s">
        <v>2629</v>
      </c>
      <c r="H7380" s="80" t="s">
        <v>1993</v>
      </c>
      <c r="I7380" s="2" t="s">
        <v>1994</v>
      </c>
      <c r="J7380" s="2" t="s">
        <v>1995</v>
      </c>
      <c r="K7380" s="2" t="s">
        <v>32</v>
      </c>
      <c r="L7380" s="2" t="s">
        <v>2629</v>
      </c>
      <c r="M7380" s="2"/>
      <c r="N7380" s="2" t="s">
        <v>4468</v>
      </c>
      <c r="O7380" s="2" t="s">
        <v>41</v>
      </c>
      <c r="P7380" s="18">
        <v>0.01</v>
      </c>
      <c r="Q7380" s="121" t="s">
        <v>2631</v>
      </c>
      <c r="R7380" s="5"/>
      <c r="S7380" s="8">
        <v>0</v>
      </c>
      <c r="T7380" s="8">
        <v>0</v>
      </c>
      <c r="U7380" s="7">
        <v>11967.283889999995</v>
      </c>
      <c r="V7380" s="7">
        <f t="shared" si="952"/>
        <v>-11967.283889999995</v>
      </c>
      <c r="W7380" s="8">
        <f t="shared" si="953"/>
        <v>11848.795930693064</v>
      </c>
      <c r="X7380" s="8"/>
      <c r="Y7380" s="7">
        <f t="shared" si="950"/>
        <v>0</v>
      </c>
      <c r="Z7380" s="7"/>
      <c r="AA7380" s="8">
        <f t="shared" si="951"/>
        <v>11848.795930693064</v>
      </c>
      <c r="AB7380" s="6">
        <f t="shared" si="954"/>
        <v>118.48795930693086</v>
      </c>
      <c r="AC7380" s="7">
        <f t="shared" ref="AC7380:AC7383" si="956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hidden="1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2629</v>
      </c>
      <c r="F7381" s="2" t="s">
        <v>2629</v>
      </c>
      <c r="G7381" s="2" t="s">
        <v>2629</v>
      </c>
      <c r="H7381" s="80" t="s">
        <v>1993</v>
      </c>
      <c r="I7381" s="57" t="s">
        <v>1994</v>
      </c>
      <c r="J7381" s="57" t="s">
        <v>1995</v>
      </c>
      <c r="K7381" s="57" t="s">
        <v>32</v>
      </c>
      <c r="L7381" s="2" t="s">
        <v>2629</v>
      </c>
      <c r="M7381" s="57"/>
      <c r="N7381" s="2" t="s">
        <v>4468</v>
      </c>
      <c r="O7381" s="2" t="s">
        <v>41</v>
      </c>
      <c r="P7381" s="18">
        <v>0.01</v>
      </c>
      <c r="Q7381" s="121" t="s">
        <v>2631</v>
      </c>
      <c r="R7381" s="57"/>
      <c r="S7381" s="8"/>
      <c r="T7381" s="6"/>
      <c r="U7381" s="6">
        <v>20162.516270000011</v>
      </c>
      <c r="V7381" s="7">
        <f t="shared" si="952"/>
        <v>-20162.516270000011</v>
      </c>
      <c r="W7381" s="8">
        <f t="shared" si="953"/>
        <v>19962.887396039616</v>
      </c>
      <c r="X7381" s="6"/>
      <c r="Y7381" s="7">
        <f t="shared" si="950"/>
        <v>0</v>
      </c>
      <c r="Z7381" s="7"/>
      <c r="AA7381" s="8">
        <f t="shared" si="951"/>
        <v>19962.887396039616</v>
      </c>
      <c r="AB7381" s="6">
        <f t="shared" si="954"/>
        <v>199.62887396039514</v>
      </c>
      <c r="AC7381" s="7">
        <f t="shared" si="956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hidden="1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2629</v>
      </c>
      <c r="F7382" s="58" t="s">
        <v>2629</v>
      </c>
      <c r="G7382" s="58" t="s">
        <v>2629</v>
      </c>
      <c r="H7382" s="58" t="s">
        <v>1993</v>
      </c>
      <c r="I7382" s="58" t="s">
        <v>1994</v>
      </c>
      <c r="J7382" s="58" t="s">
        <v>1995</v>
      </c>
      <c r="K7382" s="58" t="s">
        <v>32</v>
      </c>
      <c r="L7382" s="58" t="s">
        <v>2629</v>
      </c>
      <c r="M7382" s="58"/>
      <c r="N7382" s="2" t="s">
        <v>4468</v>
      </c>
      <c r="O7382" s="58" t="s">
        <v>41</v>
      </c>
      <c r="P7382" s="4">
        <v>0.01</v>
      </c>
      <c r="Q7382" s="117" t="s">
        <v>2631</v>
      </c>
      <c r="R7382" s="58"/>
      <c r="S7382" s="95"/>
      <c r="T7382" s="7"/>
      <c r="U7382" s="7">
        <v>769.84361000000001</v>
      </c>
      <c r="V7382" s="7">
        <f t="shared" si="952"/>
        <v>-769.84361000000001</v>
      </c>
      <c r="W7382" s="8">
        <f t="shared" si="953"/>
        <v>762.22139603960397</v>
      </c>
      <c r="X7382" s="8"/>
      <c r="Y7382" s="7">
        <f t="shared" si="950"/>
        <v>0</v>
      </c>
      <c r="Z7382" s="7"/>
      <c r="AA7382" s="8">
        <f t="shared" si="951"/>
        <v>762.22139603960397</v>
      </c>
      <c r="AB7382" s="6">
        <f t="shared" si="954"/>
        <v>7.6222139603960386</v>
      </c>
      <c r="AC7382" s="7">
        <f t="shared" si="956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hidden="1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3490</v>
      </c>
      <c r="F7383" s="58" t="s">
        <v>3490</v>
      </c>
      <c r="G7383" s="58" t="s">
        <v>3490</v>
      </c>
      <c r="H7383" s="58" t="s">
        <v>1993</v>
      </c>
      <c r="I7383" s="58" t="s">
        <v>1994</v>
      </c>
      <c r="J7383" s="58" t="s">
        <v>1995</v>
      </c>
      <c r="K7383" s="58" t="s">
        <v>32</v>
      </c>
      <c r="L7383" s="58" t="s">
        <v>3490</v>
      </c>
      <c r="M7383" s="58"/>
      <c r="N7383" s="2" t="s">
        <v>4468</v>
      </c>
      <c r="O7383" s="58" t="s">
        <v>80</v>
      </c>
      <c r="P7383" s="4">
        <v>0</v>
      </c>
      <c r="Q7383" s="117" t="s">
        <v>3491</v>
      </c>
      <c r="R7383" s="58"/>
      <c r="S7383" s="7">
        <v>0</v>
      </c>
      <c r="T7383" s="7">
        <v>0</v>
      </c>
      <c r="U7383" s="7">
        <v>101.70000000000002</v>
      </c>
      <c r="V7383" s="7">
        <f t="shared" si="952"/>
        <v>-101.70000000000002</v>
      </c>
      <c r="W7383" s="8">
        <f t="shared" si="953"/>
        <v>101.70000000000002</v>
      </c>
      <c r="X7383" s="8"/>
      <c r="Y7383" s="7">
        <f t="shared" si="950"/>
        <v>0</v>
      </c>
      <c r="Z7383" s="7"/>
      <c r="AA7383" s="8">
        <f t="shared" si="951"/>
        <v>101.70000000000002</v>
      </c>
      <c r="AB7383" s="7">
        <f t="shared" si="954"/>
        <v>0</v>
      </c>
      <c r="AC7383" s="7">
        <f t="shared" si="956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3262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hidden="1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2208</v>
      </c>
      <c r="F7384" s="2" t="s">
        <v>2208</v>
      </c>
      <c r="G7384" s="2" t="s">
        <v>2208</v>
      </c>
      <c r="H7384" s="80" t="s">
        <v>1993</v>
      </c>
      <c r="I7384" s="2" t="s">
        <v>1994</v>
      </c>
      <c r="J7384" s="2" t="s">
        <v>1995</v>
      </c>
      <c r="K7384" s="2" t="s">
        <v>32</v>
      </c>
      <c r="L7384" s="2" t="s">
        <v>2209</v>
      </c>
      <c r="M7384" s="2"/>
      <c r="N7384" s="2" t="s">
        <v>4468</v>
      </c>
      <c r="O7384" s="2" t="s">
        <v>80</v>
      </c>
      <c r="P7384" s="18">
        <v>0</v>
      </c>
      <c r="Q7384" s="121" t="s">
        <v>2210</v>
      </c>
      <c r="R7384" s="5"/>
      <c r="S7384" s="8"/>
      <c r="T7384" s="8"/>
      <c r="U7384" s="7">
        <v>1.3936200000000001</v>
      </c>
      <c r="V7384" s="7">
        <f t="shared" si="952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0"/>
        <v>0</v>
      </c>
      <c r="Z7384" s="7"/>
      <c r="AA7384" s="8">
        <f t="shared" si="951"/>
        <v>1.3936200000000001</v>
      </c>
      <c r="AB7384" s="7">
        <f t="shared" si="954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2211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hidden="1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1993</v>
      </c>
      <c r="I7385" s="58" t="s">
        <v>1994</v>
      </c>
      <c r="J7385" s="58" t="s">
        <v>1995</v>
      </c>
      <c r="K7385" s="58" t="s">
        <v>32</v>
      </c>
      <c r="L7385" s="58" t="s">
        <v>1315</v>
      </c>
      <c r="M7385" s="58"/>
      <c r="N7385" s="2" t="s">
        <v>4468</v>
      </c>
      <c r="O7385" s="58" t="s">
        <v>80</v>
      </c>
      <c r="P7385" s="4">
        <v>0</v>
      </c>
      <c r="Q7385" s="117" t="s">
        <v>2712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2"/>
        <v>-2468.4102000000003</v>
      </c>
      <c r="W7385" s="8">
        <f t="shared" ref="W7385:W7405" si="957">IF(O7385="返货",U7385/(1+P7385),IF(O7385="返现",U7385,IF(O7385="折扣",U7385*P7385,IF(O7385="无",U7385))))</f>
        <v>2468.4102000000003</v>
      </c>
      <c r="X7385" s="8">
        <f t="shared" ref="X7385" si="958">W7385*R7385/(1-R7385)</f>
        <v>50.375718367346948</v>
      </c>
      <c r="Y7385" s="7">
        <f t="shared" si="950"/>
        <v>0</v>
      </c>
      <c r="Z7385" s="7"/>
      <c r="AA7385" s="8">
        <f t="shared" si="951"/>
        <v>2518.7859183673472</v>
      </c>
      <c r="AB7385" s="7">
        <f t="shared" si="954"/>
        <v>0</v>
      </c>
      <c r="AC7385" s="7">
        <f t="shared" ref="AC7385" si="959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hidden="1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1993</v>
      </c>
      <c r="I7386" s="2" t="s">
        <v>1994</v>
      </c>
      <c r="J7386" s="2" t="s">
        <v>1995</v>
      </c>
      <c r="K7386" s="2" t="s">
        <v>32</v>
      </c>
      <c r="L7386" s="2" t="s">
        <v>2582</v>
      </c>
      <c r="M7386" s="18"/>
      <c r="N7386" s="2" t="s">
        <v>4468</v>
      </c>
      <c r="O7386" s="2" t="s">
        <v>41</v>
      </c>
      <c r="P7386" s="18">
        <v>0.04</v>
      </c>
      <c r="Q7386" s="121" t="s">
        <v>2583</v>
      </c>
      <c r="R7386" s="11"/>
      <c r="S7386" s="8">
        <v>0</v>
      </c>
      <c r="T7386" s="8">
        <v>0</v>
      </c>
      <c r="U7386" s="7">
        <v>24268.148019999997</v>
      </c>
      <c r="V7386" s="7">
        <f t="shared" si="952"/>
        <v>-24268.148019999997</v>
      </c>
      <c r="W7386" s="8">
        <f t="shared" si="957"/>
        <v>23334.757711538459</v>
      </c>
      <c r="X7386" s="8"/>
      <c r="Y7386" s="7">
        <f t="shared" si="950"/>
        <v>0</v>
      </c>
      <c r="Z7386" s="7"/>
      <c r="AA7386" s="8">
        <f t="shared" si="951"/>
        <v>23334.757711538459</v>
      </c>
      <c r="AB7386" s="7">
        <f t="shared" si="954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hidden="1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1993</v>
      </c>
      <c r="I7387" s="2" t="s">
        <v>1994</v>
      </c>
      <c r="J7387" s="2" t="s">
        <v>1995</v>
      </c>
      <c r="K7387" s="2" t="s">
        <v>32</v>
      </c>
      <c r="L7387" s="2" t="s">
        <v>2582</v>
      </c>
      <c r="M7387" s="18"/>
      <c r="N7387" s="2" t="s">
        <v>4468</v>
      </c>
      <c r="O7387" s="2" t="s">
        <v>41</v>
      </c>
      <c r="P7387" s="18">
        <v>0.04</v>
      </c>
      <c r="Q7387" s="121" t="s">
        <v>2584</v>
      </c>
      <c r="R7387" s="11"/>
      <c r="S7387" s="8"/>
      <c r="T7387" s="8"/>
      <c r="U7387" s="7">
        <v>575.10128999999984</v>
      </c>
      <c r="V7387" s="7">
        <f t="shared" si="952"/>
        <v>-575.10128999999984</v>
      </c>
      <c r="W7387" s="8">
        <f t="shared" si="957"/>
        <v>552.98200961538441</v>
      </c>
      <c r="X7387" s="8"/>
      <c r="Y7387" s="7">
        <f t="shared" si="950"/>
        <v>0</v>
      </c>
      <c r="Z7387" s="7"/>
      <c r="AA7387" s="8">
        <f t="shared" si="951"/>
        <v>552.98200961538441</v>
      </c>
      <c r="AB7387" s="7">
        <f t="shared" si="954"/>
        <v>22.119280384615422</v>
      </c>
      <c r="AC7387" s="6">
        <f t="shared" ref="AC7387:AC7391" si="960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hidden="1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1993</v>
      </c>
      <c r="I7388" s="57" t="s">
        <v>1994</v>
      </c>
      <c r="J7388" s="57" t="s">
        <v>1995</v>
      </c>
      <c r="K7388" s="57" t="s">
        <v>32</v>
      </c>
      <c r="L7388" s="57" t="s">
        <v>2582</v>
      </c>
      <c r="M7388" s="57"/>
      <c r="N7388" s="2" t="s">
        <v>4468</v>
      </c>
      <c r="O7388" s="57" t="s">
        <v>41</v>
      </c>
      <c r="P7388" s="3">
        <v>0.04</v>
      </c>
      <c r="Q7388" s="116" t="s">
        <v>2584</v>
      </c>
      <c r="R7388" s="57"/>
      <c r="S7388" s="6"/>
      <c r="T7388" s="6"/>
      <c r="U7388" s="6">
        <v>553.89064999999994</v>
      </c>
      <c r="V7388" s="7">
        <f t="shared" si="952"/>
        <v>-553.89064999999994</v>
      </c>
      <c r="W7388" s="8">
        <f t="shared" si="957"/>
        <v>532.58716346153835</v>
      </c>
      <c r="X7388" s="6"/>
      <c r="Y7388" s="7">
        <f t="shared" si="950"/>
        <v>0</v>
      </c>
      <c r="Z7388" s="7"/>
      <c r="AA7388" s="8">
        <f t="shared" si="951"/>
        <v>532.58716346153835</v>
      </c>
      <c r="AB7388" s="6">
        <f t="shared" si="954"/>
        <v>21.303486538461584</v>
      </c>
      <c r="AC7388" s="6">
        <f t="shared" si="960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hidden="1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1993</v>
      </c>
      <c r="I7389" s="58" t="s">
        <v>1994</v>
      </c>
      <c r="J7389" s="58" t="s">
        <v>1995</v>
      </c>
      <c r="K7389" s="58" t="s">
        <v>32</v>
      </c>
      <c r="L7389" s="58" t="s">
        <v>2582</v>
      </c>
      <c r="M7389" s="58"/>
      <c r="N7389" s="2" t="s">
        <v>4468</v>
      </c>
      <c r="O7389" s="58" t="s">
        <v>41</v>
      </c>
      <c r="P7389" s="4">
        <v>0.04</v>
      </c>
      <c r="Q7389" s="117" t="s">
        <v>2584</v>
      </c>
      <c r="R7389" s="58" t="s">
        <v>3710</v>
      </c>
      <c r="S7389" s="7"/>
      <c r="T7389" s="7"/>
      <c r="U7389" s="7">
        <v>2817.54666</v>
      </c>
      <c r="V7389" s="7">
        <f t="shared" si="952"/>
        <v>-2817.54666</v>
      </c>
      <c r="W7389" s="8">
        <f t="shared" si="957"/>
        <v>2709.1794807692308</v>
      </c>
      <c r="X7389" s="8"/>
      <c r="Y7389" s="7">
        <f t="shared" si="950"/>
        <v>0</v>
      </c>
      <c r="Z7389" s="7"/>
      <c r="AA7389" s="8">
        <f t="shared" si="951"/>
        <v>2709.1794807692308</v>
      </c>
      <c r="AB7389" s="7">
        <f t="shared" si="954"/>
        <v>108.36717923076912</v>
      </c>
      <c r="AC7389" s="7">
        <f t="shared" si="960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3262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hidden="1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1993</v>
      </c>
      <c r="I7390" s="57" t="s">
        <v>1994</v>
      </c>
      <c r="J7390" s="57" t="s">
        <v>1995</v>
      </c>
      <c r="K7390" s="57" t="s">
        <v>32</v>
      </c>
      <c r="L7390" s="57" t="s">
        <v>2582</v>
      </c>
      <c r="M7390" s="57"/>
      <c r="N7390" s="2" t="s">
        <v>4468</v>
      </c>
      <c r="O7390" s="57" t="s">
        <v>41</v>
      </c>
      <c r="P7390" s="3">
        <v>0.04</v>
      </c>
      <c r="Q7390" s="116" t="s">
        <v>3481</v>
      </c>
      <c r="R7390" s="57"/>
      <c r="S7390" s="6"/>
      <c r="T7390" s="6"/>
      <c r="U7390" s="6">
        <v>476.32364000000001</v>
      </c>
      <c r="V7390" s="7">
        <f t="shared" si="952"/>
        <v>-476.32364000000001</v>
      </c>
      <c r="W7390" s="8">
        <f t="shared" si="957"/>
        <v>458.00349999999997</v>
      </c>
      <c r="X7390" s="6"/>
      <c r="Y7390" s="7">
        <f t="shared" si="950"/>
        <v>0</v>
      </c>
      <c r="Z7390" s="7"/>
      <c r="AA7390" s="8">
        <f t="shared" si="951"/>
        <v>458.00349999999997</v>
      </c>
      <c r="AB7390" s="6">
        <f t="shared" si="954"/>
        <v>18.320140000000038</v>
      </c>
      <c r="AC7390" s="6">
        <f t="shared" si="960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hidden="1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1993</v>
      </c>
      <c r="I7391" s="58" t="s">
        <v>1994</v>
      </c>
      <c r="J7391" s="58" t="s">
        <v>1995</v>
      </c>
      <c r="K7391" s="58" t="s">
        <v>32</v>
      </c>
      <c r="L7391" s="58" t="s">
        <v>2582</v>
      </c>
      <c r="M7391" s="58"/>
      <c r="N7391" s="2" t="s">
        <v>4468</v>
      </c>
      <c r="O7391" s="58" t="s">
        <v>41</v>
      </c>
      <c r="P7391" s="4">
        <v>0.04</v>
      </c>
      <c r="Q7391" s="117" t="s">
        <v>3481</v>
      </c>
      <c r="R7391" s="58" t="s">
        <v>3710</v>
      </c>
      <c r="S7391" s="7"/>
      <c r="T7391" s="7"/>
      <c r="U7391" s="7">
        <v>306.54449</v>
      </c>
      <c r="V7391" s="7">
        <f t="shared" si="952"/>
        <v>-306.54449</v>
      </c>
      <c r="W7391" s="8">
        <f t="shared" si="957"/>
        <v>294.7543173076923</v>
      </c>
      <c r="X7391" s="8"/>
      <c r="Y7391" s="7">
        <f t="shared" si="950"/>
        <v>0</v>
      </c>
      <c r="Z7391" s="7"/>
      <c r="AA7391" s="8">
        <f t="shared" si="951"/>
        <v>294.7543173076923</v>
      </c>
      <c r="AB7391" s="7">
        <f t="shared" si="954"/>
        <v>11.790172692307692</v>
      </c>
      <c r="AC7391" s="7">
        <f t="shared" si="960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3262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hidden="1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2594</v>
      </c>
      <c r="F7392" s="2" t="s">
        <v>2594</v>
      </c>
      <c r="G7392" s="2" t="s">
        <v>2594</v>
      </c>
      <c r="H7392" s="80" t="s">
        <v>1993</v>
      </c>
      <c r="I7392" s="2" t="s">
        <v>1994</v>
      </c>
      <c r="J7392" s="2" t="s">
        <v>1995</v>
      </c>
      <c r="K7392" s="2" t="s">
        <v>32</v>
      </c>
      <c r="L7392" s="2" t="s">
        <v>2585</v>
      </c>
      <c r="M7392" s="18"/>
      <c r="N7392" s="2" t="s">
        <v>4468</v>
      </c>
      <c r="O7392" s="2" t="s">
        <v>41</v>
      </c>
      <c r="P7392" s="18">
        <v>0.04</v>
      </c>
      <c r="Q7392" s="121" t="s">
        <v>2595</v>
      </c>
      <c r="R7392" s="11"/>
      <c r="S7392" s="8">
        <v>0</v>
      </c>
      <c r="T7392" s="8"/>
      <c r="U7392" s="7">
        <v>15173.961379999997</v>
      </c>
      <c r="V7392" s="7">
        <f t="shared" si="952"/>
        <v>-15173.961379999997</v>
      </c>
      <c r="W7392" s="8">
        <f t="shared" si="957"/>
        <v>14590.347480769227</v>
      </c>
      <c r="X7392" s="8"/>
      <c r="Y7392" s="7">
        <f t="shared" si="950"/>
        <v>0</v>
      </c>
      <c r="Z7392" s="7"/>
      <c r="AA7392" s="8">
        <f t="shared" si="951"/>
        <v>14590.347480769227</v>
      </c>
      <c r="AB7392" s="7">
        <f t="shared" si="954"/>
        <v>583.61389923076968</v>
      </c>
      <c r="AC7392" s="6">
        <f t="shared" ref="AC7392:AC7393" si="961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hidden="1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1993</v>
      </c>
      <c r="I7393" s="57" t="s">
        <v>1994</v>
      </c>
      <c r="J7393" s="57" t="s">
        <v>1995</v>
      </c>
      <c r="K7393" s="57" t="s">
        <v>32</v>
      </c>
      <c r="L7393" s="57" t="s">
        <v>2585</v>
      </c>
      <c r="M7393" s="57"/>
      <c r="N7393" s="2" t="s">
        <v>4468</v>
      </c>
      <c r="O7393" s="57" t="s">
        <v>41</v>
      </c>
      <c r="P7393" s="3">
        <v>0.04</v>
      </c>
      <c r="Q7393" s="116" t="s">
        <v>2595</v>
      </c>
      <c r="R7393" s="57"/>
      <c r="S7393" s="6">
        <v>0</v>
      </c>
      <c r="T7393" s="6"/>
      <c r="U7393" s="6">
        <v>6565.1235099999994</v>
      </c>
      <c r="V7393" s="7">
        <f t="shared" si="952"/>
        <v>-6565.1235099999994</v>
      </c>
      <c r="W7393" s="8">
        <f t="shared" si="957"/>
        <v>6312.6187596153841</v>
      </c>
      <c r="X7393" s="6"/>
      <c r="Y7393" s="7">
        <f t="shared" si="950"/>
        <v>0</v>
      </c>
      <c r="Z7393" s="7"/>
      <c r="AA7393" s="8">
        <f t="shared" si="951"/>
        <v>6312.6187596153841</v>
      </c>
      <c r="AB7393" s="6">
        <f t="shared" si="954"/>
        <v>252.50475038461536</v>
      </c>
      <c r="AC7393" s="6">
        <f t="shared" si="961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hidden="1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2458</v>
      </c>
      <c r="F7394" s="2" t="s">
        <v>2458</v>
      </c>
      <c r="G7394" s="2" t="s">
        <v>2458</v>
      </c>
      <c r="H7394" s="80" t="s">
        <v>1993</v>
      </c>
      <c r="I7394" s="2" t="s">
        <v>1994</v>
      </c>
      <c r="J7394" s="2" t="s">
        <v>1995</v>
      </c>
      <c r="K7394" s="2" t="s">
        <v>32</v>
      </c>
      <c r="L7394" s="2" t="s">
        <v>2458</v>
      </c>
      <c r="M7394" s="18"/>
      <c r="N7394" s="2" t="s">
        <v>4468</v>
      </c>
      <c r="O7394" s="2" t="s">
        <v>41</v>
      </c>
      <c r="P7394" s="18">
        <v>0.06</v>
      </c>
      <c r="Q7394" s="121" t="s">
        <v>2459</v>
      </c>
      <c r="R7394" s="11"/>
      <c r="S7394" s="8"/>
      <c r="T7394" s="8"/>
      <c r="U7394" s="7">
        <v>52783.38</v>
      </c>
      <c r="V7394" s="7">
        <f t="shared" si="952"/>
        <v>-52783.38</v>
      </c>
      <c r="W7394" s="8">
        <f t="shared" si="957"/>
        <v>49795.641509433961</v>
      </c>
      <c r="X7394" s="8"/>
      <c r="Y7394" s="7">
        <f t="shared" si="950"/>
        <v>0</v>
      </c>
      <c r="Z7394" s="7"/>
      <c r="AA7394" s="7"/>
      <c r="AB7394" s="7">
        <f t="shared" si="954"/>
        <v>2987.7384905660365</v>
      </c>
      <c r="AC7394" s="6">
        <f t="shared" ref="AC7394:AC7396" si="962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hidden="1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2458</v>
      </c>
      <c r="F7395" s="57" t="s">
        <v>2458</v>
      </c>
      <c r="G7395" s="57" t="s">
        <v>2458</v>
      </c>
      <c r="H7395" s="84" t="s">
        <v>1993</v>
      </c>
      <c r="I7395" s="57" t="s">
        <v>1994</v>
      </c>
      <c r="J7395" s="57" t="s">
        <v>1995</v>
      </c>
      <c r="K7395" s="57" t="s">
        <v>32</v>
      </c>
      <c r="L7395" s="57" t="s">
        <v>2458</v>
      </c>
      <c r="M7395" s="57"/>
      <c r="N7395" s="2" t="s">
        <v>4468</v>
      </c>
      <c r="O7395" s="57" t="s">
        <v>41</v>
      </c>
      <c r="P7395" s="3">
        <v>0.06</v>
      </c>
      <c r="Q7395" s="116" t="s">
        <v>2459</v>
      </c>
      <c r="R7395" s="57"/>
      <c r="S7395" s="6"/>
      <c r="T7395" s="6"/>
      <c r="U7395" s="6">
        <v>95782.6</v>
      </c>
      <c r="V7395" s="7">
        <f t="shared" si="952"/>
        <v>-95782.6</v>
      </c>
      <c r="W7395" s="8">
        <f t="shared" si="957"/>
        <v>90360.943396226416</v>
      </c>
      <c r="X7395" s="6"/>
      <c r="Y7395" s="7">
        <f t="shared" si="950"/>
        <v>0</v>
      </c>
      <c r="Z7395" s="7"/>
      <c r="AA7395" s="6"/>
      <c r="AB7395" s="6">
        <f t="shared" si="954"/>
        <v>5421.6566037735902</v>
      </c>
      <c r="AC7395" s="6">
        <f t="shared" si="962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hidden="1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2458</v>
      </c>
      <c r="F7396" s="58" t="s">
        <v>2458</v>
      </c>
      <c r="G7396" s="58" t="s">
        <v>2458</v>
      </c>
      <c r="H7396" s="58" t="s">
        <v>1993</v>
      </c>
      <c r="I7396" s="58" t="s">
        <v>1994</v>
      </c>
      <c r="J7396" s="58" t="s">
        <v>1995</v>
      </c>
      <c r="K7396" s="58" t="s">
        <v>32</v>
      </c>
      <c r="L7396" s="58" t="s">
        <v>2458</v>
      </c>
      <c r="M7396" s="58"/>
      <c r="N7396" s="2" t="s">
        <v>4468</v>
      </c>
      <c r="O7396" s="58" t="s">
        <v>41</v>
      </c>
      <c r="P7396" s="4">
        <v>0.06</v>
      </c>
      <c r="Q7396" s="117" t="s">
        <v>2459</v>
      </c>
      <c r="R7396" s="58"/>
      <c r="S7396" s="7"/>
      <c r="T7396" s="7"/>
      <c r="U7396" s="7">
        <v>115870.98</v>
      </c>
      <c r="V7396" s="7">
        <f t="shared" si="952"/>
        <v>-115870.98</v>
      </c>
      <c r="W7396" s="8">
        <f t="shared" si="957"/>
        <v>109312.24528301886</v>
      </c>
      <c r="X7396" s="8"/>
      <c r="Y7396" s="7">
        <f t="shared" si="950"/>
        <v>0</v>
      </c>
      <c r="Z7396" s="7"/>
      <c r="AA7396" s="7"/>
      <c r="AB7396" s="7">
        <f t="shared" si="954"/>
        <v>6558.7347169811401</v>
      </c>
      <c r="AC7396" s="7">
        <f t="shared" si="962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3262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hidden="1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2263</v>
      </c>
      <c r="F7397" s="2" t="s">
        <v>2263</v>
      </c>
      <c r="G7397" s="2" t="s">
        <v>2263</v>
      </c>
      <c r="H7397" s="80" t="s">
        <v>1993</v>
      </c>
      <c r="I7397" s="2" t="s">
        <v>1994</v>
      </c>
      <c r="J7397" s="2" t="s">
        <v>1995</v>
      </c>
      <c r="K7397" s="2" t="s">
        <v>32</v>
      </c>
      <c r="L7397" s="2" t="s">
        <v>2263</v>
      </c>
      <c r="M7397" s="2"/>
      <c r="N7397" s="2" t="s">
        <v>4468</v>
      </c>
      <c r="O7397" s="2" t="s">
        <v>41</v>
      </c>
      <c r="P7397" s="18">
        <v>0.04</v>
      </c>
      <c r="Q7397" s="121" t="s">
        <v>2264</v>
      </c>
      <c r="R7397" s="5"/>
      <c r="S7397" s="8"/>
      <c r="T7397" s="8"/>
      <c r="U7397" s="7">
        <v>402.87999999999994</v>
      </c>
      <c r="V7397" s="7">
        <f t="shared" si="952"/>
        <v>-402.87999999999994</v>
      </c>
      <c r="W7397" s="8">
        <f t="shared" si="957"/>
        <v>387.3846153846153</v>
      </c>
      <c r="X7397" s="8"/>
      <c r="Y7397" s="7">
        <f t="shared" si="950"/>
        <v>0</v>
      </c>
      <c r="Z7397" s="7"/>
      <c r="AA7397" s="8">
        <f t="shared" ref="AA7397:AA7451" si="963">W7397+X7397</f>
        <v>387.3846153846153</v>
      </c>
      <c r="AB7397" s="7">
        <f t="shared" si="954"/>
        <v>15.495384615384637</v>
      </c>
      <c r="AC7397" s="6">
        <f t="shared" ref="AC7397:AC7398" si="964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hidden="1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2263</v>
      </c>
      <c r="F7398" s="2" t="s">
        <v>2263</v>
      </c>
      <c r="G7398" s="2" t="s">
        <v>2263</v>
      </c>
      <c r="H7398" s="80" t="s">
        <v>1993</v>
      </c>
      <c r="I7398" s="57" t="s">
        <v>1994</v>
      </c>
      <c r="J7398" s="57" t="s">
        <v>1995</v>
      </c>
      <c r="K7398" s="57" t="s">
        <v>32</v>
      </c>
      <c r="L7398" s="2" t="s">
        <v>2263</v>
      </c>
      <c r="M7398" s="57"/>
      <c r="N7398" s="2" t="s">
        <v>4468</v>
      </c>
      <c r="O7398" s="2" t="s">
        <v>41</v>
      </c>
      <c r="P7398" s="4">
        <v>0.04</v>
      </c>
      <c r="Q7398" s="121" t="s">
        <v>2264</v>
      </c>
      <c r="R7398" s="57"/>
      <c r="S7398" s="8"/>
      <c r="T7398" s="6"/>
      <c r="U7398" s="6">
        <v>380.26</v>
      </c>
      <c r="V7398" s="7">
        <f t="shared" si="952"/>
        <v>-380.26</v>
      </c>
      <c r="W7398" s="8">
        <f t="shared" si="957"/>
        <v>365.63461538461536</v>
      </c>
      <c r="X7398" s="6"/>
      <c r="Y7398" s="7">
        <f t="shared" si="950"/>
        <v>0</v>
      </c>
      <c r="Z7398" s="7"/>
      <c r="AA7398" s="8">
        <f t="shared" si="963"/>
        <v>365.63461538461536</v>
      </c>
      <c r="AB7398" s="6">
        <f t="shared" si="954"/>
        <v>14.625384615384633</v>
      </c>
      <c r="AC7398" s="6">
        <f t="shared" si="964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hidden="1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1993</v>
      </c>
      <c r="I7399" s="2" t="s">
        <v>1994</v>
      </c>
      <c r="J7399" s="2" t="s">
        <v>1995</v>
      </c>
      <c r="K7399" s="2" t="s">
        <v>32</v>
      </c>
      <c r="L7399" s="2" t="s">
        <v>103</v>
      </c>
      <c r="M7399" s="2"/>
      <c r="N7399" s="2" t="s">
        <v>4468</v>
      </c>
      <c r="O7399" s="2" t="s">
        <v>41</v>
      </c>
      <c r="P7399" s="18">
        <v>0.02</v>
      </c>
      <c r="Q7399" s="121" t="s">
        <v>2009</v>
      </c>
      <c r="R7399" s="5"/>
      <c r="S7399" s="8"/>
      <c r="T7399" s="8"/>
      <c r="U7399" s="7">
        <v>249850.65627000001</v>
      </c>
      <c r="V7399" s="7">
        <f t="shared" si="952"/>
        <v>-249850.65627000001</v>
      </c>
      <c r="W7399" s="8">
        <f t="shared" si="957"/>
        <v>244951.62379411765</v>
      </c>
      <c r="X7399" s="8"/>
      <c r="Y7399" s="7">
        <f t="shared" si="950"/>
        <v>0</v>
      </c>
      <c r="Z7399" s="7"/>
      <c r="AA7399" s="8">
        <f t="shared" si="963"/>
        <v>244951.62379411765</v>
      </c>
      <c r="AB7399" s="7">
        <f t="shared" si="954"/>
        <v>4899.0324758823554</v>
      </c>
      <c r="AC7399" s="6">
        <f t="shared" ref="AC7399:AC7401" si="965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hidden="1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1993</v>
      </c>
      <c r="I7400" s="57" t="s">
        <v>1994</v>
      </c>
      <c r="J7400" s="57" t="s">
        <v>1995</v>
      </c>
      <c r="K7400" s="57" t="s">
        <v>32</v>
      </c>
      <c r="L7400" s="2" t="s">
        <v>103</v>
      </c>
      <c r="M7400" s="57"/>
      <c r="N7400" s="2" t="s">
        <v>4468</v>
      </c>
      <c r="O7400" s="2" t="s">
        <v>41</v>
      </c>
      <c r="P7400" s="4">
        <v>0.02</v>
      </c>
      <c r="Q7400" s="121" t="s">
        <v>2009</v>
      </c>
      <c r="R7400" s="57"/>
      <c r="S7400" s="8"/>
      <c r="T7400" s="6"/>
      <c r="U7400" s="6">
        <v>174744.34561999998</v>
      </c>
      <c r="V7400" s="7">
        <f t="shared" si="952"/>
        <v>-174744.34561999998</v>
      </c>
      <c r="W7400" s="8">
        <f t="shared" si="957"/>
        <v>171317.98590196075</v>
      </c>
      <c r="X7400" s="6"/>
      <c r="Y7400" s="7">
        <f t="shared" si="950"/>
        <v>0</v>
      </c>
      <c r="Z7400" s="7"/>
      <c r="AA7400" s="8">
        <f t="shared" si="963"/>
        <v>171317.98590196075</v>
      </c>
      <c r="AB7400" s="6">
        <f t="shared" si="954"/>
        <v>3426.3597180392244</v>
      </c>
      <c r="AC7400" s="6">
        <f t="shared" si="965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hidden="1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1993</v>
      </c>
      <c r="I7401" s="58" t="s">
        <v>1994</v>
      </c>
      <c r="J7401" s="58" t="s">
        <v>1995</v>
      </c>
      <c r="K7401" s="58" t="s">
        <v>32</v>
      </c>
      <c r="L7401" s="58" t="s">
        <v>103</v>
      </c>
      <c r="M7401" s="58"/>
      <c r="N7401" s="2" t="s">
        <v>4468</v>
      </c>
      <c r="O7401" s="58" t="s">
        <v>41</v>
      </c>
      <c r="P7401" s="4">
        <v>0.02</v>
      </c>
      <c r="Q7401" s="117" t="s">
        <v>2009</v>
      </c>
      <c r="R7401" s="58"/>
      <c r="S7401" s="95"/>
      <c r="T7401" s="7"/>
      <c r="U7401" s="7">
        <v>8700.1652200000026</v>
      </c>
      <c r="V7401" s="7">
        <f t="shared" si="952"/>
        <v>-8700.1652200000026</v>
      </c>
      <c r="W7401" s="8">
        <f t="shared" si="957"/>
        <v>8529.5737450980414</v>
      </c>
      <c r="X7401" s="8"/>
      <c r="Y7401" s="7">
        <f t="shared" si="950"/>
        <v>0</v>
      </c>
      <c r="Z7401" s="7"/>
      <c r="AA7401" s="8">
        <f t="shared" si="963"/>
        <v>8529.5737450980414</v>
      </c>
      <c r="AB7401" s="7">
        <f t="shared" si="954"/>
        <v>170.59147490196119</v>
      </c>
      <c r="AC7401" s="7">
        <f t="shared" si="965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hidden="1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2" t="s">
        <v>1149</v>
      </c>
      <c r="F7402" s="2" t="s">
        <v>1149</v>
      </c>
      <c r="G7402" s="2" t="s">
        <v>1149</v>
      </c>
      <c r="H7402" s="80" t="s">
        <v>1993</v>
      </c>
      <c r="I7402" s="2" t="s">
        <v>1994</v>
      </c>
      <c r="J7402" s="2" t="s">
        <v>1995</v>
      </c>
      <c r="K7402" s="2" t="s">
        <v>32</v>
      </c>
      <c r="L7402" s="2" t="s">
        <v>74</v>
      </c>
      <c r="M7402" s="2"/>
      <c r="N7402" s="2" t="s">
        <v>4468</v>
      </c>
      <c r="O7402" s="2" t="s">
        <v>80</v>
      </c>
      <c r="P7402" s="18">
        <v>0</v>
      </c>
      <c r="Q7402" s="121" t="s">
        <v>2599</v>
      </c>
      <c r="R7402" s="5"/>
      <c r="S7402" s="8"/>
      <c r="T7402" s="8"/>
      <c r="U7402" s="7">
        <v>3201.05728</v>
      </c>
      <c r="V7402" s="7">
        <f t="shared" si="952"/>
        <v>-3201.05728</v>
      </c>
      <c r="W7402" s="8">
        <f t="shared" si="957"/>
        <v>3201.05728</v>
      </c>
      <c r="X7402" s="8"/>
      <c r="Y7402" s="7">
        <f t="shared" si="950"/>
        <v>0</v>
      </c>
      <c r="Z7402" s="7"/>
      <c r="AA7402" s="8">
        <f t="shared" si="963"/>
        <v>3201.05728</v>
      </c>
      <c r="AB7402" s="7">
        <f t="shared" si="954"/>
        <v>0</v>
      </c>
      <c r="AC7402" s="6">
        <f t="shared" ref="AC7402:AC7406" si="966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hidden="1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2" t="s">
        <v>1149</v>
      </c>
      <c r="F7403" s="2" t="s">
        <v>1149</v>
      </c>
      <c r="G7403" s="2" t="s">
        <v>1149</v>
      </c>
      <c r="H7403" s="80" t="s">
        <v>1993</v>
      </c>
      <c r="I7403" s="57" t="s">
        <v>1994</v>
      </c>
      <c r="J7403" s="57" t="s">
        <v>1995</v>
      </c>
      <c r="K7403" s="57" t="s">
        <v>32</v>
      </c>
      <c r="L7403" s="2" t="s">
        <v>74</v>
      </c>
      <c r="M7403" s="57"/>
      <c r="N7403" s="2" t="s">
        <v>4468</v>
      </c>
      <c r="O7403" s="2" t="s">
        <v>80</v>
      </c>
      <c r="P7403" s="4">
        <v>0</v>
      </c>
      <c r="Q7403" s="121" t="s">
        <v>2599</v>
      </c>
      <c r="R7403" s="57"/>
      <c r="S7403" s="8"/>
      <c r="T7403" s="6"/>
      <c r="U7403" s="6">
        <v>874.58771999999988</v>
      </c>
      <c r="V7403" s="7">
        <f t="shared" si="952"/>
        <v>-874.58771999999988</v>
      </c>
      <c r="W7403" s="8">
        <f t="shared" si="957"/>
        <v>874.58771999999988</v>
      </c>
      <c r="X7403" s="6"/>
      <c r="Y7403" s="7">
        <f t="shared" si="950"/>
        <v>0</v>
      </c>
      <c r="Z7403" s="7"/>
      <c r="AA7403" s="8">
        <f t="shared" si="963"/>
        <v>874.58771999999988</v>
      </c>
      <c r="AB7403" s="6">
        <f t="shared" si="954"/>
        <v>0</v>
      </c>
      <c r="AC7403" s="6">
        <f t="shared" si="966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hidden="1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58" t="s">
        <v>1149</v>
      </c>
      <c r="F7404" s="58" t="s">
        <v>1149</v>
      </c>
      <c r="G7404" s="58" t="s">
        <v>1149</v>
      </c>
      <c r="H7404" s="58" t="s">
        <v>1993</v>
      </c>
      <c r="I7404" s="58" t="s">
        <v>1994</v>
      </c>
      <c r="J7404" s="58" t="s">
        <v>1995</v>
      </c>
      <c r="K7404" s="58" t="s">
        <v>32</v>
      </c>
      <c r="L7404" s="58" t="s">
        <v>74</v>
      </c>
      <c r="M7404" s="58"/>
      <c r="N7404" s="2" t="s">
        <v>4468</v>
      </c>
      <c r="O7404" s="58" t="s">
        <v>80</v>
      </c>
      <c r="P7404" s="4">
        <v>0</v>
      </c>
      <c r="Q7404" s="117" t="s">
        <v>2599</v>
      </c>
      <c r="R7404" s="58"/>
      <c r="S7404" s="95"/>
      <c r="T7404" s="7"/>
      <c r="U7404" s="7">
        <v>725.35538000000031</v>
      </c>
      <c r="V7404" s="7">
        <f t="shared" si="952"/>
        <v>-725.35538000000031</v>
      </c>
      <c r="W7404" s="8">
        <f t="shared" si="957"/>
        <v>725.35538000000031</v>
      </c>
      <c r="X7404" s="8"/>
      <c r="Y7404" s="7">
        <f t="shared" si="950"/>
        <v>0</v>
      </c>
      <c r="Z7404" s="7"/>
      <c r="AA7404" s="8">
        <f t="shared" si="963"/>
        <v>725.35538000000031</v>
      </c>
      <c r="AB7404" s="7">
        <f t="shared" si="954"/>
        <v>0</v>
      </c>
      <c r="AC7404" s="7">
        <f t="shared" si="966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hidden="1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1993</v>
      </c>
      <c r="I7405" s="2" t="s">
        <v>1994</v>
      </c>
      <c r="J7405" s="2" t="s">
        <v>1995</v>
      </c>
      <c r="K7405" s="2" t="s">
        <v>32</v>
      </c>
      <c r="L7405" s="2" t="s">
        <v>1316</v>
      </c>
      <c r="M7405" s="2"/>
      <c r="N7405" s="2" t="s">
        <v>4468</v>
      </c>
      <c r="O7405" s="2" t="s">
        <v>80</v>
      </c>
      <c r="P7405" s="18">
        <v>0</v>
      </c>
      <c r="Q7405" s="121" t="s">
        <v>2714</v>
      </c>
      <c r="R7405" s="5"/>
      <c r="S7405" s="8">
        <v>0</v>
      </c>
      <c r="T7405" s="8"/>
      <c r="U7405" s="7">
        <v>614.67189999999994</v>
      </c>
      <c r="V7405" s="7">
        <f t="shared" si="952"/>
        <v>-614.67189999999994</v>
      </c>
      <c r="W7405" s="8">
        <f t="shared" si="957"/>
        <v>614.67189999999994</v>
      </c>
      <c r="X7405" s="8"/>
      <c r="Y7405" s="7">
        <f t="shared" si="950"/>
        <v>0</v>
      </c>
      <c r="Z7405" s="7"/>
      <c r="AA7405" s="8">
        <f t="shared" si="963"/>
        <v>614.67189999999994</v>
      </c>
      <c r="AB7405" s="7">
        <f t="shared" si="954"/>
        <v>0</v>
      </c>
      <c r="AC7405" s="7">
        <f t="shared" si="966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hidden="1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2828</v>
      </c>
      <c r="F7406" s="2" t="s">
        <v>2828</v>
      </c>
      <c r="G7406" s="2" t="s">
        <v>2828</v>
      </c>
      <c r="H7406" s="80" t="s">
        <v>1993</v>
      </c>
      <c r="I7406" s="2" t="s">
        <v>1994</v>
      </c>
      <c r="J7406" s="2" t="s">
        <v>1995</v>
      </c>
      <c r="K7406" s="2" t="s">
        <v>32</v>
      </c>
      <c r="L7406" s="2" t="s">
        <v>2829</v>
      </c>
      <c r="M7406" s="18"/>
      <c r="N7406" s="2" t="s">
        <v>4468</v>
      </c>
      <c r="O7406" s="2" t="s">
        <v>41</v>
      </c>
      <c r="P7406" s="18">
        <v>0.02</v>
      </c>
      <c r="Q7406" s="121" t="s">
        <v>2830</v>
      </c>
      <c r="R7406" s="11"/>
      <c r="S7406" s="8">
        <v>0</v>
      </c>
      <c r="T7406" s="8"/>
      <c r="U7406" s="7">
        <v>5025.7895000000008</v>
      </c>
      <c r="V7406" s="7">
        <f t="shared" si="952"/>
        <v>-5025.7895000000008</v>
      </c>
      <c r="W7406" s="8">
        <f t="shared" ref="W7406:W7411" si="967">IF(O7406="返货",U7406/(1+P7406),IF(O7406="返现",U7406,IF(O7406="折扣",U7406*P7406,IF(O7406="无",U7406))))</f>
        <v>4927.2446078431376</v>
      </c>
      <c r="X7406" s="8"/>
      <c r="Y7406" s="7">
        <f t="shared" si="950"/>
        <v>0</v>
      </c>
      <c r="Z7406" s="7"/>
      <c r="AA7406" s="8">
        <f t="shared" si="963"/>
        <v>4927.2446078431376</v>
      </c>
      <c r="AB7406" s="7">
        <f t="shared" si="954"/>
        <v>98.54489215686317</v>
      </c>
      <c r="AC7406" s="7">
        <f t="shared" si="966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hidden="1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1993</v>
      </c>
      <c r="I7407" s="2" t="s">
        <v>1994</v>
      </c>
      <c r="J7407" s="2" t="s">
        <v>1995</v>
      </c>
      <c r="K7407" s="2" t="s">
        <v>32</v>
      </c>
      <c r="L7407" s="2" t="s">
        <v>972</v>
      </c>
      <c r="M7407" s="18"/>
      <c r="N7407" s="2" t="s">
        <v>4468</v>
      </c>
      <c r="O7407" s="2" t="s">
        <v>41</v>
      </c>
      <c r="P7407" s="18">
        <v>0.05</v>
      </c>
      <c r="Q7407" s="121" t="s">
        <v>2405</v>
      </c>
      <c r="R7407" s="11"/>
      <c r="S7407" s="8">
        <v>0</v>
      </c>
      <c r="T7407" s="8"/>
      <c r="U7407" s="7">
        <v>7849.3853899999986</v>
      </c>
      <c r="V7407" s="7">
        <f t="shared" si="952"/>
        <v>-7849.3853899999986</v>
      </c>
      <c r="W7407" s="8">
        <f t="shared" si="967"/>
        <v>7475.6051333333317</v>
      </c>
      <c r="X7407" s="8"/>
      <c r="Y7407" s="7">
        <f t="shared" si="950"/>
        <v>0</v>
      </c>
      <c r="Z7407" s="7"/>
      <c r="AA7407" s="8">
        <f t="shared" si="963"/>
        <v>7475.6051333333317</v>
      </c>
      <c r="AB7407" s="7">
        <f t="shared" si="954"/>
        <v>373.7802566666669</v>
      </c>
      <c r="AC7407" s="6">
        <f t="shared" ref="AC7407:AC7410" si="968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hidden="1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1993</v>
      </c>
      <c r="I7408" s="57" t="s">
        <v>1994</v>
      </c>
      <c r="J7408" s="57" t="s">
        <v>1995</v>
      </c>
      <c r="K7408" s="57" t="s">
        <v>32</v>
      </c>
      <c r="L7408" s="2" t="s">
        <v>972</v>
      </c>
      <c r="M7408" s="57"/>
      <c r="N7408" s="2" t="s">
        <v>4468</v>
      </c>
      <c r="O7408" s="57" t="s">
        <v>80</v>
      </c>
      <c r="P7408" s="3">
        <v>0</v>
      </c>
      <c r="Q7408" s="121" t="s">
        <v>2405</v>
      </c>
      <c r="R7408" s="57"/>
      <c r="S7408" s="8">
        <v>0</v>
      </c>
      <c r="T7408" s="6"/>
      <c r="U7408" s="6">
        <v>4487.3952099999988</v>
      </c>
      <c r="V7408" s="7">
        <f t="shared" si="952"/>
        <v>-4487.3952099999988</v>
      </c>
      <c r="W7408" s="8">
        <f t="shared" si="967"/>
        <v>4487.3952099999988</v>
      </c>
      <c r="X7408" s="6"/>
      <c r="Y7408" s="7">
        <f t="shared" si="950"/>
        <v>0</v>
      </c>
      <c r="Z7408" s="7"/>
      <c r="AA7408" s="8">
        <f t="shared" si="963"/>
        <v>4487.3952099999988</v>
      </c>
      <c r="AB7408" s="6">
        <f t="shared" si="954"/>
        <v>0</v>
      </c>
      <c r="AC7408" s="6">
        <f t="shared" si="968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hidden="1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1993</v>
      </c>
      <c r="I7409" s="57" t="s">
        <v>1994</v>
      </c>
      <c r="J7409" s="57" t="s">
        <v>1995</v>
      </c>
      <c r="K7409" s="57" t="s">
        <v>32</v>
      </c>
      <c r="L7409" s="57" t="s">
        <v>2403</v>
      </c>
      <c r="M7409" s="57"/>
      <c r="N7409" s="2" t="s">
        <v>4468</v>
      </c>
      <c r="O7409" s="57" t="s">
        <v>80</v>
      </c>
      <c r="P7409" s="3">
        <v>0</v>
      </c>
      <c r="Q7409" s="116" t="s">
        <v>2404</v>
      </c>
      <c r="R7409" s="57"/>
      <c r="S7409" s="6">
        <v>0</v>
      </c>
      <c r="T7409" s="6">
        <v>0</v>
      </c>
      <c r="U7409" s="6">
        <v>1230.3867</v>
      </c>
      <c r="V7409" s="7">
        <f t="shared" si="952"/>
        <v>-1230.3867</v>
      </c>
      <c r="W7409" s="8">
        <f t="shared" si="967"/>
        <v>1230.3867</v>
      </c>
      <c r="X7409" s="6"/>
      <c r="Y7409" s="7">
        <f t="shared" si="950"/>
        <v>0</v>
      </c>
      <c r="Z7409" s="7"/>
      <c r="AA7409" s="8">
        <f t="shared" si="963"/>
        <v>1230.3867</v>
      </c>
      <c r="AB7409" s="6">
        <f t="shared" si="954"/>
        <v>0</v>
      </c>
      <c r="AC7409" s="6">
        <f t="shared" si="968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hidden="1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1993</v>
      </c>
      <c r="I7410" s="58" t="s">
        <v>1994</v>
      </c>
      <c r="J7410" s="58" t="s">
        <v>1995</v>
      </c>
      <c r="K7410" s="58" t="s">
        <v>32</v>
      </c>
      <c r="L7410" s="58" t="s">
        <v>2403</v>
      </c>
      <c r="M7410" s="58"/>
      <c r="N7410" s="2" t="s">
        <v>4468</v>
      </c>
      <c r="O7410" s="58" t="s">
        <v>80</v>
      </c>
      <c r="P7410" s="4">
        <v>0</v>
      </c>
      <c r="Q7410" s="117" t="s">
        <v>2404</v>
      </c>
      <c r="R7410" s="58"/>
      <c r="S7410" s="95">
        <v>0</v>
      </c>
      <c r="T7410" s="7"/>
      <c r="U7410" s="7">
        <v>898.96096000000045</v>
      </c>
      <c r="V7410" s="7">
        <f t="shared" si="952"/>
        <v>-898.96096000000045</v>
      </c>
      <c r="W7410" s="8">
        <f t="shared" si="967"/>
        <v>898.96096000000045</v>
      </c>
      <c r="X7410" s="8"/>
      <c r="Y7410" s="7">
        <f t="shared" si="950"/>
        <v>0</v>
      </c>
      <c r="Z7410" s="7"/>
      <c r="AA7410" s="8">
        <f t="shared" si="963"/>
        <v>898.96096000000045</v>
      </c>
      <c r="AB7410" s="7">
        <f t="shared" si="954"/>
        <v>0</v>
      </c>
      <c r="AC7410" s="7">
        <f t="shared" si="968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hidden="1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1993</v>
      </c>
      <c r="I7411" s="2" t="s">
        <v>1994</v>
      </c>
      <c r="J7411" s="2" t="s">
        <v>1995</v>
      </c>
      <c r="K7411" s="2" t="s">
        <v>32</v>
      </c>
      <c r="L7411" s="2" t="s">
        <v>1493</v>
      </c>
      <c r="M7411" s="18"/>
      <c r="N7411" s="2" t="s">
        <v>4468</v>
      </c>
      <c r="O7411" s="2" t="s">
        <v>41</v>
      </c>
      <c r="P7411" s="18">
        <v>0.08</v>
      </c>
      <c r="Q7411" s="121" t="s">
        <v>2833</v>
      </c>
      <c r="R7411" s="11"/>
      <c r="S7411" s="8">
        <v>0</v>
      </c>
      <c r="T7411" s="8">
        <v>0</v>
      </c>
      <c r="U7411" s="7">
        <v>13403.281200000001</v>
      </c>
      <c r="V7411" s="7">
        <f t="shared" si="952"/>
        <v>-13403.281200000001</v>
      </c>
      <c r="W7411" s="8">
        <f t="shared" si="967"/>
        <v>12410.445555555556</v>
      </c>
      <c r="X7411" s="8"/>
      <c r="Y7411" s="7">
        <f t="shared" si="950"/>
        <v>0</v>
      </c>
      <c r="Z7411" s="7"/>
      <c r="AA7411" s="8">
        <f t="shared" si="963"/>
        <v>12410.445555555556</v>
      </c>
      <c r="AB7411" s="7">
        <f t="shared" si="954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hidden="1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2395</v>
      </c>
      <c r="F7412" s="58" t="s">
        <v>2395</v>
      </c>
      <c r="G7412" s="58" t="s">
        <v>2395</v>
      </c>
      <c r="H7412" s="58" t="s">
        <v>1993</v>
      </c>
      <c r="I7412" s="58" t="s">
        <v>1994</v>
      </c>
      <c r="J7412" s="58" t="s">
        <v>1995</v>
      </c>
      <c r="K7412" s="58" t="s">
        <v>32</v>
      </c>
      <c r="L7412" s="58" t="s">
        <v>2395</v>
      </c>
      <c r="M7412" s="58"/>
      <c r="N7412" s="2" t="s">
        <v>4468</v>
      </c>
      <c r="O7412" s="58" t="s">
        <v>41</v>
      </c>
      <c r="P7412" s="4">
        <v>0.02</v>
      </c>
      <c r="Q7412" s="117" t="s">
        <v>2396</v>
      </c>
      <c r="R7412" s="58" t="s">
        <v>3734</v>
      </c>
      <c r="S7412" s="7">
        <v>0</v>
      </c>
      <c r="T7412" s="7">
        <v>0</v>
      </c>
      <c r="U7412" s="7">
        <v>672.61689000000001</v>
      </c>
      <c r="V7412" s="7">
        <f t="shared" si="952"/>
        <v>-672.61689000000001</v>
      </c>
      <c r="W7412" s="8">
        <f t="shared" ref="W7412:W7457" si="969">IF(O7412="返货",U7412/(1+P7412),IF(O7412="返现",U7412,IF(O7412="折扣",U7412*P7412,IF(O7412="无",U7412))))</f>
        <v>659.42832352941173</v>
      </c>
      <c r="X7412" s="8"/>
      <c r="Y7412" s="7">
        <f t="shared" si="950"/>
        <v>0</v>
      </c>
      <c r="Z7412" s="7"/>
      <c r="AA7412" s="8">
        <f t="shared" si="963"/>
        <v>659.42832352941173</v>
      </c>
      <c r="AB7412" s="7">
        <f t="shared" si="954"/>
        <v>13.188566470588285</v>
      </c>
      <c r="AC7412" s="7">
        <f t="shared" ref="AC7412:AC7413" si="970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3262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hidden="1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1993</v>
      </c>
      <c r="I7413" s="58" t="s">
        <v>1994</v>
      </c>
      <c r="J7413" s="58" t="s">
        <v>1995</v>
      </c>
      <c r="K7413" s="58" t="s">
        <v>32</v>
      </c>
      <c r="L7413" s="58" t="s">
        <v>973</v>
      </c>
      <c r="M7413" s="58"/>
      <c r="N7413" s="2" t="s">
        <v>4468</v>
      </c>
      <c r="O7413" s="58" t="s">
        <v>3298</v>
      </c>
      <c r="P7413" s="4">
        <v>0</v>
      </c>
      <c r="Q7413" s="117" t="s">
        <v>2406</v>
      </c>
      <c r="R7413" s="58"/>
      <c r="S7413" s="95"/>
      <c r="T7413" s="7"/>
      <c r="U7413" s="7">
        <v>154.20000000000002</v>
      </c>
      <c r="V7413" s="7">
        <f t="shared" si="952"/>
        <v>-154.20000000000002</v>
      </c>
      <c r="W7413" s="8">
        <f t="shared" si="969"/>
        <v>154.20000000000002</v>
      </c>
      <c r="X7413" s="8"/>
      <c r="Y7413" s="7">
        <f t="shared" si="950"/>
        <v>0</v>
      </c>
      <c r="Z7413" s="7"/>
      <c r="AA7413" s="8">
        <f t="shared" si="963"/>
        <v>154.20000000000002</v>
      </c>
      <c r="AB7413" s="7">
        <f t="shared" si="954"/>
        <v>0</v>
      </c>
      <c r="AC7413" s="7">
        <f t="shared" si="970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hidden="1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1794</v>
      </c>
      <c r="F7414" s="2" t="s">
        <v>1794</v>
      </c>
      <c r="G7414" s="2" t="s">
        <v>1794</v>
      </c>
      <c r="H7414" s="80" t="s">
        <v>1993</v>
      </c>
      <c r="I7414" s="2" t="s">
        <v>1994</v>
      </c>
      <c r="J7414" s="2" t="s">
        <v>1995</v>
      </c>
      <c r="K7414" s="2" t="s">
        <v>32</v>
      </c>
      <c r="L7414" s="2" t="s">
        <v>1795</v>
      </c>
      <c r="M7414" s="18"/>
      <c r="N7414" s="2" t="s">
        <v>4468</v>
      </c>
      <c r="O7414" s="2" t="s">
        <v>41</v>
      </c>
      <c r="P7414" s="18">
        <v>0.02</v>
      </c>
      <c r="Q7414" s="121" t="s">
        <v>2239</v>
      </c>
      <c r="R7414" s="11"/>
      <c r="S7414" s="8"/>
      <c r="T7414" s="8"/>
      <c r="U7414" s="7">
        <v>67768.11050000001</v>
      </c>
      <c r="V7414" s="7">
        <f t="shared" si="952"/>
        <v>-67768.11050000001</v>
      </c>
      <c r="W7414" s="8">
        <f t="shared" si="969"/>
        <v>66439.324019607855</v>
      </c>
      <c r="X7414" s="8"/>
      <c r="Y7414" s="7">
        <f t="shared" si="950"/>
        <v>0</v>
      </c>
      <c r="Z7414" s="7"/>
      <c r="AA7414" s="8">
        <f t="shared" si="963"/>
        <v>66439.324019607855</v>
      </c>
      <c r="AB7414" s="7">
        <f t="shared" si="954"/>
        <v>1328.7864803921548</v>
      </c>
      <c r="AC7414" s="6">
        <f t="shared" ref="AC7414:AC7416" si="971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hidden="1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1794</v>
      </c>
      <c r="F7415" s="2" t="s">
        <v>1794</v>
      </c>
      <c r="G7415" s="2" t="s">
        <v>1794</v>
      </c>
      <c r="H7415" s="80" t="s">
        <v>1993</v>
      </c>
      <c r="I7415" s="57" t="s">
        <v>1994</v>
      </c>
      <c r="J7415" s="57" t="s">
        <v>1995</v>
      </c>
      <c r="K7415" s="57" t="s">
        <v>32</v>
      </c>
      <c r="L7415" s="2" t="s">
        <v>1795</v>
      </c>
      <c r="M7415" s="57"/>
      <c r="N7415" s="2" t="s">
        <v>4468</v>
      </c>
      <c r="O7415" s="57" t="s">
        <v>80</v>
      </c>
      <c r="P7415" s="3">
        <v>0</v>
      </c>
      <c r="Q7415" s="121" t="s">
        <v>2239</v>
      </c>
      <c r="R7415" s="57"/>
      <c r="S7415" s="8"/>
      <c r="T7415" s="6"/>
      <c r="U7415" s="6">
        <v>7716.8470100000013</v>
      </c>
      <c r="V7415" s="7">
        <f t="shared" si="952"/>
        <v>-7716.8470100000013</v>
      </c>
      <c r="W7415" s="8">
        <f t="shared" si="969"/>
        <v>7716.8470100000013</v>
      </c>
      <c r="X7415" s="6"/>
      <c r="Y7415" s="7">
        <f t="shared" si="950"/>
        <v>0</v>
      </c>
      <c r="Z7415" s="7"/>
      <c r="AA7415" s="8">
        <f t="shared" si="963"/>
        <v>7716.8470100000013</v>
      </c>
      <c r="AB7415" s="6">
        <f t="shared" si="954"/>
        <v>0</v>
      </c>
      <c r="AC7415" s="6">
        <f t="shared" si="971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hidden="1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1794</v>
      </c>
      <c r="F7416" s="58" t="s">
        <v>1794</v>
      </c>
      <c r="G7416" s="58" t="s">
        <v>1794</v>
      </c>
      <c r="H7416" s="58" t="s">
        <v>1993</v>
      </c>
      <c r="I7416" s="58" t="s">
        <v>1994</v>
      </c>
      <c r="J7416" s="58" t="s">
        <v>1995</v>
      </c>
      <c r="K7416" s="58" t="s">
        <v>32</v>
      </c>
      <c r="L7416" s="58" t="s">
        <v>1795</v>
      </c>
      <c r="M7416" s="58"/>
      <c r="N7416" s="2" t="s">
        <v>4468</v>
      </c>
      <c r="O7416" s="58" t="s">
        <v>80</v>
      </c>
      <c r="P7416" s="4">
        <v>0</v>
      </c>
      <c r="Q7416" s="117" t="s">
        <v>2239</v>
      </c>
      <c r="R7416" s="58"/>
      <c r="S7416" s="95"/>
      <c r="T7416" s="7"/>
      <c r="U7416" s="7">
        <v>26132.333069999979</v>
      </c>
      <c r="V7416" s="7">
        <f t="shared" si="952"/>
        <v>-26132.333069999979</v>
      </c>
      <c r="W7416" s="8">
        <f t="shared" si="969"/>
        <v>26132.333069999979</v>
      </c>
      <c r="X7416" s="8"/>
      <c r="Y7416" s="7">
        <f t="shared" si="950"/>
        <v>0</v>
      </c>
      <c r="Z7416" s="7"/>
      <c r="AA7416" s="8">
        <f t="shared" si="963"/>
        <v>26132.333069999979</v>
      </c>
      <c r="AB7416" s="7">
        <f t="shared" si="954"/>
        <v>0</v>
      </c>
      <c r="AC7416" s="7">
        <f t="shared" si="971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hidden="1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1993</v>
      </c>
      <c r="I7417" s="2" t="s">
        <v>1994</v>
      </c>
      <c r="J7417" s="2" t="s">
        <v>1995</v>
      </c>
      <c r="K7417" s="2" t="s">
        <v>32</v>
      </c>
      <c r="L7417" s="2" t="s">
        <v>1233</v>
      </c>
      <c r="M7417" s="2"/>
      <c r="N7417" s="2" t="s">
        <v>4468</v>
      </c>
      <c r="O7417" s="2" t="s">
        <v>41</v>
      </c>
      <c r="P7417" s="18">
        <v>0.04</v>
      </c>
      <c r="Q7417" s="121" t="s">
        <v>2632</v>
      </c>
      <c r="R7417" s="5"/>
      <c r="S7417" s="8"/>
      <c r="T7417" s="8"/>
      <c r="U7417" s="7">
        <v>425.03230999999988</v>
      </c>
      <c r="V7417" s="7">
        <f t="shared" si="952"/>
        <v>-425.03230999999988</v>
      </c>
      <c r="W7417" s="8">
        <f t="shared" si="969"/>
        <v>408.68491346153832</v>
      </c>
      <c r="X7417" s="8"/>
      <c r="Y7417" s="7">
        <f t="shared" si="950"/>
        <v>0</v>
      </c>
      <c r="Z7417" s="7"/>
      <c r="AA7417" s="8">
        <f t="shared" si="963"/>
        <v>408.68491346153832</v>
      </c>
      <c r="AB7417" s="7">
        <f t="shared" si="954"/>
        <v>16.347396538461567</v>
      </c>
      <c r="AC7417" s="6">
        <f t="shared" ref="AC7417:AC7420" si="972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hidden="1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1993</v>
      </c>
      <c r="I7418" s="57" t="s">
        <v>1994</v>
      </c>
      <c r="J7418" s="57" t="s">
        <v>1995</v>
      </c>
      <c r="K7418" s="57" t="s">
        <v>32</v>
      </c>
      <c r="L7418" s="57" t="s">
        <v>1233</v>
      </c>
      <c r="M7418" s="57"/>
      <c r="N7418" s="2" t="s">
        <v>4468</v>
      </c>
      <c r="O7418" s="57" t="s">
        <v>41</v>
      </c>
      <c r="P7418" s="3">
        <v>0.04</v>
      </c>
      <c r="Q7418" s="116" t="s">
        <v>2632</v>
      </c>
      <c r="R7418" s="57"/>
      <c r="S7418" s="6"/>
      <c r="T7418" s="6"/>
      <c r="U7418" s="6">
        <v>879.42915000000005</v>
      </c>
      <c r="V7418" s="7">
        <f t="shared" si="952"/>
        <v>-879.42915000000005</v>
      </c>
      <c r="W7418" s="8">
        <f t="shared" si="969"/>
        <v>845.6049519230769</v>
      </c>
      <c r="X7418" s="6"/>
      <c r="Y7418" s="7">
        <f t="shared" si="950"/>
        <v>0</v>
      </c>
      <c r="Z7418" s="7"/>
      <c r="AA7418" s="8">
        <f t="shared" si="963"/>
        <v>845.6049519230769</v>
      </c>
      <c r="AB7418" s="6">
        <f t="shared" si="954"/>
        <v>33.824198076923153</v>
      </c>
      <c r="AC7418" s="6">
        <f t="shared" si="972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hidden="1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1993</v>
      </c>
      <c r="I7419" s="58" t="s">
        <v>1994</v>
      </c>
      <c r="J7419" s="58" t="s">
        <v>1995</v>
      </c>
      <c r="K7419" s="58" t="s">
        <v>32</v>
      </c>
      <c r="L7419" s="58" t="s">
        <v>1233</v>
      </c>
      <c r="M7419" s="58"/>
      <c r="N7419" s="2" t="s">
        <v>4468</v>
      </c>
      <c r="O7419" s="58" t="s">
        <v>41</v>
      </c>
      <c r="P7419" s="4">
        <v>0.04</v>
      </c>
      <c r="Q7419" s="117" t="s">
        <v>2632</v>
      </c>
      <c r="R7419" s="58" t="s">
        <v>3734</v>
      </c>
      <c r="S7419" s="95"/>
      <c r="T7419" s="7"/>
      <c r="U7419" s="95">
        <v>4666.8129900000004</v>
      </c>
      <c r="V7419" s="7">
        <f t="shared" si="952"/>
        <v>-4666.8129900000004</v>
      </c>
      <c r="W7419" s="8">
        <f t="shared" si="969"/>
        <v>4487.3201826923078</v>
      </c>
      <c r="X7419" s="8"/>
      <c r="Y7419" s="7">
        <f t="shared" si="950"/>
        <v>0</v>
      </c>
      <c r="Z7419" s="7"/>
      <c r="AA7419" s="8">
        <f t="shared" si="963"/>
        <v>4487.3201826923078</v>
      </c>
      <c r="AB7419" s="7">
        <f t="shared" si="954"/>
        <v>179.4928073076926</v>
      </c>
      <c r="AC7419" s="7">
        <f t="shared" si="972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hidden="1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1993</v>
      </c>
      <c r="I7420" s="2" t="s">
        <v>1994</v>
      </c>
      <c r="J7420" s="2" t="s">
        <v>1995</v>
      </c>
      <c r="K7420" s="2" t="s">
        <v>32</v>
      </c>
      <c r="L7420" s="2" t="s">
        <v>613</v>
      </c>
      <c r="M7420" s="2"/>
      <c r="N7420" s="2" t="s">
        <v>4468</v>
      </c>
      <c r="O7420" s="2" t="s">
        <v>80</v>
      </c>
      <c r="P7420" s="18">
        <v>0</v>
      </c>
      <c r="Q7420" s="121" t="s">
        <v>2245</v>
      </c>
      <c r="R7420" s="5"/>
      <c r="S7420" s="8"/>
      <c r="T7420" s="8"/>
      <c r="U7420" s="113">
        <v>806.00498999999979</v>
      </c>
      <c r="V7420" s="7">
        <f t="shared" si="952"/>
        <v>-806.00498999999979</v>
      </c>
      <c r="W7420" s="8">
        <f t="shared" si="969"/>
        <v>806.00498999999979</v>
      </c>
      <c r="X7420" s="8"/>
      <c r="Y7420" s="7">
        <f t="shared" si="950"/>
        <v>0</v>
      </c>
      <c r="Z7420" s="7"/>
      <c r="AA7420" s="8">
        <f t="shared" si="963"/>
        <v>806.00498999999979</v>
      </c>
      <c r="AB7420" s="7">
        <f t="shared" si="954"/>
        <v>0</v>
      </c>
      <c r="AC7420" s="7">
        <f t="shared" si="972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hidden="1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1993</v>
      </c>
      <c r="I7421" s="58" t="s">
        <v>1994</v>
      </c>
      <c r="J7421" s="58" t="s">
        <v>1995</v>
      </c>
      <c r="K7421" s="58" t="s">
        <v>32</v>
      </c>
      <c r="L7421" s="58" t="s">
        <v>613</v>
      </c>
      <c r="M7421" s="58"/>
      <c r="N7421" s="2" t="s">
        <v>4468</v>
      </c>
      <c r="O7421" s="58" t="s">
        <v>80</v>
      </c>
      <c r="P7421" s="4">
        <v>0</v>
      </c>
      <c r="Q7421" s="117" t="s">
        <v>2245</v>
      </c>
      <c r="R7421" s="58"/>
      <c r="S7421" s="95"/>
      <c r="T7421" s="7"/>
      <c r="U7421" s="95">
        <v>709.32920000000001</v>
      </c>
      <c r="V7421" s="7">
        <f t="shared" si="952"/>
        <v>-709.32920000000001</v>
      </c>
      <c r="W7421" s="8">
        <f t="shared" si="969"/>
        <v>709.32920000000001</v>
      </c>
      <c r="X7421" s="8"/>
      <c r="Y7421" s="7">
        <f t="shared" si="950"/>
        <v>0</v>
      </c>
      <c r="Z7421" s="7"/>
      <c r="AA7421" s="8">
        <f t="shared" si="963"/>
        <v>709.32920000000001</v>
      </c>
      <c r="AB7421" s="7">
        <f t="shared" si="954"/>
        <v>0</v>
      </c>
      <c r="AC7421" s="7">
        <f t="shared" ref="AC7421:AC7424" si="973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hidden="1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1857</v>
      </c>
      <c r="F7422" s="58" t="s">
        <v>1857</v>
      </c>
      <c r="G7422" s="58" t="s">
        <v>1857</v>
      </c>
      <c r="H7422" s="58" t="s">
        <v>1993</v>
      </c>
      <c r="I7422" s="58" t="s">
        <v>1994</v>
      </c>
      <c r="J7422" s="58" t="s">
        <v>1995</v>
      </c>
      <c r="K7422" s="58" t="s">
        <v>32</v>
      </c>
      <c r="L7422" s="58" t="s">
        <v>1857</v>
      </c>
      <c r="M7422" s="58"/>
      <c r="N7422" s="2" t="s">
        <v>4468</v>
      </c>
      <c r="O7422" s="58" t="s">
        <v>41</v>
      </c>
      <c r="P7422" s="4">
        <v>0.04</v>
      </c>
      <c r="Q7422" s="117" t="s">
        <v>2663</v>
      </c>
      <c r="R7422" s="58"/>
      <c r="S7422" s="7">
        <v>0</v>
      </c>
      <c r="T7422" s="7">
        <v>0</v>
      </c>
      <c r="U7422" s="7">
        <v>5.7</v>
      </c>
      <c r="V7422" s="7">
        <f t="shared" si="952"/>
        <v>-5.7</v>
      </c>
      <c r="W7422" s="8">
        <f t="shared" si="969"/>
        <v>5.4807692307692308</v>
      </c>
      <c r="X7422" s="8"/>
      <c r="Y7422" s="7">
        <f t="shared" si="950"/>
        <v>0</v>
      </c>
      <c r="Z7422" s="7"/>
      <c r="AA7422" s="8">
        <f t="shared" si="963"/>
        <v>5.4807692307692308</v>
      </c>
      <c r="AB7422" s="7">
        <f t="shared" si="954"/>
        <v>0.21923076923076934</v>
      </c>
      <c r="AC7422" s="7">
        <f t="shared" si="973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3262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hidden="1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1993</v>
      </c>
      <c r="I7423" s="2" t="s">
        <v>1994</v>
      </c>
      <c r="J7423" s="2" t="s">
        <v>1995</v>
      </c>
      <c r="K7423" s="2" t="s">
        <v>32</v>
      </c>
      <c r="L7423" s="2" t="s">
        <v>1320</v>
      </c>
      <c r="M7423" s="2"/>
      <c r="N7423" s="2" t="s">
        <v>4468</v>
      </c>
      <c r="O7423" s="2" t="s">
        <v>80</v>
      </c>
      <c r="P7423" s="18">
        <v>0</v>
      </c>
      <c r="Q7423" s="121" t="s">
        <v>2718</v>
      </c>
      <c r="R7423" s="5"/>
      <c r="S7423" s="8"/>
      <c r="T7423" s="8"/>
      <c r="U7423" s="7">
        <v>3.1221199999999998</v>
      </c>
      <c r="V7423" s="7">
        <f t="shared" si="952"/>
        <v>-3.1221199999999998</v>
      </c>
      <c r="W7423" s="8">
        <f t="shared" si="969"/>
        <v>3.1221199999999998</v>
      </c>
      <c r="X7423" s="8"/>
      <c r="Y7423" s="7">
        <f t="shared" si="950"/>
        <v>0</v>
      </c>
      <c r="Z7423" s="7"/>
      <c r="AA7423" s="8">
        <f t="shared" si="963"/>
        <v>3.1221199999999998</v>
      </c>
      <c r="AB7423" s="7">
        <f t="shared" si="954"/>
        <v>0</v>
      </c>
      <c r="AC7423" s="7">
        <f t="shared" si="973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hidden="1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1993</v>
      </c>
      <c r="I7424" s="57" t="s">
        <v>1994</v>
      </c>
      <c r="J7424" s="57" t="s">
        <v>1995</v>
      </c>
      <c r="K7424" s="57" t="s">
        <v>32</v>
      </c>
      <c r="L7424" s="2" t="s">
        <v>1320</v>
      </c>
      <c r="M7424" s="57"/>
      <c r="N7424" s="2" t="s">
        <v>4468</v>
      </c>
      <c r="O7424" s="2" t="s">
        <v>80</v>
      </c>
      <c r="P7424" s="4">
        <v>0</v>
      </c>
      <c r="Q7424" s="121" t="s">
        <v>2718</v>
      </c>
      <c r="R7424" s="57"/>
      <c r="S7424" s="8"/>
      <c r="T7424" s="6"/>
      <c r="U7424" s="6">
        <v>5.5465899999999992</v>
      </c>
      <c r="V7424" s="7">
        <f t="shared" si="952"/>
        <v>-5.5465899999999992</v>
      </c>
      <c r="W7424" s="8">
        <f t="shared" si="969"/>
        <v>5.5465899999999992</v>
      </c>
      <c r="X7424" s="6"/>
      <c r="Y7424" s="7">
        <f t="shared" si="950"/>
        <v>0</v>
      </c>
      <c r="Z7424" s="7"/>
      <c r="AA7424" s="8">
        <f t="shared" si="963"/>
        <v>5.5465899999999992</v>
      </c>
      <c r="AB7424" s="6">
        <f t="shared" si="954"/>
        <v>0</v>
      </c>
      <c r="AC7424" s="7">
        <f t="shared" si="973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hidden="1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1993</v>
      </c>
      <c r="I7425" s="58" t="s">
        <v>1994</v>
      </c>
      <c r="J7425" s="58" t="s">
        <v>1995</v>
      </c>
      <c r="K7425" s="58" t="s">
        <v>32</v>
      </c>
      <c r="L7425" s="58" t="s">
        <v>1320</v>
      </c>
      <c r="M7425" s="58"/>
      <c r="N7425" s="2" t="s">
        <v>4468</v>
      </c>
      <c r="O7425" s="58" t="s">
        <v>80</v>
      </c>
      <c r="P7425" s="4">
        <v>0</v>
      </c>
      <c r="Q7425" s="117" t="s">
        <v>2718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69"/>
        <v>4.0234500000000004</v>
      </c>
      <c r="X7425" s="8">
        <f t="shared" ref="X7425" si="974">W7425*R7425/(1-R7425)</f>
        <v>8.2111224489795936E-2</v>
      </c>
      <c r="Y7425" s="7">
        <f t="shared" si="950"/>
        <v>0</v>
      </c>
      <c r="Z7425" s="7"/>
      <c r="AA7425" s="8">
        <f t="shared" si="963"/>
        <v>4.1055612244897963</v>
      </c>
      <c r="AB7425" s="7">
        <f t="shared" si="954"/>
        <v>0</v>
      </c>
      <c r="AC7425" s="7">
        <f t="shared" ref="AC7425" si="975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hidden="1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1993</v>
      </c>
      <c r="I7426" s="2" t="s">
        <v>1994</v>
      </c>
      <c r="J7426" s="2" t="s">
        <v>1995</v>
      </c>
      <c r="K7426" s="2" t="s">
        <v>32</v>
      </c>
      <c r="L7426" s="2" t="s">
        <v>1320</v>
      </c>
      <c r="M7426" s="2"/>
      <c r="N7426" s="2" t="s">
        <v>4468</v>
      </c>
      <c r="O7426" s="2" t="s">
        <v>80</v>
      </c>
      <c r="P7426" s="18">
        <v>0</v>
      </c>
      <c r="Q7426" s="121" t="s">
        <v>2719</v>
      </c>
      <c r="R7426" s="5"/>
      <c r="S7426" s="8"/>
      <c r="T7426" s="8"/>
      <c r="U7426" s="7">
        <v>7.8625100000000003</v>
      </c>
      <c r="V7426" s="7">
        <f t="shared" si="952"/>
        <v>-7.8625100000000003</v>
      </c>
      <c r="W7426" s="8">
        <f t="shared" si="969"/>
        <v>7.8625100000000003</v>
      </c>
      <c r="X7426" s="8"/>
      <c r="Y7426" s="7">
        <f t="shared" si="950"/>
        <v>0</v>
      </c>
      <c r="Z7426" s="7"/>
      <c r="AA7426" s="8">
        <f t="shared" si="963"/>
        <v>7.8625100000000003</v>
      </c>
      <c r="AB7426" s="7">
        <f t="shared" si="954"/>
        <v>0</v>
      </c>
      <c r="AC7426" s="6">
        <f t="shared" ref="AC7426:AC7429" si="976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hidden="1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1993</v>
      </c>
      <c r="I7427" s="57" t="s">
        <v>1994</v>
      </c>
      <c r="J7427" s="57" t="s">
        <v>1995</v>
      </c>
      <c r="K7427" s="57" t="s">
        <v>32</v>
      </c>
      <c r="L7427" s="2" t="s">
        <v>1320</v>
      </c>
      <c r="M7427" s="57"/>
      <c r="N7427" s="2" t="s">
        <v>4468</v>
      </c>
      <c r="O7427" s="2" t="s">
        <v>80</v>
      </c>
      <c r="P7427" s="4">
        <v>0</v>
      </c>
      <c r="Q7427" s="121" t="s">
        <v>2719</v>
      </c>
      <c r="R7427" s="57"/>
      <c r="S7427" s="8"/>
      <c r="T7427" s="6"/>
      <c r="U7427" s="6">
        <v>1.39395</v>
      </c>
      <c r="V7427" s="7">
        <f t="shared" si="952"/>
        <v>-1.39395</v>
      </c>
      <c r="W7427" s="8">
        <f t="shared" si="969"/>
        <v>1.39395</v>
      </c>
      <c r="X7427" s="6"/>
      <c r="Y7427" s="7">
        <f t="shared" ref="Y7427:Y7490" si="977">IF(W7427-AC7427&lt;=0,0,IF(O7427="返现",MAX(W7427-AB7427-AC7427,0),MAX(W7427-AC7427,0)))</f>
        <v>0</v>
      </c>
      <c r="Z7427" s="7"/>
      <c r="AA7427" s="8">
        <f t="shared" si="963"/>
        <v>1.39395</v>
      </c>
      <c r="AB7427" s="6">
        <f t="shared" si="954"/>
        <v>0</v>
      </c>
      <c r="AC7427" s="6">
        <f t="shared" si="976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hidden="1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1993</v>
      </c>
      <c r="I7428" s="2" t="s">
        <v>1994</v>
      </c>
      <c r="J7428" s="2" t="s">
        <v>1995</v>
      </c>
      <c r="K7428" s="2" t="s">
        <v>32</v>
      </c>
      <c r="L7428" s="2" t="s">
        <v>1316</v>
      </c>
      <c r="M7428" s="2"/>
      <c r="N7428" s="2" t="s">
        <v>4468</v>
      </c>
      <c r="O7428" s="2" t="s">
        <v>80</v>
      </c>
      <c r="P7428" s="18">
        <v>0</v>
      </c>
      <c r="Q7428" s="121" t="s">
        <v>2716</v>
      </c>
      <c r="R7428" s="5"/>
      <c r="S7428" s="8"/>
      <c r="T7428" s="8"/>
      <c r="U7428" s="7">
        <v>27360.930290000015</v>
      </c>
      <c r="V7428" s="7">
        <f t="shared" si="952"/>
        <v>-27360.930290000015</v>
      </c>
      <c r="W7428" s="8">
        <f t="shared" si="969"/>
        <v>27360.930290000015</v>
      </c>
      <c r="X7428" s="8"/>
      <c r="Y7428" s="7">
        <f t="shared" si="977"/>
        <v>0</v>
      </c>
      <c r="Z7428" s="7"/>
      <c r="AA7428" s="8">
        <f t="shared" si="963"/>
        <v>27360.930290000015</v>
      </c>
      <c r="AB7428" s="7">
        <f t="shared" si="954"/>
        <v>0</v>
      </c>
      <c r="AC7428" s="7">
        <f t="shared" si="976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hidden="1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1993</v>
      </c>
      <c r="I7429" s="57" t="s">
        <v>1994</v>
      </c>
      <c r="J7429" s="57" t="s">
        <v>1995</v>
      </c>
      <c r="K7429" s="57" t="s">
        <v>32</v>
      </c>
      <c r="L7429" s="2" t="s">
        <v>1316</v>
      </c>
      <c r="M7429" s="57"/>
      <c r="N7429" s="2" t="s">
        <v>4468</v>
      </c>
      <c r="O7429" s="2" t="s">
        <v>80</v>
      </c>
      <c r="P7429" s="4">
        <v>0</v>
      </c>
      <c r="Q7429" s="121" t="s">
        <v>2716</v>
      </c>
      <c r="R7429" s="57"/>
      <c r="S7429" s="8"/>
      <c r="T7429" s="6"/>
      <c r="U7429" s="6">
        <v>49440.063270000013</v>
      </c>
      <c r="V7429" s="7">
        <f t="shared" si="952"/>
        <v>-49440.063270000013</v>
      </c>
      <c r="W7429" s="8">
        <f t="shared" si="969"/>
        <v>49440.063270000013</v>
      </c>
      <c r="X7429" s="6"/>
      <c r="Y7429" s="7">
        <f t="shared" si="977"/>
        <v>0</v>
      </c>
      <c r="Z7429" s="7"/>
      <c r="AA7429" s="8">
        <f t="shared" si="963"/>
        <v>49440.063270000013</v>
      </c>
      <c r="AB7429" s="6">
        <f t="shared" si="954"/>
        <v>0</v>
      </c>
      <c r="AC7429" s="7">
        <f t="shared" si="976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hidden="1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1993</v>
      </c>
      <c r="I7430" s="58" t="s">
        <v>1994</v>
      </c>
      <c r="J7430" s="58" t="s">
        <v>1995</v>
      </c>
      <c r="K7430" s="58" t="s">
        <v>32</v>
      </c>
      <c r="L7430" s="58" t="s">
        <v>1316</v>
      </c>
      <c r="M7430" s="58"/>
      <c r="N7430" s="2" t="s">
        <v>4468</v>
      </c>
      <c r="O7430" s="58" t="s">
        <v>80</v>
      </c>
      <c r="P7430" s="4">
        <v>0</v>
      </c>
      <c r="Q7430" s="117" t="s">
        <v>2716</v>
      </c>
      <c r="R7430" s="68">
        <v>0.02</v>
      </c>
      <c r="S7430" s="95"/>
      <c r="T7430" s="7"/>
      <c r="U7430" s="7">
        <v>36827.960139999981</v>
      </c>
      <c r="V7430" s="7">
        <f t="shared" si="952"/>
        <v>-36827.960139999981</v>
      </c>
      <c r="W7430" s="8">
        <f t="shared" si="969"/>
        <v>36827.960139999981</v>
      </c>
      <c r="X7430" s="8">
        <f t="shared" ref="X7430" si="978">W7430*R7430/(1-R7430)</f>
        <v>751.59102326530581</v>
      </c>
      <c r="Y7430" s="7">
        <f t="shared" si="977"/>
        <v>0</v>
      </c>
      <c r="Z7430" s="7"/>
      <c r="AA7430" s="8">
        <f t="shared" si="963"/>
        <v>37579.551163265285</v>
      </c>
      <c r="AB7430" s="7">
        <f t="shared" si="954"/>
        <v>0</v>
      </c>
      <c r="AC7430" s="7">
        <f t="shared" ref="AC7430" si="979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hidden="1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1993</v>
      </c>
      <c r="I7431" s="2" t="s">
        <v>1994</v>
      </c>
      <c r="J7431" s="2" t="s">
        <v>1995</v>
      </c>
      <c r="K7431" s="2" t="s">
        <v>32</v>
      </c>
      <c r="L7431" s="2" t="s">
        <v>1316</v>
      </c>
      <c r="M7431" s="2"/>
      <c r="N7431" s="2" t="s">
        <v>4468</v>
      </c>
      <c r="O7431" s="2" t="s">
        <v>80</v>
      </c>
      <c r="P7431" s="18">
        <v>0</v>
      </c>
      <c r="Q7431" s="121" t="s">
        <v>2717</v>
      </c>
      <c r="R7431" s="5"/>
      <c r="S7431" s="8"/>
      <c r="T7431" s="8"/>
      <c r="U7431" s="7">
        <v>1976.1796700000002</v>
      </c>
      <c r="V7431" s="7">
        <f t="shared" si="952"/>
        <v>-1976.1796700000002</v>
      </c>
      <c r="W7431" s="8">
        <f t="shared" si="969"/>
        <v>1976.1796700000002</v>
      </c>
      <c r="X7431" s="8"/>
      <c r="Y7431" s="7">
        <f t="shared" si="977"/>
        <v>0</v>
      </c>
      <c r="Z7431" s="7"/>
      <c r="AA7431" s="8">
        <f t="shared" si="963"/>
        <v>1976.1796700000002</v>
      </c>
      <c r="AB7431" s="7">
        <f t="shared" si="954"/>
        <v>0</v>
      </c>
      <c r="AC7431" s="6">
        <f t="shared" ref="AC7431:AC7440" si="980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hidden="1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1993</v>
      </c>
      <c r="I7432" s="57" t="s">
        <v>1994</v>
      </c>
      <c r="J7432" s="57" t="s">
        <v>1995</v>
      </c>
      <c r="K7432" s="57" t="s">
        <v>32</v>
      </c>
      <c r="L7432" s="2" t="s">
        <v>1316</v>
      </c>
      <c r="M7432" s="57"/>
      <c r="N7432" s="2" t="s">
        <v>4468</v>
      </c>
      <c r="O7432" s="2" t="s">
        <v>80</v>
      </c>
      <c r="P7432" s="4">
        <v>0</v>
      </c>
      <c r="Q7432" s="121" t="s">
        <v>2717</v>
      </c>
      <c r="R7432" s="57"/>
      <c r="S7432" s="8"/>
      <c r="T7432" s="6"/>
      <c r="U7432" s="6">
        <v>261.58281999999997</v>
      </c>
      <c r="V7432" s="7">
        <f t="shared" si="952"/>
        <v>-261.58281999999997</v>
      </c>
      <c r="W7432" s="8">
        <f t="shared" si="969"/>
        <v>261.58281999999997</v>
      </c>
      <c r="X7432" s="6"/>
      <c r="Y7432" s="7">
        <f t="shared" si="977"/>
        <v>0</v>
      </c>
      <c r="Z7432" s="7"/>
      <c r="AA7432" s="8">
        <f t="shared" si="963"/>
        <v>261.58281999999997</v>
      </c>
      <c r="AB7432" s="6">
        <f t="shared" si="954"/>
        <v>0</v>
      </c>
      <c r="AC7432" s="6">
        <f t="shared" si="980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hidden="1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2448</v>
      </c>
      <c r="F7433" s="57" t="s">
        <v>2448</v>
      </c>
      <c r="G7433" s="57" t="s">
        <v>2448</v>
      </c>
      <c r="H7433" s="84" t="s">
        <v>1993</v>
      </c>
      <c r="I7433" s="57" t="s">
        <v>1994</v>
      </c>
      <c r="J7433" s="57" t="s">
        <v>1995</v>
      </c>
      <c r="K7433" s="57" t="s">
        <v>32</v>
      </c>
      <c r="L7433" s="57" t="s">
        <v>2448</v>
      </c>
      <c r="M7433" s="57"/>
      <c r="N7433" s="2" t="s">
        <v>4468</v>
      </c>
      <c r="O7433" s="57" t="s">
        <v>80</v>
      </c>
      <c r="P7433" s="3">
        <v>0</v>
      </c>
      <c r="Q7433" s="116" t="s">
        <v>3474</v>
      </c>
      <c r="R7433" s="57"/>
      <c r="S7433" s="6"/>
      <c r="T7433" s="6"/>
      <c r="U7433" s="6">
        <v>875.43534000000011</v>
      </c>
      <c r="V7433" s="7">
        <f t="shared" si="952"/>
        <v>-875.43534000000011</v>
      </c>
      <c r="W7433" s="8">
        <f t="shared" si="969"/>
        <v>875.43534000000011</v>
      </c>
      <c r="X7433" s="6"/>
      <c r="Y7433" s="7">
        <f t="shared" si="977"/>
        <v>0</v>
      </c>
      <c r="Z7433" s="7"/>
      <c r="AA7433" s="8">
        <f t="shared" si="963"/>
        <v>875.43534000000011</v>
      </c>
      <c r="AB7433" s="6">
        <f t="shared" si="954"/>
        <v>0</v>
      </c>
      <c r="AC7433" s="6">
        <f t="shared" si="980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hidden="1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2448</v>
      </c>
      <c r="F7434" s="58" t="s">
        <v>2448</v>
      </c>
      <c r="G7434" s="58" t="s">
        <v>2448</v>
      </c>
      <c r="H7434" s="58" t="s">
        <v>1993</v>
      </c>
      <c r="I7434" s="58" t="s">
        <v>1994</v>
      </c>
      <c r="J7434" s="58" t="s">
        <v>1995</v>
      </c>
      <c r="K7434" s="58" t="s">
        <v>32</v>
      </c>
      <c r="L7434" s="58" t="s">
        <v>2448</v>
      </c>
      <c r="M7434" s="58"/>
      <c r="N7434" s="2" t="s">
        <v>4468</v>
      </c>
      <c r="O7434" s="58" t="s">
        <v>80</v>
      </c>
      <c r="P7434" s="4">
        <v>0</v>
      </c>
      <c r="Q7434" s="117" t="s">
        <v>3474</v>
      </c>
      <c r="R7434" s="58"/>
      <c r="S7434" s="95"/>
      <c r="T7434" s="7"/>
      <c r="U7434" s="7">
        <v>123.33315000000002</v>
      </c>
      <c r="V7434" s="7">
        <f t="shared" si="952"/>
        <v>-123.33315000000002</v>
      </c>
      <c r="W7434" s="8">
        <f t="shared" si="969"/>
        <v>123.33315000000002</v>
      </c>
      <c r="X7434" s="8"/>
      <c r="Y7434" s="7">
        <f t="shared" si="977"/>
        <v>0</v>
      </c>
      <c r="Z7434" s="7"/>
      <c r="AA7434" s="8">
        <f t="shared" si="963"/>
        <v>123.33315000000002</v>
      </c>
      <c r="AB7434" s="7">
        <f t="shared" si="954"/>
        <v>0</v>
      </c>
      <c r="AC7434" s="7">
        <f t="shared" si="980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hidden="1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2427</v>
      </c>
      <c r="F7435" s="57" t="s">
        <v>2427</v>
      </c>
      <c r="G7435" s="57" t="s">
        <v>2427</v>
      </c>
      <c r="H7435" s="84" t="s">
        <v>1993</v>
      </c>
      <c r="I7435" s="57" t="s">
        <v>1994</v>
      </c>
      <c r="J7435" s="57" t="s">
        <v>1995</v>
      </c>
      <c r="K7435" s="57" t="s">
        <v>32</v>
      </c>
      <c r="L7435" s="57" t="s">
        <v>2409</v>
      </c>
      <c r="M7435" s="57"/>
      <c r="N7435" s="2" t="s">
        <v>4468</v>
      </c>
      <c r="O7435" s="57" t="s">
        <v>41</v>
      </c>
      <c r="P7435" s="3">
        <v>0.02</v>
      </c>
      <c r="Q7435" s="116" t="s">
        <v>3475</v>
      </c>
      <c r="R7435" s="57"/>
      <c r="S7435" s="6"/>
      <c r="T7435" s="6"/>
      <c r="U7435" s="6">
        <v>45.9</v>
      </c>
      <c r="V7435" s="7">
        <f t="shared" si="952"/>
        <v>-45.9</v>
      </c>
      <c r="W7435" s="8">
        <f t="shared" si="969"/>
        <v>45</v>
      </c>
      <c r="X7435" s="6"/>
      <c r="Y7435" s="7">
        <f t="shared" si="977"/>
        <v>0</v>
      </c>
      <c r="Z7435" s="7"/>
      <c r="AA7435" s="8">
        <f t="shared" si="963"/>
        <v>45</v>
      </c>
      <c r="AB7435" s="6">
        <f t="shared" si="954"/>
        <v>0.89999999999999858</v>
      </c>
      <c r="AC7435" s="6">
        <f t="shared" si="980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hidden="1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2427</v>
      </c>
      <c r="F7436" s="58" t="s">
        <v>2427</v>
      </c>
      <c r="G7436" s="58" t="s">
        <v>2427</v>
      </c>
      <c r="H7436" s="58" t="s">
        <v>1993</v>
      </c>
      <c r="I7436" s="58" t="s">
        <v>1994</v>
      </c>
      <c r="J7436" s="58" t="s">
        <v>1995</v>
      </c>
      <c r="K7436" s="58" t="s">
        <v>32</v>
      </c>
      <c r="L7436" s="58" t="s">
        <v>2409</v>
      </c>
      <c r="M7436" s="58"/>
      <c r="N7436" s="2" t="s">
        <v>4468</v>
      </c>
      <c r="O7436" s="58" t="s">
        <v>41</v>
      </c>
      <c r="P7436" s="4">
        <v>0.02</v>
      </c>
      <c r="Q7436" s="117" t="s">
        <v>3475</v>
      </c>
      <c r="R7436" s="58"/>
      <c r="S7436" s="95"/>
      <c r="T7436" s="7"/>
      <c r="U7436" s="7">
        <v>201.72</v>
      </c>
      <c r="V7436" s="7">
        <f t="shared" si="952"/>
        <v>-201.72</v>
      </c>
      <c r="W7436" s="8">
        <f t="shared" si="969"/>
        <v>197.76470588235293</v>
      </c>
      <c r="X7436" s="8"/>
      <c r="Y7436" s="7">
        <f t="shared" si="977"/>
        <v>0</v>
      </c>
      <c r="Z7436" s="7"/>
      <c r="AA7436" s="8">
        <f t="shared" si="963"/>
        <v>197.76470588235293</v>
      </c>
      <c r="AB7436" s="7">
        <f t="shared" si="954"/>
        <v>3.9552941176470711</v>
      </c>
      <c r="AC7436" s="7">
        <f t="shared" si="980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hidden="1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1993</v>
      </c>
      <c r="I7437" s="57" t="s">
        <v>1994</v>
      </c>
      <c r="J7437" s="57" t="s">
        <v>1995</v>
      </c>
      <c r="K7437" s="57" t="s">
        <v>32</v>
      </c>
      <c r="L7437" s="57" t="s">
        <v>1924</v>
      </c>
      <c r="M7437" s="57"/>
      <c r="N7437" s="2" t="s">
        <v>4468</v>
      </c>
      <c r="O7437" s="57" t="s">
        <v>41</v>
      </c>
      <c r="P7437" s="3">
        <v>0.08</v>
      </c>
      <c r="Q7437" s="116" t="s">
        <v>2431</v>
      </c>
      <c r="R7437" s="57"/>
      <c r="S7437" s="6">
        <v>0</v>
      </c>
      <c r="T7437" s="6">
        <v>0</v>
      </c>
      <c r="U7437" s="6">
        <v>126.00000000000001</v>
      </c>
      <c r="V7437" s="7">
        <f t="shared" si="952"/>
        <v>-126.00000000000001</v>
      </c>
      <c r="W7437" s="8">
        <f t="shared" si="969"/>
        <v>116.66666666666667</v>
      </c>
      <c r="X7437" s="6"/>
      <c r="Y7437" s="7">
        <f t="shared" si="977"/>
        <v>0</v>
      </c>
      <c r="Z7437" s="7"/>
      <c r="AA7437" s="8">
        <f t="shared" si="963"/>
        <v>116.66666666666667</v>
      </c>
      <c r="AB7437" s="6">
        <f t="shared" si="954"/>
        <v>9.3333333333333428</v>
      </c>
      <c r="AC7437" s="7">
        <f t="shared" si="980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hidden="1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1993</v>
      </c>
      <c r="I7438" s="2" t="s">
        <v>1994</v>
      </c>
      <c r="J7438" s="2" t="s">
        <v>1995</v>
      </c>
      <c r="K7438" s="2" t="s">
        <v>32</v>
      </c>
      <c r="L7438" s="2" t="s">
        <v>301</v>
      </c>
      <c r="M7438" s="18"/>
      <c r="N7438" s="2" t="s">
        <v>4468</v>
      </c>
      <c r="O7438" s="2" t="s">
        <v>80</v>
      </c>
      <c r="P7438" s="18">
        <v>0</v>
      </c>
      <c r="Q7438" s="121" t="s">
        <v>2097</v>
      </c>
      <c r="R7438" s="11"/>
      <c r="S7438" s="8">
        <v>0</v>
      </c>
      <c r="T7438" s="8">
        <v>0</v>
      </c>
      <c r="U7438" s="7">
        <v>37925.071980000001</v>
      </c>
      <c r="V7438" s="7">
        <f t="shared" si="952"/>
        <v>-37925.071980000001</v>
      </c>
      <c r="W7438" s="8">
        <f t="shared" si="969"/>
        <v>37925.071980000001</v>
      </c>
      <c r="X7438" s="8"/>
      <c r="Y7438" s="7">
        <f t="shared" si="977"/>
        <v>0</v>
      </c>
      <c r="Z7438" s="7"/>
      <c r="AA7438" s="8">
        <f t="shared" si="963"/>
        <v>37925.071980000001</v>
      </c>
      <c r="AB7438" s="7">
        <f t="shared" si="954"/>
        <v>0</v>
      </c>
      <c r="AC7438" s="7">
        <f t="shared" si="980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hidden="1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2420</v>
      </c>
      <c r="G7439" s="58" t="s">
        <v>994</v>
      </c>
      <c r="H7439" s="58" t="s">
        <v>1993</v>
      </c>
      <c r="I7439" s="58" t="s">
        <v>1994</v>
      </c>
      <c r="J7439" s="58" t="s">
        <v>1995</v>
      </c>
      <c r="K7439" s="58" t="s">
        <v>32</v>
      </c>
      <c r="L7439" s="58" t="s">
        <v>994</v>
      </c>
      <c r="M7439" s="58"/>
      <c r="N7439" s="2" t="s">
        <v>4468</v>
      </c>
      <c r="O7439" s="2" t="s">
        <v>41</v>
      </c>
      <c r="P7439" s="18">
        <v>0.02</v>
      </c>
      <c r="Q7439" s="117" t="s">
        <v>2421</v>
      </c>
      <c r="R7439" s="58"/>
      <c r="S7439" s="7"/>
      <c r="T7439" s="7"/>
      <c r="U7439" s="7">
        <v>1.2</v>
      </c>
      <c r="V7439" s="7">
        <f t="shared" si="952"/>
        <v>-1.2</v>
      </c>
      <c r="W7439" s="8">
        <f t="shared" si="969"/>
        <v>1.1764705882352942</v>
      </c>
      <c r="X7439" s="8"/>
      <c r="Y7439" s="7">
        <f t="shared" si="977"/>
        <v>0</v>
      </c>
      <c r="Z7439" s="7"/>
      <c r="AA7439" s="8">
        <f t="shared" si="963"/>
        <v>1.1764705882352942</v>
      </c>
      <c r="AB7439" s="7">
        <f t="shared" si="954"/>
        <v>2.3529411764705799E-2</v>
      </c>
      <c r="AC7439" s="7">
        <f t="shared" si="980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3262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hidden="1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1993</v>
      </c>
      <c r="I7440" s="2" t="s">
        <v>1994</v>
      </c>
      <c r="J7440" s="2" t="s">
        <v>1995</v>
      </c>
      <c r="K7440" s="2" t="s">
        <v>32</v>
      </c>
      <c r="L7440" s="2" t="s">
        <v>509</v>
      </c>
      <c r="M7440" s="18"/>
      <c r="N7440" s="2" t="s">
        <v>4468</v>
      </c>
      <c r="O7440" s="2" t="s">
        <v>80</v>
      </c>
      <c r="P7440" s="18">
        <v>0</v>
      </c>
      <c r="Q7440" s="121" t="s">
        <v>2148</v>
      </c>
      <c r="R7440" s="11"/>
      <c r="S7440" s="8"/>
      <c r="T7440" s="8"/>
      <c r="U7440" s="113">
        <v>13646.118890000005</v>
      </c>
      <c r="V7440" s="7">
        <f t="shared" si="952"/>
        <v>-13646.118890000005</v>
      </c>
      <c r="W7440" s="8">
        <f t="shared" si="969"/>
        <v>13646.118890000005</v>
      </c>
      <c r="X7440" s="8"/>
      <c r="Y7440" s="7">
        <f t="shared" si="977"/>
        <v>0</v>
      </c>
      <c r="Z7440" s="7"/>
      <c r="AA7440" s="8">
        <f t="shared" si="963"/>
        <v>13646.118890000005</v>
      </c>
      <c r="AB7440" s="7">
        <f t="shared" si="954"/>
        <v>0</v>
      </c>
      <c r="AC7440" s="7">
        <f t="shared" si="980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hidden="1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1993</v>
      </c>
      <c r="I7441" s="58" t="s">
        <v>1994</v>
      </c>
      <c r="J7441" s="58" t="s">
        <v>1995</v>
      </c>
      <c r="K7441" s="58" t="s">
        <v>32</v>
      </c>
      <c r="L7441" s="58" t="s">
        <v>509</v>
      </c>
      <c r="M7441" s="58"/>
      <c r="N7441" s="2" t="s">
        <v>4468</v>
      </c>
      <c r="O7441" s="58" t="s">
        <v>80</v>
      </c>
      <c r="P7441" s="4">
        <v>0</v>
      </c>
      <c r="Q7441" s="117" t="s">
        <v>2148</v>
      </c>
      <c r="R7441" s="58"/>
      <c r="S7441" s="95"/>
      <c r="T7441" s="7"/>
      <c r="U7441" s="7">
        <v>1064.7</v>
      </c>
      <c r="V7441" s="7">
        <f t="shared" ref="V7441:V7466" si="981">S7441+T7441-U7441</f>
        <v>-1064.7</v>
      </c>
      <c r="W7441" s="8">
        <f t="shared" si="969"/>
        <v>1064.7</v>
      </c>
      <c r="X7441" s="8"/>
      <c r="Y7441" s="7">
        <f t="shared" si="977"/>
        <v>0</v>
      </c>
      <c r="Z7441" s="7"/>
      <c r="AA7441" s="8">
        <f t="shared" si="963"/>
        <v>1064.7</v>
      </c>
      <c r="AB7441" s="7">
        <f t="shared" ref="AB7441:AB7457" si="982">U7441-W7441</f>
        <v>0</v>
      </c>
      <c r="AC7441" s="7">
        <f t="shared" ref="AC7441:AC7448" si="983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hidden="1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1993</v>
      </c>
      <c r="I7442" s="2" t="s">
        <v>1994</v>
      </c>
      <c r="J7442" s="2" t="s">
        <v>1995</v>
      </c>
      <c r="K7442" s="2" t="s">
        <v>32</v>
      </c>
      <c r="L7442" s="2" t="s">
        <v>699</v>
      </c>
      <c r="M7442" s="2"/>
      <c r="N7442" s="2" t="s">
        <v>4468</v>
      </c>
      <c r="O7442" s="2" t="s">
        <v>41</v>
      </c>
      <c r="P7442" s="18">
        <v>0.02</v>
      </c>
      <c r="Q7442" s="121" t="s">
        <v>2282</v>
      </c>
      <c r="R7442" s="5"/>
      <c r="S7442" s="8">
        <v>0</v>
      </c>
      <c r="T7442" s="8">
        <v>0</v>
      </c>
      <c r="U7442" s="7">
        <v>845.50999999999988</v>
      </c>
      <c r="V7442" s="7">
        <f t="shared" si="981"/>
        <v>-845.50999999999988</v>
      </c>
      <c r="W7442" s="8">
        <f t="shared" si="969"/>
        <v>828.93137254901944</v>
      </c>
      <c r="X7442" s="8"/>
      <c r="Y7442" s="7">
        <f t="shared" si="977"/>
        <v>0</v>
      </c>
      <c r="Z7442" s="7"/>
      <c r="AA7442" s="8">
        <f t="shared" si="963"/>
        <v>828.93137254901944</v>
      </c>
      <c r="AB7442" s="7">
        <f t="shared" si="982"/>
        <v>16.578627450980434</v>
      </c>
      <c r="AC7442" s="7">
        <f t="shared" si="983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hidden="1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1993</v>
      </c>
      <c r="I7443" s="2" t="s">
        <v>1994</v>
      </c>
      <c r="J7443" s="2" t="s">
        <v>1995</v>
      </c>
      <c r="K7443" s="2" t="s">
        <v>32</v>
      </c>
      <c r="L7443" s="2" t="s">
        <v>323</v>
      </c>
      <c r="M7443" s="18"/>
      <c r="N7443" s="2" t="s">
        <v>4468</v>
      </c>
      <c r="O7443" s="2" t="s">
        <v>41</v>
      </c>
      <c r="P7443" s="18">
        <v>0.08</v>
      </c>
      <c r="Q7443" s="121" t="s">
        <v>2104</v>
      </c>
      <c r="R7443" s="11"/>
      <c r="S7443" s="8">
        <v>0</v>
      </c>
      <c r="T7443" s="8"/>
      <c r="U7443" s="7">
        <v>814.17669999999998</v>
      </c>
      <c r="V7443" s="7">
        <f t="shared" si="981"/>
        <v>-814.17669999999998</v>
      </c>
      <c r="W7443" s="8">
        <f t="shared" si="969"/>
        <v>753.86731481481479</v>
      </c>
      <c r="X7443" s="8"/>
      <c r="Y7443" s="7">
        <f t="shared" si="977"/>
        <v>0</v>
      </c>
      <c r="Z7443" s="7"/>
      <c r="AA7443" s="8">
        <f t="shared" si="963"/>
        <v>753.86731481481479</v>
      </c>
      <c r="AB7443" s="7">
        <f t="shared" si="982"/>
        <v>60.309385185185192</v>
      </c>
      <c r="AC7443" s="7">
        <f t="shared" si="983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hidden="1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1993</v>
      </c>
      <c r="I7444" s="2" t="s">
        <v>1994</v>
      </c>
      <c r="J7444" s="2" t="s">
        <v>1995</v>
      </c>
      <c r="K7444" s="2" t="s">
        <v>32</v>
      </c>
      <c r="L7444" s="2" t="s">
        <v>1157</v>
      </c>
      <c r="M7444" s="2"/>
      <c r="N7444" s="2" t="s">
        <v>4468</v>
      </c>
      <c r="O7444" s="2" t="s">
        <v>80</v>
      </c>
      <c r="P7444" s="18">
        <v>0</v>
      </c>
      <c r="Q7444" s="121" t="s">
        <v>2610</v>
      </c>
      <c r="R7444" s="5"/>
      <c r="S7444" s="8">
        <v>0</v>
      </c>
      <c r="T7444" s="8"/>
      <c r="U7444" s="7">
        <v>6678.4964000000036</v>
      </c>
      <c r="V7444" s="7">
        <f t="shared" si="981"/>
        <v>-6678.4964000000036</v>
      </c>
      <c r="W7444" s="8">
        <f t="shared" si="969"/>
        <v>6678.4964000000036</v>
      </c>
      <c r="X7444" s="8"/>
      <c r="Y7444" s="7">
        <f t="shared" si="977"/>
        <v>0</v>
      </c>
      <c r="Z7444" s="7"/>
      <c r="AA7444" s="8">
        <f t="shared" si="963"/>
        <v>6678.4964000000036</v>
      </c>
      <c r="AB7444" s="7">
        <f t="shared" si="982"/>
        <v>0</v>
      </c>
      <c r="AC7444" s="7">
        <f t="shared" si="983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hidden="1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1993</v>
      </c>
      <c r="I7445" s="2" t="s">
        <v>1994</v>
      </c>
      <c r="J7445" s="2" t="s">
        <v>1995</v>
      </c>
      <c r="K7445" s="2" t="s">
        <v>32</v>
      </c>
      <c r="L7445" s="2" t="s">
        <v>1387</v>
      </c>
      <c r="M7445" s="18"/>
      <c r="N7445" s="2" t="s">
        <v>4468</v>
      </c>
      <c r="O7445" s="2" t="s">
        <v>41</v>
      </c>
      <c r="P7445" s="18">
        <v>0.04</v>
      </c>
      <c r="Q7445" s="121" t="s">
        <v>2752</v>
      </c>
      <c r="R7445" s="11"/>
      <c r="S7445" s="8"/>
      <c r="T7445" s="8"/>
      <c r="U7445" s="7">
        <v>209.25338999999997</v>
      </c>
      <c r="V7445" s="7">
        <f t="shared" si="981"/>
        <v>-209.25338999999997</v>
      </c>
      <c r="W7445" s="8">
        <f t="shared" si="969"/>
        <v>201.20518269230766</v>
      </c>
      <c r="X7445" s="8"/>
      <c r="Y7445" s="7">
        <f t="shared" si="977"/>
        <v>0</v>
      </c>
      <c r="Z7445" s="7"/>
      <c r="AA7445" s="8">
        <f t="shared" si="963"/>
        <v>201.20518269230766</v>
      </c>
      <c r="AB7445" s="7">
        <f t="shared" si="982"/>
        <v>8.0482073076923086</v>
      </c>
      <c r="AC7445" s="7">
        <f t="shared" si="983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hidden="1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2214</v>
      </c>
      <c r="F7446" s="2" t="s">
        <v>2214</v>
      </c>
      <c r="G7446" s="2" t="s">
        <v>2214</v>
      </c>
      <c r="H7446" s="80" t="s">
        <v>1993</v>
      </c>
      <c r="I7446" s="2" t="s">
        <v>1994</v>
      </c>
      <c r="J7446" s="2" t="s">
        <v>1995</v>
      </c>
      <c r="K7446" s="2" t="s">
        <v>32</v>
      </c>
      <c r="L7446" s="2" t="s">
        <v>2214</v>
      </c>
      <c r="M7446" s="2"/>
      <c r="N7446" s="2" t="s">
        <v>4468</v>
      </c>
      <c r="O7446" s="2" t="s">
        <v>41</v>
      </c>
      <c r="P7446" s="18">
        <v>0.08</v>
      </c>
      <c r="Q7446" s="121" t="s">
        <v>2215</v>
      </c>
      <c r="R7446" s="5"/>
      <c r="S7446" s="8"/>
      <c r="T7446" s="8"/>
      <c r="U7446" s="7">
        <v>684.51493000000005</v>
      </c>
      <c r="V7446" s="7">
        <f t="shared" si="981"/>
        <v>-684.51493000000005</v>
      </c>
      <c r="W7446" s="8">
        <f t="shared" si="969"/>
        <v>633.81012037037033</v>
      </c>
      <c r="X7446" s="8"/>
      <c r="Y7446" s="7">
        <f t="shared" si="977"/>
        <v>0</v>
      </c>
      <c r="Z7446" s="7"/>
      <c r="AA7446" s="8">
        <f t="shared" si="963"/>
        <v>633.81012037037033</v>
      </c>
      <c r="AB7446" s="7">
        <f t="shared" si="982"/>
        <v>50.704809629629722</v>
      </c>
      <c r="AC7446" s="7">
        <f t="shared" si="983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hidden="1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2220</v>
      </c>
      <c r="F7447" s="2" t="s">
        <v>2220</v>
      </c>
      <c r="G7447" s="2" t="s">
        <v>2220</v>
      </c>
      <c r="H7447" s="80" t="s">
        <v>1993</v>
      </c>
      <c r="I7447" s="2" t="s">
        <v>1994</v>
      </c>
      <c r="J7447" s="2" t="s">
        <v>1995</v>
      </c>
      <c r="K7447" s="2" t="s">
        <v>32</v>
      </c>
      <c r="L7447" s="2" t="s">
        <v>2221</v>
      </c>
      <c r="M7447" s="2"/>
      <c r="N7447" s="2" t="s">
        <v>4468</v>
      </c>
      <c r="O7447" s="2" t="s">
        <v>41</v>
      </c>
      <c r="P7447" s="18">
        <v>0.02</v>
      </c>
      <c r="Q7447" s="121" t="s">
        <v>2222</v>
      </c>
      <c r="R7447" s="5"/>
      <c r="S7447" s="8"/>
      <c r="T7447" s="8"/>
      <c r="U7447" s="7">
        <v>8942.1461299999974</v>
      </c>
      <c r="V7447" s="7">
        <f t="shared" si="981"/>
        <v>-8942.1461299999974</v>
      </c>
      <c r="W7447" s="8">
        <f t="shared" si="969"/>
        <v>8766.809931372547</v>
      </c>
      <c r="X7447" s="8"/>
      <c r="Y7447" s="7">
        <f t="shared" si="977"/>
        <v>0</v>
      </c>
      <c r="Z7447" s="7"/>
      <c r="AA7447" s="8">
        <f t="shared" si="963"/>
        <v>8766.809931372547</v>
      </c>
      <c r="AB7447" s="7">
        <f t="shared" si="982"/>
        <v>175.33619862745036</v>
      </c>
      <c r="AC7447" s="7">
        <f t="shared" si="983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hidden="1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2220</v>
      </c>
      <c r="F7448" s="2" t="s">
        <v>2220</v>
      </c>
      <c r="G7448" s="2" t="s">
        <v>2220</v>
      </c>
      <c r="H7448" s="80" t="s">
        <v>1993</v>
      </c>
      <c r="I7448" s="57" t="s">
        <v>1994</v>
      </c>
      <c r="J7448" s="57" t="s">
        <v>1995</v>
      </c>
      <c r="K7448" s="57" t="s">
        <v>32</v>
      </c>
      <c r="L7448" s="2" t="s">
        <v>2221</v>
      </c>
      <c r="M7448" s="57"/>
      <c r="N7448" s="2" t="s">
        <v>4468</v>
      </c>
      <c r="O7448" s="2" t="s">
        <v>41</v>
      </c>
      <c r="P7448" s="4">
        <v>0.02</v>
      </c>
      <c r="Q7448" s="121" t="s">
        <v>2222</v>
      </c>
      <c r="R7448" s="57"/>
      <c r="S7448" s="8"/>
      <c r="T7448" s="6"/>
      <c r="U7448" s="6">
        <v>25367.767319999984</v>
      </c>
      <c r="V7448" s="7">
        <f t="shared" si="981"/>
        <v>-25367.767319999984</v>
      </c>
      <c r="W7448" s="8">
        <f t="shared" si="969"/>
        <v>24870.360117647044</v>
      </c>
      <c r="X7448" s="6"/>
      <c r="Y7448" s="7">
        <f t="shared" si="977"/>
        <v>0</v>
      </c>
      <c r="Z7448" s="7"/>
      <c r="AA7448" s="8">
        <f t="shared" si="963"/>
        <v>24870.360117647044</v>
      </c>
      <c r="AB7448" s="6">
        <f t="shared" si="982"/>
        <v>497.40720235294066</v>
      </c>
      <c r="AC7448" s="7">
        <f t="shared" si="983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hidden="1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2220</v>
      </c>
      <c r="F7449" s="58" t="s">
        <v>2220</v>
      </c>
      <c r="G7449" s="58" t="s">
        <v>2220</v>
      </c>
      <c r="H7449" s="58" t="s">
        <v>1993</v>
      </c>
      <c r="I7449" s="58" t="s">
        <v>1994</v>
      </c>
      <c r="J7449" s="58" t="s">
        <v>1995</v>
      </c>
      <c r="K7449" s="58" t="s">
        <v>32</v>
      </c>
      <c r="L7449" s="58" t="s">
        <v>2221</v>
      </c>
      <c r="M7449" s="58"/>
      <c r="N7449" s="2" t="s">
        <v>4468</v>
      </c>
      <c r="O7449" s="58" t="s">
        <v>41</v>
      </c>
      <c r="P7449" s="4">
        <v>0.02</v>
      </c>
      <c r="Q7449" s="117" t="s">
        <v>2222</v>
      </c>
      <c r="R7449" s="58"/>
      <c r="S7449" s="95"/>
      <c r="T7449" s="7"/>
      <c r="U7449" s="7">
        <v>2266.6305600000005</v>
      </c>
      <c r="V7449" s="7">
        <f t="shared" si="981"/>
        <v>-2266.6305600000005</v>
      </c>
      <c r="W7449" s="8">
        <f t="shared" si="969"/>
        <v>2222.1868235294123</v>
      </c>
      <c r="X7449" s="8"/>
      <c r="Y7449" s="7">
        <f t="shared" si="977"/>
        <v>0</v>
      </c>
      <c r="Z7449" s="7"/>
      <c r="AA7449" s="8">
        <f t="shared" si="963"/>
        <v>2222.1868235294123</v>
      </c>
      <c r="AB7449" s="7">
        <f t="shared" si="982"/>
        <v>44.443736470588192</v>
      </c>
      <c r="AC7449" s="7">
        <f t="shared" ref="AC7449:AC7451" si="984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hidden="1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3490</v>
      </c>
      <c r="F7450" s="57" t="s">
        <v>3490</v>
      </c>
      <c r="G7450" s="57" t="s">
        <v>3490</v>
      </c>
      <c r="H7450" s="84" t="s">
        <v>1993</v>
      </c>
      <c r="I7450" s="57" t="s">
        <v>1994</v>
      </c>
      <c r="J7450" s="57" t="s">
        <v>1995</v>
      </c>
      <c r="K7450" s="57" t="s">
        <v>32</v>
      </c>
      <c r="L7450" s="57" t="s">
        <v>3490</v>
      </c>
      <c r="M7450" s="57"/>
      <c r="N7450" s="2" t="s">
        <v>4468</v>
      </c>
      <c r="O7450" s="57" t="s">
        <v>80</v>
      </c>
      <c r="P7450" s="3">
        <v>0</v>
      </c>
      <c r="Q7450" s="116" t="s">
        <v>3492</v>
      </c>
      <c r="R7450" s="57"/>
      <c r="S7450" s="6"/>
      <c r="T7450" s="6"/>
      <c r="U7450" s="6">
        <v>618.11801000000014</v>
      </c>
      <c r="V7450" s="7">
        <f t="shared" si="981"/>
        <v>-618.11801000000014</v>
      </c>
      <c r="W7450" s="8">
        <f t="shared" si="969"/>
        <v>618.11801000000014</v>
      </c>
      <c r="X7450" s="6"/>
      <c r="Y7450" s="7">
        <f t="shared" si="977"/>
        <v>0</v>
      </c>
      <c r="Z7450" s="7"/>
      <c r="AA7450" s="8">
        <f t="shared" si="963"/>
        <v>618.11801000000014</v>
      </c>
      <c r="AB7450" s="6">
        <f t="shared" si="982"/>
        <v>0</v>
      </c>
      <c r="AC7450" s="6">
        <f t="shared" si="984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hidden="1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3490</v>
      </c>
      <c r="F7451" s="58" t="s">
        <v>3490</v>
      </c>
      <c r="G7451" s="58" t="s">
        <v>3490</v>
      </c>
      <c r="H7451" s="58" t="s">
        <v>1993</v>
      </c>
      <c r="I7451" s="58" t="s">
        <v>1994</v>
      </c>
      <c r="J7451" s="58" t="s">
        <v>1995</v>
      </c>
      <c r="K7451" s="58" t="s">
        <v>32</v>
      </c>
      <c r="L7451" s="58" t="s">
        <v>3490</v>
      </c>
      <c r="M7451" s="58"/>
      <c r="N7451" s="2" t="s">
        <v>4468</v>
      </c>
      <c r="O7451" s="58" t="s">
        <v>80</v>
      </c>
      <c r="P7451" s="4">
        <v>0</v>
      </c>
      <c r="Q7451" s="117" t="s">
        <v>3492</v>
      </c>
      <c r="R7451" s="58"/>
      <c r="S7451" s="7"/>
      <c r="T7451" s="7"/>
      <c r="U7451" s="7">
        <v>41.082720000000002</v>
      </c>
      <c r="V7451" s="7">
        <f t="shared" si="981"/>
        <v>-41.082720000000002</v>
      </c>
      <c r="W7451" s="8">
        <f t="shared" si="969"/>
        <v>41.082720000000002</v>
      </c>
      <c r="X7451" s="8"/>
      <c r="Y7451" s="7">
        <f t="shared" si="977"/>
        <v>0</v>
      </c>
      <c r="Z7451" s="7"/>
      <c r="AA7451" s="8">
        <f t="shared" si="963"/>
        <v>41.082720000000002</v>
      </c>
      <c r="AB7451" s="7">
        <f t="shared" si="982"/>
        <v>0</v>
      </c>
      <c r="AC7451" s="7">
        <f t="shared" si="984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3262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hidden="1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1993</v>
      </c>
      <c r="I7452" s="2" t="s">
        <v>1994</v>
      </c>
      <c r="J7452" s="2" t="s">
        <v>1995</v>
      </c>
      <c r="K7452" s="2" t="s">
        <v>32</v>
      </c>
      <c r="L7452" s="2" t="s">
        <v>2361</v>
      </c>
      <c r="M7452" s="18"/>
      <c r="N7452" s="2" t="s">
        <v>4468</v>
      </c>
      <c r="O7452" s="2" t="s">
        <v>41</v>
      </c>
      <c r="P7452" s="18">
        <v>0.02</v>
      </c>
      <c r="Q7452" s="121" t="s">
        <v>2362</v>
      </c>
      <c r="R7452" s="11"/>
      <c r="S7452" s="8">
        <v>0</v>
      </c>
      <c r="T7452" s="8">
        <v>0</v>
      </c>
      <c r="U7452" s="7">
        <v>75.868459999999999</v>
      </c>
      <c r="V7452" s="7">
        <f t="shared" si="981"/>
        <v>-75.868459999999999</v>
      </c>
      <c r="W7452" s="8">
        <f t="shared" si="969"/>
        <v>74.380843137254899</v>
      </c>
      <c r="X7452" s="8"/>
      <c r="Y7452" s="7">
        <f t="shared" si="977"/>
        <v>0</v>
      </c>
      <c r="Z7452" s="7"/>
      <c r="AA7452" s="7"/>
      <c r="AB7452" s="7">
        <f t="shared" si="982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hidden="1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2629</v>
      </c>
      <c r="F7453" s="2" t="s">
        <v>2629</v>
      </c>
      <c r="G7453" s="2" t="s">
        <v>2629</v>
      </c>
      <c r="H7453" s="80" t="s">
        <v>1993</v>
      </c>
      <c r="I7453" s="2" t="s">
        <v>1994</v>
      </c>
      <c r="J7453" s="2" t="s">
        <v>1995</v>
      </c>
      <c r="K7453" s="2" t="s">
        <v>32</v>
      </c>
      <c r="L7453" s="2" t="s">
        <v>2629</v>
      </c>
      <c r="M7453" s="2"/>
      <c r="N7453" s="2" t="s">
        <v>4468</v>
      </c>
      <c r="O7453" s="2" t="s">
        <v>41</v>
      </c>
      <c r="P7453" s="18">
        <v>0.01</v>
      </c>
      <c r="Q7453" s="121" t="s">
        <v>2630</v>
      </c>
      <c r="R7453" s="5"/>
      <c r="S7453" s="8"/>
      <c r="T7453" s="8"/>
      <c r="U7453" s="7">
        <v>6731.7295500000009</v>
      </c>
      <c r="V7453" s="7">
        <f t="shared" si="981"/>
        <v>-6731.7295500000009</v>
      </c>
      <c r="W7453" s="8">
        <f t="shared" si="969"/>
        <v>6665.078762376238</v>
      </c>
      <c r="X7453" s="8"/>
      <c r="Y7453" s="7">
        <f t="shared" si="977"/>
        <v>0</v>
      </c>
      <c r="Z7453" s="7"/>
      <c r="AA7453" s="8">
        <f t="shared" ref="AA7453:AA7499" si="985">W7453+X7453</f>
        <v>6665.078762376238</v>
      </c>
      <c r="AB7453" s="7">
        <f t="shared" si="982"/>
        <v>66.650787623762881</v>
      </c>
      <c r="AC7453" s="7">
        <f t="shared" ref="AC7453:AC7454" si="986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hidden="1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2629</v>
      </c>
      <c r="F7454" s="57" t="s">
        <v>2629</v>
      </c>
      <c r="G7454" s="57" t="s">
        <v>2629</v>
      </c>
      <c r="H7454" s="84" t="s">
        <v>1993</v>
      </c>
      <c r="I7454" s="57" t="s">
        <v>1994</v>
      </c>
      <c r="J7454" s="57" t="s">
        <v>1995</v>
      </c>
      <c r="K7454" s="57" t="s">
        <v>32</v>
      </c>
      <c r="L7454" s="57" t="s">
        <v>2629</v>
      </c>
      <c r="M7454" s="57"/>
      <c r="N7454" s="2" t="s">
        <v>4468</v>
      </c>
      <c r="O7454" s="2" t="s">
        <v>41</v>
      </c>
      <c r="P7454" s="18">
        <v>0.01</v>
      </c>
      <c r="Q7454" s="116" t="s">
        <v>2630</v>
      </c>
      <c r="R7454" s="57"/>
      <c r="S7454" s="6"/>
      <c r="T7454" s="6"/>
      <c r="U7454" s="6">
        <v>162.36854</v>
      </c>
      <c r="V7454" s="7">
        <f t="shared" si="981"/>
        <v>-162.36854</v>
      </c>
      <c r="W7454" s="8">
        <f t="shared" si="969"/>
        <v>160.7609306930693</v>
      </c>
      <c r="X7454" s="6"/>
      <c r="Y7454" s="7">
        <f t="shared" si="977"/>
        <v>0</v>
      </c>
      <c r="Z7454" s="7"/>
      <c r="AA7454" s="8">
        <f t="shared" si="985"/>
        <v>160.7609306930693</v>
      </c>
      <c r="AB7454" s="6">
        <f t="shared" si="982"/>
        <v>1.6076093069306978</v>
      </c>
      <c r="AC7454" s="7">
        <f t="shared" si="986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hidden="1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2629</v>
      </c>
      <c r="F7455" s="58" t="s">
        <v>2629</v>
      </c>
      <c r="G7455" s="58" t="s">
        <v>2629</v>
      </c>
      <c r="H7455" s="58" t="s">
        <v>1993</v>
      </c>
      <c r="I7455" s="58" t="s">
        <v>1994</v>
      </c>
      <c r="J7455" s="58" t="s">
        <v>1995</v>
      </c>
      <c r="K7455" s="58" t="s">
        <v>32</v>
      </c>
      <c r="L7455" s="58" t="s">
        <v>2629</v>
      </c>
      <c r="M7455" s="58"/>
      <c r="N7455" s="2" t="s">
        <v>4468</v>
      </c>
      <c r="O7455" s="58" t="s">
        <v>41</v>
      </c>
      <c r="P7455" s="4">
        <v>0.01</v>
      </c>
      <c r="Q7455" s="117" t="s">
        <v>2630</v>
      </c>
      <c r="R7455" s="58"/>
      <c r="S7455" s="7"/>
      <c r="T7455" s="7"/>
      <c r="U7455" s="7">
        <v>2109.8366099999994</v>
      </c>
      <c r="V7455" s="7">
        <f t="shared" si="981"/>
        <v>-2109.8366099999994</v>
      </c>
      <c r="W7455" s="8">
        <f t="shared" si="969"/>
        <v>2088.9471386138607</v>
      </c>
      <c r="X7455" s="8"/>
      <c r="Y7455" s="7">
        <f t="shared" si="977"/>
        <v>0</v>
      </c>
      <c r="Z7455" s="7"/>
      <c r="AA7455" s="8">
        <f t="shared" si="985"/>
        <v>2088.9471386138607</v>
      </c>
      <c r="AB7455" s="7">
        <f t="shared" si="982"/>
        <v>20.889471386138666</v>
      </c>
      <c r="AC7455" s="7">
        <f t="shared" ref="AC7455:AC7460" si="987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3262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hidden="1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2629</v>
      </c>
      <c r="F7456" s="58" t="s">
        <v>2629</v>
      </c>
      <c r="G7456" s="58" t="s">
        <v>2629</v>
      </c>
      <c r="H7456" s="58" t="s">
        <v>1993</v>
      </c>
      <c r="I7456" s="58" t="s">
        <v>1994</v>
      </c>
      <c r="J7456" s="58" t="s">
        <v>1995</v>
      </c>
      <c r="K7456" s="58" t="s">
        <v>32</v>
      </c>
      <c r="L7456" s="58" t="s">
        <v>2629</v>
      </c>
      <c r="M7456" s="58"/>
      <c r="N7456" s="2" t="s">
        <v>4468</v>
      </c>
      <c r="O7456" s="58" t="s">
        <v>41</v>
      </c>
      <c r="P7456" s="4">
        <v>0.01</v>
      </c>
      <c r="Q7456" s="117" t="s">
        <v>4052</v>
      </c>
      <c r="R7456" s="58"/>
      <c r="S7456" s="7">
        <v>0</v>
      </c>
      <c r="T7456" s="7">
        <v>0</v>
      </c>
      <c r="U7456" s="7">
        <v>3416.9191099999998</v>
      </c>
      <c r="V7456" s="7">
        <f t="shared" si="981"/>
        <v>-3416.9191099999998</v>
      </c>
      <c r="W7456" s="8">
        <f t="shared" si="969"/>
        <v>3383.088227722772</v>
      </c>
      <c r="X7456" s="8"/>
      <c r="Y7456" s="7">
        <f t="shared" si="977"/>
        <v>0</v>
      </c>
      <c r="Z7456" s="7"/>
      <c r="AA7456" s="8">
        <f t="shared" si="985"/>
        <v>3383.088227722772</v>
      </c>
      <c r="AB7456" s="7">
        <f t="shared" si="982"/>
        <v>33.830882277227829</v>
      </c>
      <c r="AC7456" s="7">
        <f t="shared" si="987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3262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hidden="1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2021</v>
      </c>
      <c r="F7457" s="2" t="s">
        <v>2021</v>
      </c>
      <c r="G7457" s="2" t="s">
        <v>2021</v>
      </c>
      <c r="H7457" s="80" t="s">
        <v>1993</v>
      </c>
      <c r="I7457" s="2" t="s">
        <v>1994</v>
      </c>
      <c r="J7457" s="2" t="s">
        <v>1995</v>
      </c>
      <c r="K7457" s="2" t="s">
        <v>32</v>
      </c>
      <c r="L7457" s="2" t="s">
        <v>2021</v>
      </c>
      <c r="M7457" s="2"/>
      <c r="N7457" s="2" t="s">
        <v>4468</v>
      </c>
      <c r="O7457" s="2" t="s">
        <v>80</v>
      </c>
      <c r="P7457" s="18">
        <v>0</v>
      </c>
      <c r="Q7457" s="121" t="s">
        <v>2037</v>
      </c>
      <c r="R7457" s="5"/>
      <c r="S7457" s="8">
        <v>0</v>
      </c>
      <c r="T7457" s="8"/>
      <c r="U7457" s="7">
        <v>143.69999999999999</v>
      </c>
      <c r="V7457" s="7">
        <f t="shared" si="981"/>
        <v>-143.69999999999999</v>
      </c>
      <c r="W7457" s="8">
        <f t="shared" si="969"/>
        <v>143.69999999999999</v>
      </c>
      <c r="X7457" s="8"/>
      <c r="Y7457" s="7">
        <f t="shared" si="977"/>
        <v>0</v>
      </c>
      <c r="Z7457" s="7"/>
      <c r="AA7457" s="8">
        <f t="shared" si="985"/>
        <v>143.69999999999999</v>
      </c>
      <c r="AB7457" s="7">
        <f t="shared" si="982"/>
        <v>0</v>
      </c>
      <c r="AC7457" s="6">
        <f t="shared" si="987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hidden="1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5062</v>
      </c>
      <c r="K7458" s="71" t="s">
        <v>32</v>
      </c>
      <c r="L7458" s="71"/>
      <c r="M7458" s="71"/>
      <c r="N7458" s="71" t="s">
        <v>4011</v>
      </c>
      <c r="O7458" s="71" t="s">
        <v>4482</v>
      </c>
      <c r="P7458" s="72">
        <v>0.02</v>
      </c>
      <c r="Q7458" s="135"/>
      <c r="R7458" s="71" t="s">
        <v>4480</v>
      </c>
      <c r="S7458" s="98">
        <v>0</v>
      </c>
      <c r="T7458" s="75"/>
      <c r="U7458" s="75">
        <v>0</v>
      </c>
      <c r="V7458" s="75">
        <f t="shared" si="981"/>
        <v>0</v>
      </c>
      <c r="W7458" s="74">
        <f t="shared" ref="W7458:W7460" si="988">U7458/(1+P7458)</f>
        <v>0</v>
      </c>
      <c r="X7458" s="74"/>
      <c r="Y7458" s="7">
        <f t="shared" si="977"/>
        <v>0</v>
      </c>
      <c r="Z7458" s="75"/>
      <c r="AA7458" s="8"/>
      <c r="AB7458" s="75">
        <v>1720034.6032</v>
      </c>
      <c r="AC7458" s="75">
        <f t="shared" si="987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hidden="1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5062</v>
      </c>
      <c r="K7459" s="71" t="s">
        <v>32</v>
      </c>
      <c r="L7459" s="71"/>
      <c r="M7459" s="71"/>
      <c r="N7459" s="71" t="s">
        <v>4011</v>
      </c>
      <c r="O7459" s="71" t="s">
        <v>4482</v>
      </c>
      <c r="P7459" s="72">
        <v>0.02</v>
      </c>
      <c r="Q7459" s="135"/>
      <c r="R7459" s="71" t="s">
        <v>4480</v>
      </c>
      <c r="S7459" s="98">
        <v>0</v>
      </c>
      <c r="T7459" s="75"/>
      <c r="U7459" s="75">
        <v>0</v>
      </c>
      <c r="V7459" s="75">
        <f t="shared" si="981"/>
        <v>0</v>
      </c>
      <c r="W7459" s="74">
        <f t="shared" si="988"/>
        <v>0</v>
      </c>
      <c r="X7459" s="74"/>
      <c r="Y7459" s="7">
        <f t="shared" si="977"/>
        <v>0</v>
      </c>
      <c r="Z7459" s="75"/>
      <c r="AA7459" s="8"/>
      <c r="AB7459" s="75">
        <v>1087427.8827924528</v>
      </c>
      <c r="AC7459" s="75">
        <f t="shared" si="987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hidden="1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5062</v>
      </c>
      <c r="K7460" s="71" t="s">
        <v>32</v>
      </c>
      <c r="L7460" s="71"/>
      <c r="M7460" s="71"/>
      <c r="N7460" s="71" t="s">
        <v>4011</v>
      </c>
      <c r="O7460" s="71" t="s">
        <v>4482</v>
      </c>
      <c r="P7460" s="72">
        <v>0.02</v>
      </c>
      <c r="Q7460" s="135"/>
      <c r="R7460" s="71" t="s">
        <v>4480</v>
      </c>
      <c r="S7460" s="98">
        <v>0</v>
      </c>
      <c r="T7460" s="75"/>
      <c r="U7460" s="75">
        <v>0</v>
      </c>
      <c r="V7460" s="75">
        <f t="shared" si="981"/>
        <v>0</v>
      </c>
      <c r="W7460" s="74">
        <f t="shared" si="988"/>
        <v>0</v>
      </c>
      <c r="X7460" s="74"/>
      <c r="Y7460" s="7">
        <f t="shared" si="977"/>
        <v>0</v>
      </c>
      <c r="Z7460" s="75"/>
      <c r="AA7460" s="8"/>
      <c r="AB7460" s="75">
        <v>805154.67840000009</v>
      </c>
      <c r="AC7460" s="75">
        <f t="shared" si="987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hidden="1" customHeight="1">
      <c r="A7461" s="1">
        <v>43831</v>
      </c>
      <c r="B7461" s="2" t="s">
        <v>4484</v>
      </c>
      <c r="C7461" s="2" t="s">
        <v>188</v>
      </c>
      <c r="D7461" s="2" t="s">
        <v>364</v>
      </c>
      <c r="E7461" s="2" t="s">
        <v>1669</v>
      </c>
      <c r="F7461" s="2" t="s">
        <v>1669</v>
      </c>
      <c r="G7461" s="2" t="s">
        <v>1669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1670</v>
      </c>
      <c r="M7461" s="3"/>
      <c r="N7461" s="2" t="s">
        <v>40</v>
      </c>
      <c r="O7461" s="2" t="s">
        <v>4483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1"/>
        <v>9301.6</v>
      </c>
      <c r="W7461" s="6">
        <v>9301.6</v>
      </c>
      <c r="Y7461" s="7">
        <f t="shared" si="977"/>
        <v>9301.6</v>
      </c>
      <c r="AA7461" s="8">
        <f t="shared" si="985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hidden="1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4485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1"/>
        <v>82250.990000000005</v>
      </c>
      <c r="W7462" s="8">
        <f t="shared" ref="W7462:W7465" si="989">IF(O7462="返货",U7462/(1+P7462),IF(O7462="返现",U7462,IF(O7462="折扣",U7462*P7462,IF(O7462="无",U7462))))</f>
        <v>0</v>
      </c>
      <c r="X7462" s="8"/>
      <c r="Y7462" s="7">
        <f t="shared" si="977"/>
        <v>0</v>
      </c>
      <c r="Z7462" s="7"/>
      <c r="AA7462" s="8">
        <f t="shared" si="985"/>
        <v>0</v>
      </c>
      <c r="AB7462" s="7">
        <f t="shared" ref="AB7462:AB7465" si="990">U7462-W7462</f>
        <v>0</v>
      </c>
      <c r="AC7462" s="7">
        <f t="shared" ref="AC7462:AC7464" si="991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hidden="1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4485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1"/>
        <v>82250.990000000005</v>
      </c>
      <c r="W7463" s="8">
        <f t="shared" si="989"/>
        <v>0</v>
      </c>
      <c r="X7463" s="8"/>
      <c r="Y7463" s="7">
        <f t="shared" si="977"/>
        <v>0</v>
      </c>
      <c r="Z7463" s="7"/>
      <c r="AA7463" s="8">
        <f t="shared" si="985"/>
        <v>0</v>
      </c>
      <c r="AB7463" s="7">
        <f t="shared" si="990"/>
        <v>0</v>
      </c>
      <c r="AC7463" s="7">
        <f t="shared" si="991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hidden="1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4485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1"/>
        <v>82250.990000000005</v>
      </c>
      <c r="W7464" s="8">
        <f t="shared" si="989"/>
        <v>0</v>
      </c>
      <c r="X7464" s="8"/>
      <c r="Y7464" s="7">
        <f t="shared" si="977"/>
        <v>0</v>
      </c>
      <c r="Z7464" s="7"/>
      <c r="AA7464" s="8">
        <f t="shared" si="985"/>
        <v>0</v>
      </c>
      <c r="AB7464" s="7">
        <f t="shared" si="990"/>
        <v>0</v>
      </c>
      <c r="AC7464" s="7">
        <f t="shared" si="991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hidden="1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3990</v>
      </c>
      <c r="G7465" s="58" t="s">
        <v>1540</v>
      </c>
      <c r="H7465" s="58" t="s">
        <v>36</v>
      </c>
      <c r="I7465" s="58" t="s">
        <v>3708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1"/>
        <v>0</v>
      </c>
      <c r="W7465" s="8">
        <f t="shared" si="989"/>
        <v>25841.799999999988</v>
      </c>
      <c r="Y7465" s="7">
        <f t="shared" si="977"/>
        <v>0</v>
      </c>
      <c r="Z7465" s="7"/>
      <c r="AA7465" s="8">
        <f t="shared" si="985"/>
        <v>25841.799999999988</v>
      </c>
      <c r="AB7465" s="7">
        <f t="shared" si="990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hidden="1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1682</v>
      </c>
      <c r="F7466" s="21" t="s">
        <v>2836</v>
      </c>
      <c r="G7466" s="21" t="s">
        <v>1682</v>
      </c>
      <c r="H7466" s="81" t="s">
        <v>2837</v>
      </c>
      <c r="I7466" s="2" t="s">
        <v>2838</v>
      </c>
      <c r="J7466" s="2" t="s">
        <v>2839</v>
      </c>
      <c r="K7466" s="2" t="s">
        <v>32</v>
      </c>
      <c r="L7466" s="21" t="s">
        <v>2840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1"/>
        <v>0</v>
      </c>
      <c r="W7466" s="8">
        <f t="shared" ref="W7466" si="992">U7466*(1+AI7466)/(1+AI7466+P7466)</f>
        <v>150000</v>
      </c>
      <c r="Y7466" s="7">
        <f t="shared" si="977"/>
        <v>0</v>
      </c>
      <c r="AA7466" s="8">
        <f t="shared" si="985"/>
        <v>150000</v>
      </c>
      <c r="AC7466" s="7">
        <f t="shared" ref="AC7466" si="993">U7466</f>
        <v>150000</v>
      </c>
      <c r="AD7466" s="4">
        <v>0.05</v>
      </c>
      <c r="AF7466" s="2"/>
      <c r="AH7466" s="5" t="s">
        <v>4490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hidden="1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1682</v>
      </c>
      <c r="F7467" s="21" t="s">
        <v>2836</v>
      </c>
      <c r="G7467" s="21" t="s">
        <v>1682</v>
      </c>
      <c r="H7467" s="81" t="s">
        <v>2837</v>
      </c>
      <c r="I7467" s="2" t="s">
        <v>2838</v>
      </c>
      <c r="J7467" s="2" t="s">
        <v>2839</v>
      </c>
      <c r="K7467" s="2" t="s">
        <v>32</v>
      </c>
      <c r="L7467" s="21" t="s">
        <v>2840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4">S7467+T7467-U7467</f>
        <v>0</v>
      </c>
      <c r="W7467" s="8">
        <f t="shared" ref="W7467" si="995">U7467*(1+AI7467)/(1+AI7467+P7467)</f>
        <v>46253.279999999999</v>
      </c>
      <c r="Y7467" s="7">
        <f t="shared" si="977"/>
        <v>0</v>
      </c>
      <c r="AA7467" s="8">
        <f t="shared" si="985"/>
        <v>46253.279999999999</v>
      </c>
      <c r="AC7467" s="7">
        <f t="shared" ref="AC7467" si="996">U7467</f>
        <v>46253.279999999999</v>
      </c>
      <c r="AD7467" s="4">
        <v>0.05</v>
      </c>
      <c r="AF7467" s="2"/>
      <c r="AH7467" s="5" t="s">
        <v>4490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hidden="1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3708</v>
      </c>
      <c r="J7468" s="58" t="s">
        <v>3321</v>
      </c>
      <c r="K7468" s="58" t="s">
        <v>32</v>
      </c>
      <c r="L7468" s="58" t="s">
        <v>3231</v>
      </c>
      <c r="N7468" s="58" t="s">
        <v>4494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7"/>
        <v>0</v>
      </c>
      <c r="AA7468" s="8">
        <f t="shared" si="985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3262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hidden="1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3404</v>
      </c>
      <c r="F7469" s="57" t="s">
        <v>3404</v>
      </c>
      <c r="G7469" s="57" t="s">
        <v>3404</v>
      </c>
      <c r="H7469" s="84" t="s">
        <v>36</v>
      </c>
      <c r="I7469" s="57" t="s">
        <v>37</v>
      </c>
      <c r="J7469" s="58" t="s">
        <v>3321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7">S7469+T7469-U7469</f>
        <v>-50006.01</v>
      </c>
      <c r="W7469" s="8">
        <f t="shared" ref="W7469:W7470" si="998">IF(O7469="返货",U7469/(1+P7469),IF(O7469="返现",U7469,IF(O7469="折扣",U7469*P7469,IF(O7469="无",U7469))))</f>
        <v>50006.01</v>
      </c>
      <c r="Y7469" s="7">
        <f t="shared" si="977"/>
        <v>32722.052303256703</v>
      </c>
      <c r="Z7469" s="7"/>
      <c r="AA7469" s="8">
        <f t="shared" si="985"/>
        <v>50006.01</v>
      </c>
      <c r="AB7469" s="7">
        <f t="shared" ref="AB7469" si="999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hidden="1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3708</v>
      </c>
      <c r="J7470" s="58" t="s">
        <v>3321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7"/>
        <v>59950</v>
      </c>
      <c r="W7470" s="8">
        <f t="shared" si="998"/>
        <v>0</v>
      </c>
      <c r="Y7470" s="7">
        <f t="shared" si="977"/>
        <v>0</v>
      </c>
      <c r="AA7470" s="8">
        <f t="shared" si="985"/>
        <v>0</v>
      </c>
      <c r="AC7470" s="7">
        <f t="shared" ref="AC7470:AC7475" si="1000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hidden="1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2837</v>
      </c>
      <c r="I7471" s="2" t="s">
        <v>2838</v>
      </c>
      <c r="J7471" s="2" t="s">
        <v>2839</v>
      </c>
      <c r="K7471" s="2" t="s">
        <v>32</v>
      </c>
      <c r="L7471" s="22" t="s">
        <v>1563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7"/>
        <v>0</v>
      </c>
      <c r="W7471" s="8">
        <f t="shared" ref="W7471" si="1001">U7471*(1+AI7471)/(1+AI7471+P7471)</f>
        <v>0</v>
      </c>
      <c r="Y7471" s="7">
        <f t="shared" si="977"/>
        <v>0</v>
      </c>
      <c r="AA7471" s="8">
        <f>W7471+X7471</f>
        <v>0</v>
      </c>
      <c r="AC7471" s="7">
        <f t="shared" si="1000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 hidden="1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5062</v>
      </c>
      <c r="K7472" s="57" t="s">
        <v>32</v>
      </c>
      <c r="L7472" s="57"/>
      <c r="M7472" s="57"/>
      <c r="N7472" s="57" t="s">
        <v>57</v>
      </c>
      <c r="O7472" s="58" t="s">
        <v>41</v>
      </c>
      <c r="P7472" s="265">
        <v>0.03</v>
      </c>
      <c r="R7472" s="58" t="s">
        <v>4500</v>
      </c>
      <c r="S7472" s="7">
        <v>211937.46</v>
      </c>
      <c r="U7472" s="7">
        <v>211937.46</v>
      </c>
      <c r="V7472" s="6">
        <f t="shared" si="997"/>
        <v>0</v>
      </c>
      <c r="W7472" s="8">
        <f t="shared" ref="W7472:W7474" si="1002">IF(O7472="返货",U7472/(1+P7472),IF(O7472="返现",U7472,IF(O7472="折扣",U7472*P7472,IF(O7472="无",U7472))))</f>
        <v>205764.52427184465</v>
      </c>
      <c r="Y7472" s="7">
        <f t="shared" si="977"/>
        <v>0</v>
      </c>
      <c r="Z7472" s="270">
        <f>P7472</f>
        <v>0.03</v>
      </c>
      <c r="AA7472" s="8">
        <f t="shared" si="985"/>
        <v>205764.52427184465</v>
      </c>
      <c r="AC7472" s="7">
        <f t="shared" si="1000"/>
        <v>211937.46</v>
      </c>
      <c r="AD7472" s="3">
        <v>0</v>
      </c>
      <c r="AF7472" s="57"/>
      <c r="AP7472" s="231" t="e">
        <v>#N/A</v>
      </c>
    </row>
    <row r="7473" spans="1:43" ht="14.25" hidden="1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2" t="s">
        <v>4504</v>
      </c>
      <c r="P7473" s="4">
        <v>0.03</v>
      </c>
      <c r="Q7473" s="120" t="s">
        <v>63</v>
      </c>
      <c r="S7473" s="95"/>
      <c r="T7473" s="7">
        <v>30900</v>
      </c>
      <c r="U7473" s="7"/>
      <c r="V7473" s="7">
        <f t="shared" si="997"/>
        <v>30900</v>
      </c>
      <c r="W7473" s="8">
        <f t="shared" si="1002"/>
        <v>0</v>
      </c>
      <c r="Y7473" s="7">
        <f t="shared" si="977"/>
        <v>0</v>
      </c>
      <c r="AA7473" s="8">
        <f t="shared" si="985"/>
        <v>0</v>
      </c>
      <c r="AC7473" s="7">
        <f t="shared" si="1000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 hidden="1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2" t="s">
        <v>4504</v>
      </c>
      <c r="P7474" s="4">
        <v>0.03</v>
      </c>
      <c r="S7474" s="7">
        <v>30900</v>
      </c>
      <c r="U7474" s="91"/>
      <c r="V7474" s="7">
        <f t="shared" si="997"/>
        <v>30900</v>
      </c>
      <c r="W7474" s="8">
        <f t="shared" si="1002"/>
        <v>0</v>
      </c>
      <c r="Y7474" s="7">
        <f t="shared" si="977"/>
        <v>0</v>
      </c>
      <c r="AA7474" s="8">
        <f t="shared" si="985"/>
        <v>0</v>
      </c>
      <c r="AC7474" s="7">
        <f t="shared" si="1000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 hidden="1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2" t="s">
        <v>4504</v>
      </c>
      <c r="P7475" s="4">
        <v>0.03</v>
      </c>
      <c r="S7475" s="7">
        <v>30900</v>
      </c>
      <c r="U7475" s="91"/>
      <c r="V7475" s="7">
        <f t="shared" ref="V7475:V7538" si="1003">S7475+T7475-U7475</f>
        <v>30900</v>
      </c>
      <c r="W7475" s="8">
        <f t="shared" ref="W7475:W7476" si="1004">IF(O7475="返货",U7475/(1+P7475),IF(O7475="返现",U7475,IF(O7475="折扣",U7475*P7475,IF(O7475="无",U7475))))</f>
        <v>0</v>
      </c>
      <c r="Y7475" s="7">
        <f t="shared" si="977"/>
        <v>0</v>
      </c>
      <c r="AA7475" s="8">
        <f t="shared" si="985"/>
        <v>0</v>
      </c>
      <c r="AC7475" s="7">
        <f t="shared" si="1000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 hidden="1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4890</v>
      </c>
      <c r="G7476" s="77" t="s">
        <v>1525</v>
      </c>
      <c r="H7476" s="89" t="s">
        <v>60</v>
      </c>
      <c r="I7476" s="77" t="s">
        <v>61</v>
      </c>
      <c r="J7476" s="2" t="s">
        <v>5062</v>
      </c>
      <c r="K7476" s="77" t="s">
        <v>32</v>
      </c>
      <c r="L7476" s="77" t="s">
        <v>63</v>
      </c>
      <c r="M7476" s="77"/>
      <c r="N7476" s="77" t="s">
        <v>57</v>
      </c>
      <c r="O7476" s="71" t="s">
        <v>4520</v>
      </c>
      <c r="P7476" s="267">
        <v>0.02</v>
      </c>
      <c r="Q7476" s="136" t="s">
        <v>63</v>
      </c>
      <c r="R7476" s="71" t="s">
        <v>4480</v>
      </c>
      <c r="S7476" s="74">
        <v>0</v>
      </c>
      <c r="T7476" s="74">
        <v>25605638.379999999</v>
      </c>
      <c r="U7476" s="75">
        <v>16376832.449999999</v>
      </c>
      <c r="V7476" s="75">
        <f t="shared" si="1003"/>
        <v>9228805.9299999997</v>
      </c>
      <c r="W7476" s="74">
        <f t="shared" si="1004"/>
        <v>16055718.088235293</v>
      </c>
      <c r="X7476" s="74"/>
      <c r="Y7476" s="7">
        <f t="shared" si="977"/>
        <v>0</v>
      </c>
      <c r="Z7476" s="270">
        <f>P7476</f>
        <v>0.02</v>
      </c>
      <c r="AA7476" s="8">
        <f t="shared" si="985"/>
        <v>16055718.088235293</v>
      </c>
      <c r="AB7476" s="75">
        <f t="shared" ref="AB7476" si="1005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 hidden="1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5063</v>
      </c>
      <c r="J7477" s="168" t="s">
        <v>3321</v>
      </c>
      <c r="K7477" s="158" t="s">
        <v>32</v>
      </c>
      <c r="L7477" s="158" t="s">
        <v>4530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3"/>
        <v>14240.56</v>
      </c>
      <c r="W7477" s="164">
        <f t="shared" ref="W7477:W7511" si="1006">IF(O7477="折扣",U7477*P7477,IF(O7477="返现",U7477,U7477/(1+P7477)))</f>
        <v>0</v>
      </c>
      <c r="X7477" s="164"/>
      <c r="Y7477" s="7">
        <f t="shared" si="977"/>
        <v>0</v>
      </c>
      <c r="Z7477" s="164"/>
      <c r="AA7477" s="8">
        <f t="shared" si="985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 hidden="1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3711</v>
      </c>
      <c r="F7478" s="158" t="s">
        <v>3711</v>
      </c>
      <c r="G7478" s="159" t="s">
        <v>3711</v>
      </c>
      <c r="H7478" s="158" t="s">
        <v>36</v>
      </c>
      <c r="I7478" s="158" t="s">
        <v>5063</v>
      </c>
      <c r="J7478" s="168" t="s">
        <v>3321</v>
      </c>
      <c r="K7478" s="158" t="s">
        <v>32</v>
      </c>
      <c r="L7478" s="158" t="s">
        <v>4531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3"/>
        <v>50768.92</v>
      </c>
      <c r="W7478" s="164">
        <f t="shared" si="1006"/>
        <v>600.17000000000007</v>
      </c>
      <c r="X7478" s="164"/>
      <c r="Y7478" s="7">
        <f t="shared" si="977"/>
        <v>69.230442325120293</v>
      </c>
      <c r="Z7478" s="164"/>
      <c r="AA7478" s="8">
        <f t="shared" si="985"/>
        <v>600.17000000000007</v>
      </c>
      <c r="AB7478" s="164">
        <f t="shared" ref="AB7478:AB7510" si="1007">U7478-W7478</f>
        <v>0</v>
      </c>
      <c r="AC7478" s="164">
        <f t="shared" ref="AC7478:AC7541" si="1008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09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 hidden="1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3711</v>
      </c>
      <c r="F7479" s="158" t="s">
        <v>3711</v>
      </c>
      <c r="G7479" s="159" t="s">
        <v>3711</v>
      </c>
      <c r="H7479" s="158" t="s">
        <v>36</v>
      </c>
      <c r="I7479" s="158" t="s">
        <v>5063</v>
      </c>
      <c r="J7479" s="168" t="s">
        <v>3321</v>
      </c>
      <c r="K7479" s="158" t="s">
        <v>32</v>
      </c>
      <c r="L7479" s="158" t="s">
        <v>4531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3"/>
        <v>-25164.329999999998</v>
      </c>
      <c r="W7479" s="164">
        <f t="shared" si="1006"/>
        <v>3269.7400000000002</v>
      </c>
      <c r="X7479" s="164"/>
      <c r="Y7479" s="7">
        <f t="shared" si="977"/>
        <v>377.16904625046027</v>
      </c>
      <c r="Z7479" s="164"/>
      <c r="AA7479" s="8">
        <f t="shared" si="985"/>
        <v>3269.7400000000002</v>
      </c>
      <c r="AB7479" s="164">
        <f t="shared" si="1007"/>
        <v>0</v>
      </c>
      <c r="AC7479" s="164">
        <f t="shared" si="1008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09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 hidden="1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5063</v>
      </c>
      <c r="J7480" s="168" t="s">
        <v>3321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3"/>
        <v>11576.1</v>
      </c>
      <c r="W7480" s="164">
        <f t="shared" si="1006"/>
        <v>0</v>
      </c>
      <c r="X7480" s="164"/>
      <c r="Y7480" s="7">
        <f t="shared" si="977"/>
        <v>0</v>
      </c>
      <c r="Z7480" s="164"/>
      <c r="AA7480" s="8">
        <f t="shared" si="985"/>
        <v>0</v>
      </c>
      <c r="AB7480" s="164">
        <f t="shared" si="1007"/>
        <v>0</v>
      </c>
      <c r="AC7480" s="164">
        <f t="shared" si="1008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09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 hidden="1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5063</v>
      </c>
      <c r="J7481" s="168" t="s">
        <v>3321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3"/>
        <v>3153.85</v>
      </c>
      <c r="W7481" s="164">
        <f t="shared" si="1006"/>
        <v>0</v>
      </c>
      <c r="X7481" s="164"/>
      <c r="Y7481" s="7">
        <f t="shared" si="977"/>
        <v>0</v>
      </c>
      <c r="Z7481" s="164"/>
      <c r="AA7481" s="8">
        <f t="shared" si="985"/>
        <v>0</v>
      </c>
      <c r="AB7481" s="164">
        <f t="shared" si="1007"/>
        <v>0</v>
      </c>
      <c r="AC7481" s="164">
        <f t="shared" si="1008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09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 hidden="1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5063</v>
      </c>
      <c r="J7482" s="168" t="s">
        <v>3321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3"/>
        <v>0.97</v>
      </c>
      <c r="W7482" s="164">
        <f t="shared" si="1006"/>
        <v>0</v>
      </c>
      <c r="X7482" s="164"/>
      <c r="Y7482" s="7">
        <f t="shared" si="977"/>
        <v>0</v>
      </c>
      <c r="Z7482" s="164"/>
      <c r="AA7482" s="8">
        <f t="shared" si="985"/>
        <v>0</v>
      </c>
      <c r="AB7482" s="164">
        <f t="shared" si="1007"/>
        <v>0</v>
      </c>
      <c r="AC7482" s="164">
        <f t="shared" si="1008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09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 hidden="1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5063</v>
      </c>
      <c r="J7483" s="168" t="s">
        <v>3321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3"/>
        <v>0.17</v>
      </c>
      <c r="W7483" s="164">
        <f t="shared" si="1006"/>
        <v>0</v>
      </c>
      <c r="X7483" s="164"/>
      <c r="Y7483" s="7">
        <f t="shared" si="977"/>
        <v>0</v>
      </c>
      <c r="Z7483" s="164"/>
      <c r="AA7483" s="8">
        <f t="shared" si="985"/>
        <v>0</v>
      </c>
      <c r="AB7483" s="164">
        <f t="shared" si="1007"/>
        <v>0</v>
      </c>
      <c r="AC7483" s="164">
        <f t="shared" si="1008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09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 hidden="1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5063</v>
      </c>
      <c r="J7484" s="168" t="s">
        <v>3321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3"/>
        <v>0</v>
      </c>
      <c r="W7484" s="164">
        <f t="shared" si="1006"/>
        <v>0</v>
      </c>
      <c r="X7484" s="164"/>
      <c r="Y7484" s="7">
        <f t="shared" si="977"/>
        <v>0</v>
      </c>
      <c r="Z7484" s="164"/>
      <c r="AA7484" s="8">
        <f t="shared" si="985"/>
        <v>0</v>
      </c>
      <c r="AB7484" s="164">
        <f t="shared" si="1007"/>
        <v>0</v>
      </c>
      <c r="AC7484" s="164">
        <f t="shared" si="1008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09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 hidden="1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5063</v>
      </c>
      <c r="J7485" s="168" t="s">
        <v>3321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3"/>
        <v>0</v>
      </c>
      <c r="W7485" s="164">
        <f t="shared" si="1006"/>
        <v>0</v>
      </c>
      <c r="X7485" s="164"/>
      <c r="Y7485" s="7">
        <f t="shared" si="977"/>
        <v>0</v>
      </c>
      <c r="Z7485" s="164"/>
      <c r="AA7485" s="8">
        <f t="shared" si="985"/>
        <v>0</v>
      </c>
      <c r="AB7485" s="164">
        <f t="shared" si="1007"/>
        <v>0</v>
      </c>
      <c r="AC7485" s="164">
        <f t="shared" si="1008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09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 hidden="1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5063</v>
      </c>
      <c r="J7486" s="168" t="s">
        <v>3321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3"/>
        <v>0</v>
      </c>
      <c r="W7486" s="164">
        <f t="shared" si="1006"/>
        <v>0</v>
      </c>
      <c r="X7486" s="164"/>
      <c r="Y7486" s="7">
        <f t="shared" si="977"/>
        <v>0</v>
      </c>
      <c r="Z7486" s="164"/>
      <c r="AA7486" s="8">
        <f t="shared" si="985"/>
        <v>0</v>
      </c>
      <c r="AB7486" s="164">
        <f t="shared" si="1007"/>
        <v>0</v>
      </c>
      <c r="AC7486" s="164">
        <f t="shared" si="1008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09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 hidden="1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5063</v>
      </c>
      <c r="J7487" s="168" t="s">
        <v>3321</v>
      </c>
      <c r="K7487" s="158" t="s">
        <v>32</v>
      </c>
      <c r="L7487" s="158" t="s">
        <v>4532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3"/>
        <v>252475.36000000004</v>
      </c>
      <c r="W7487" s="164">
        <f t="shared" si="1006"/>
        <v>440508.71</v>
      </c>
      <c r="X7487" s="164"/>
      <c r="Y7487" s="7">
        <f t="shared" si="977"/>
        <v>50813.290969838796</v>
      </c>
      <c r="Z7487" s="164"/>
      <c r="AA7487" s="8">
        <f t="shared" si="985"/>
        <v>440508.71</v>
      </c>
      <c r="AB7487" s="164">
        <f t="shared" si="1007"/>
        <v>0</v>
      </c>
      <c r="AC7487" s="164">
        <f t="shared" si="1008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09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 hidden="1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5063</v>
      </c>
      <c r="J7488" s="168" t="s">
        <v>3321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3"/>
        <v>19672.349999999999</v>
      </c>
      <c r="W7488" s="164">
        <f t="shared" si="1006"/>
        <v>0</v>
      </c>
      <c r="X7488" s="164"/>
      <c r="Y7488" s="7">
        <f t="shared" si="977"/>
        <v>0</v>
      </c>
      <c r="Z7488" s="164"/>
      <c r="AA7488" s="8">
        <f t="shared" si="985"/>
        <v>0</v>
      </c>
      <c r="AB7488" s="164">
        <f t="shared" si="1007"/>
        <v>0</v>
      </c>
      <c r="AC7488" s="164">
        <f t="shared" si="1008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09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 hidden="1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5063</v>
      </c>
      <c r="J7489" s="168" t="s">
        <v>3321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3"/>
        <v>18046</v>
      </c>
      <c r="W7489" s="164">
        <f t="shared" si="1006"/>
        <v>0</v>
      </c>
      <c r="X7489" s="164"/>
      <c r="Y7489" s="7">
        <f t="shared" si="977"/>
        <v>0</v>
      </c>
      <c r="Z7489" s="164"/>
      <c r="AA7489" s="8">
        <f t="shared" si="985"/>
        <v>0</v>
      </c>
      <c r="AB7489" s="164">
        <f t="shared" si="1007"/>
        <v>0</v>
      </c>
      <c r="AC7489" s="164">
        <f t="shared" si="1008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09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 hidden="1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5063</v>
      </c>
      <c r="J7490" s="168" t="s">
        <v>3321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3"/>
        <v>15309.18</v>
      </c>
      <c r="W7490" s="164">
        <f t="shared" si="1006"/>
        <v>0</v>
      </c>
      <c r="X7490" s="164"/>
      <c r="Y7490" s="7">
        <f t="shared" si="977"/>
        <v>0</v>
      </c>
      <c r="Z7490" s="164"/>
      <c r="AA7490" s="8">
        <f t="shared" si="985"/>
        <v>0</v>
      </c>
      <c r="AB7490" s="164">
        <f t="shared" si="1007"/>
        <v>0</v>
      </c>
      <c r="AC7490" s="164">
        <f t="shared" si="1008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09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 hidden="1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5063</v>
      </c>
      <c r="J7491" s="168" t="s">
        <v>3321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3"/>
        <v>9705.75</v>
      </c>
      <c r="W7491" s="164">
        <f t="shared" si="1006"/>
        <v>0</v>
      </c>
      <c r="X7491" s="164"/>
      <c r="Y7491" s="7">
        <f t="shared" ref="Y7491:Y7554" si="1010">IF(W7491-AC7491&lt;=0,0,IF(O7491="返现",MAX(W7491-AB7491-AC7491,0),MAX(W7491-AC7491,0)))</f>
        <v>0</v>
      </c>
      <c r="Z7491" s="164"/>
      <c r="AA7491" s="8">
        <f t="shared" si="985"/>
        <v>0</v>
      </c>
      <c r="AB7491" s="164">
        <f t="shared" si="1007"/>
        <v>0</v>
      </c>
      <c r="AC7491" s="164">
        <f t="shared" si="1008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09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 hidden="1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5063</v>
      </c>
      <c r="J7492" s="168" t="s">
        <v>3321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3"/>
        <v>971.2</v>
      </c>
      <c r="W7492" s="164">
        <f t="shared" si="1006"/>
        <v>0</v>
      </c>
      <c r="X7492" s="164"/>
      <c r="Y7492" s="7">
        <f t="shared" si="1010"/>
        <v>0</v>
      </c>
      <c r="Z7492" s="164"/>
      <c r="AA7492" s="8">
        <f t="shared" si="985"/>
        <v>0</v>
      </c>
      <c r="AB7492" s="164">
        <f t="shared" si="1007"/>
        <v>0</v>
      </c>
      <c r="AC7492" s="164">
        <f t="shared" si="1008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09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 hidden="1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5063</v>
      </c>
      <c r="J7493" s="168" t="s">
        <v>3321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3"/>
        <v>6422</v>
      </c>
      <c r="W7493" s="164">
        <f t="shared" si="1006"/>
        <v>0</v>
      </c>
      <c r="X7493" s="164"/>
      <c r="Y7493" s="7">
        <f t="shared" si="1010"/>
        <v>0</v>
      </c>
      <c r="Z7493" s="164"/>
      <c r="AA7493" s="8">
        <f t="shared" si="985"/>
        <v>0</v>
      </c>
      <c r="AB7493" s="164">
        <f t="shared" si="1007"/>
        <v>0</v>
      </c>
      <c r="AC7493" s="164">
        <f t="shared" si="1008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09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 hidden="1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5063</v>
      </c>
      <c r="J7494" s="168" t="s">
        <v>3321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3"/>
        <v>36787.019999999997</v>
      </c>
      <c r="W7494" s="164">
        <f t="shared" si="1006"/>
        <v>0</v>
      </c>
      <c r="X7494" s="164"/>
      <c r="Y7494" s="7">
        <f t="shared" si="1010"/>
        <v>0</v>
      </c>
      <c r="Z7494" s="164"/>
      <c r="AA7494" s="8">
        <f t="shared" si="985"/>
        <v>0</v>
      </c>
      <c r="AB7494" s="164">
        <f t="shared" si="1007"/>
        <v>0</v>
      </c>
      <c r="AC7494" s="164">
        <f t="shared" si="1008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09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 hidden="1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5063</v>
      </c>
      <c r="J7495" s="168" t="s">
        <v>3321</v>
      </c>
      <c r="K7495" s="158" t="s">
        <v>32</v>
      </c>
      <c r="L7495" s="158" t="s">
        <v>4533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3"/>
        <v>193.16</v>
      </c>
      <c r="W7495" s="164">
        <f t="shared" si="1006"/>
        <v>0</v>
      </c>
      <c r="X7495" s="164"/>
      <c r="Y7495" s="7">
        <f t="shared" si="1010"/>
        <v>0</v>
      </c>
      <c r="Z7495" s="164"/>
      <c r="AA7495" s="8">
        <f t="shared" si="985"/>
        <v>0</v>
      </c>
      <c r="AB7495" s="164">
        <f t="shared" si="1007"/>
        <v>0</v>
      </c>
      <c r="AC7495" s="164">
        <f t="shared" si="1008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09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 hidden="1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5063</v>
      </c>
      <c r="J7496" s="168" t="s">
        <v>3321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3"/>
        <v>4000.15</v>
      </c>
      <c r="W7496" s="164">
        <f t="shared" si="1006"/>
        <v>0</v>
      </c>
      <c r="X7496" s="164"/>
      <c r="Y7496" s="7">
        <f t="shared" si="1010"/>
        <v>0</v>
      </c>
      <c r="Z7496" s="164"/>
      <c r="AA7496" s="8">
        <f t="shared" si="985"/>
        <v>0</v>
      </c>
      <c r="AB7496" s="164">
        <f t="shared" si="1007"/>
        <v>0</v>
      </c>
      <c r="AC7496" s="164">
        <f t="shared" si="1008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09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 hidden="1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5063</v>
      </c>
      <c r="J7497" s="168" t="s">
        <v>3321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3"/>
        <v>2099.6</v>
      </c>
      <c r="W7497" s="164">
        <f t="shared" si="1006"/>
        <v>0</v>
      </c>
      <c r="X7497" s="164"/>
      <c r="Y7497" s="7">
        <f t="shared" si="1010"/>
        <v>0</v>
      </c>
      <c r="Z7497" s="164"/>
      <c r="AA7497" s="8">
        <f t="shared" si="985"/>
        <v>0</v>
      </c>
      <c r="AB7497" s="164">
        <f t="shared" si="1007"/>
        <v>0</v>
      </c>
      <c r="AC7497" s="164">
        <f t="shared" si="1008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09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 hidden="1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5063</v>
      </c>
      <c r="J7498" s="168" t="s">
        <v>3321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3"/>
        <v>15691</v>
      </c>
      <c r="W7498" s="164">
        <f t="shared" si="1006"/>
        <v>0</v>
      </c>
      <c r="X7498" s="164"/>
      <c r="Y7498" s="7">
        <f t="shared" si="1010"/>
        <v>0</v>
      </c>
      <c r="Z7498" s="164"/>
      <c r="AA7498" s="8">
        <f t="shared" si="985"/>
        <v>0</v>
      </c>
      <c r="AB7498" s="164">
        <f t="shared" si="1007"/>
        <v>0</v>
      </c>
      <c r="AC7498" s="164">
        <f t="shared" si="1008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09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 hidden="1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5063</v>
      </c>
      <c r="J7499" s="168" t="s">
        <v>3321</v>
      </c>
      <c r="K7499" s="158" t="s">
        <v>32</v>
      </c>
      <c r="L7499" s="158" t="s">
        <v>4534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3"/>
        <v>61842.960000000006</v>
      </c>
      <c r="W7499" s="164">
        <f t="shared" si="1006"/>
        <v>17613.430000000004</v>
      </c>
      <c r="X7499" s="164"/>
      <c r="Y7499" s="7">
        <f t="shared" si="1010"/>
        <v>2031.7335917532419</v>
      </c>
      <c r="Z7499" s="164"/>
      <c r="AA7499" s="8">
        <f t="shared" si="985"/>
        <v>17613.430000000004</v>
      </c>
      <c r="AB7499" s="164">
        <f t="shared" si="1007"/>
        <v>0</v>
      </c>
      <c r="AC7499" s="164">
        <f t="shared" si="1008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09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 hidden="1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5063</v>
      </c>
      <c r="J7500" s="168" t="s">
        <v>3321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3"/>
        <v>2759.9</v>
      </c>
      <c r="W7500" s="164">
        <f t="shared" si="1006"/>
        <v>0</v>
      </c>
      <c r="X7500" s="164"/>
      <c r="Y7500" s="7">
        <f t="shared" si="1010"/>
        <v>0</v>
      </c>
      <c r="Z7500" s="164"/>
      <c r="AA7500" s="164"/>
      <c r="AB7500" s="164">
        <f t="shared" si="1007"/>
        <v>0</v>
      </c>
      <c r="AC7500" s="164">
        <f t="shared" si="1008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09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 hidden="1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5063</v>
      </c>
      <c r="J7501" s="168" t="s">
        <v>3321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3"/>
        <v>11980.1</v>
      </c>
      <c r="W7501" s="164">
        <f t="shared" si="1006"/>
        <v>0</v>
      </c>
      <c r="X7501" s="164"/>
      <c r="Y7501" s="7">
        <f t="shared" si="1010"/>
        <v>0</v>
      </c>
      <c r="Z7501" s="164"/>
      <c r="AA7501" s="164"/>
      <c r="AB7501" s="164">
        <f t="shared" si="1007"/>
        <v>0</v>
      </c>
      <c r="AC7501" s="164">
        <f t="shared" si="1008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09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 hidden="1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5063</v>
      </c>
      <c r="J7502" s="168" t="s">
        <v>3321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3"/>
        <v>3467.55</v>
      </c>
      <c r="W7502" s="164">
        <f t="shared" si="1006"/>
        <v>0</v>
      </c>
      <c r="X7502" s="164"/>
      <c r="Y7502" s="7">
        <f t="shared" si="1010"/>
        <v>0</v>
      </c>
      <c r="Z7502" s="164"/>
      <c r="AA7502" s="164"/>
      <c r="AB7502" s="164">
        <f t="shared" si="1007"/>
        <v>0</v>
      </c>
      <c r="AC7502" s="164">
        <f t="shared" si="1008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09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 hidden="1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5063</v>
      </c>
      <c r="J7503" s="168" t="s">
        <v>3321</v>
      </c>
      <c r="K7503" s="158" t="s">
        <v>32</v>
      </c>
      <c r="L7503" s="158" t="s">
        <v>4535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3"/>
        <v>4545.5300000000007</v>
      </c>
      <c r="W7503" s="164">
        <f t="shared" si="1006"/>
        <v>0</v>
      </c>
      <c r="X7503" s="164"/>
      <c r="Y7503" s="7">
        <f t="shared" si="1010"/>
        <v>0</v>
      </c>
      <c r="Z7503" s="164"/>
      <c r="AA7503" s="164"/>
      <c r="AB7503" s="164">
        <f t="shared" si="1007"/>
        <v>0</v>
      </c>
      <c r="AC7503" s="164">
        <f t="shared" si="1008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09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 hidden="1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5063</v>
      </c>
      <c r="J7504" s="168" t="s">
        <v>3321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3"/>
        <v>1347.8</v>
      </c>
      <c r="W7504" s="164">
        <f t="shared" si="1006"/>
        <v>0</v>
      </c>
      <c r="X7504" s="164"/>
      <c r="Y7504" s="7">
        <f t="shared" si="1010"/>
        <v>0</v>
      </c>
      <c r="Z7504" s="164"/>
      <c r="AA7504" s="164"/>
      <c r="AB7504" s="164">
        <f t="shared" si="1007"/>
        <v>0</v>
      </c>
      <c r="AC7504" s="164">
        <f t="shared" si="1008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09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 hidden="1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5063</v>
      </c>
      <c r="J7505" s="168" t="s">
        <v>3321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3"/>
        <v>1000</v>
      </c>
      <c r="W7505" s="164">
        <f t="shared" si="1006"/>
        <v>0</v>
      </c>
      <c r="X7505" s="164"/>
      <c r="Y7505" s="7">
        <f t="shared" si="1010"/>
        <v>0</v>
      </c>
      <c r="Z7505" s="164"/>
      <c r="AA7505" s="164"/>
      <c r="AB7505" s="164">
        <f t="shared" si="1007"/>
        <v>0</v>
      </c>
      <c r="AC7505" s="164">
        <f t="shared" si="1008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09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 hidden="1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5063</v>
      </c>
      <c r="J7506" s="168" t="s">
        <v>3321</v>
      </c>
      <c r="K7506" s="158" t="s">
        <v>32</v>
      </c>
      <c r="L7506" s="158" t="s">
        <v>4536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3"/>
        <v>0</v>
      </c>
      <c r="W7506" s="164">
        <f t="shared" si="1006"/>
        <v>8181.8181818181811</v>
      </c>
      <c r="X7506" s="164"/>
      <c r="Y7506" s="7">
        <f t="shared" si="1010"/>
        <v>219.98067065648138</v>
      </c>
      <c r="Z7506" s="164"/>
      <c r="AA7506" s="164"/>
      <c r="AB7506" s="164">
        <f t="shared" si="1007"/>
        <v>818.18181818181893</v>
      </c>
      <c r="AC7506" s="164">
        <f t="shared" si="1008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09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 hidden="1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5063</v>
      </c>
      <c r="J7507" s="168" t="s">
        <v>3321</v>
      </c>
      <c r="K7507" s="158" t="s">
        <v>32</v>
      </c>
      <c r="L7507" s="158" t="s">
        <v>4537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3"/>
        <v>0</v>
      </c>
      <c r="W7507" s="164">
        <f t="shared" si="1006"/>
        <v>1818.7272727272725</v>
      </c>
      <c r="X7507" s="164"/>
      <c r="Y7507" s="7">
        <f t="shared" si="1010"/>
        <v>48.899258857261884</v>
      </c>
      <c r="Z7507" s="164"/>
      <c r="AA7507" s="164"/>
      <c r="AB7507" s="164">
        <f t="shared" si="1007"/>
        <v>181.87272727272739</v>
      </c>
      <c r="AC7507" s="164">
        <f t="shared" si="1008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09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 hidden="1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5063</v>
      </c>
      <c r="J7508" s="168" t="s">
        <v>3321</v>
      </c>
      <c r="K7508" s="158" t="s">
        <v>32</v>
      </c>
      <c r="L7508" s="158" t="s">
        <v>4538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3"/>
        <v>0</v>
      </c>
      <c r="W7508" s="164">
        <f t="shared" si="1006"/>
        <v>1818.181818181818</v>
      </c>
      <c r="X7508" s="164"/>
      <c r="Y7508" s="7">
        <f t="shared" si="1010"/>
        <v>48.884593479217983</v>
      </c>
      <c r="Z7508" s="164"/>
      <c r="AA7508" s="164"/>
      <c r="AB7508" s="164">
        <f t="shared" si="1007"/>
        <v>181.81818181818198</v>
      </c>
      <c r="AC7508" s="164">
        <f t="shared" si="1008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09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 hidden="1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5063</v>
      </c>
      <c r="J7509" s="168" t="s">
        <v>3321</v>
      </c>
      <c r="K7509" s="158" t="s">
        <v>32</v>
      </c>
      <c r="L7509" s="158" t="s">
        <v>4539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3"/>
        <v>0</v>
      </c>
      <c r="W7509" s="164">
        <f t="shared" si="1006"/>
        <v>909.09090909090901</v>
      </c>
      <c r="X7509" s="164"/>
      <c r="Y7509" s="7">
        <f t="shared" si="1010"/>
        <v>24.442296739608992</v>
      </c>
      <c r="Z7509" s="164"/>
      <c r="AA7509" s="164"/>
      <c r="AB7509" s="164">
        <f t="shared" si="1007"/>
        <v>90.909090909090992</v>
      </c>
      <c r="AC7509" s="164">
        <f t="shared" si="1008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09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 hidden="1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5063</v>
      </c>
      <c r="J7510" s="168" t="s">
        <v>3321</v>
      </c>
      <c r="K7510" s="158" t="s">
        <v>32</v>
      </c>
      <c r="L7510" s="158" t="s">
        <v>4540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3"/>
        <v>0</v>
      </c>
      <c r="W7510" s="164">
        <f t="shared" si="1006"/>
        <v>1818.181818181818</v>
      </c>
      <c r="X7510" s="164"/>
      <c r="Y7510" s="7">
        <f t="shared" si="1010"/>
        <v>48.884593479217983</v>
      </c>
      <c r="Z7510" s="164"/>
      <c r="AA7510" s="164"/>
      <c r="AB7510" s="164">
        <f t="shared" si="1007"/>
        <v>181.81818181818198</v>
      </c>
      <c r="AC7510" s="164">
        <f t="shared" si="1008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09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 hidden="1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5063</v>
      </c>
      <c r="J7511" s="168" t="s">
        <v>3321</v>
      </c>
      <c r="K7511" s="158" t="s">
        <v>32</v>
      </c>
      <c r="L7511" s="158" t="s">
        <v>4541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3"/>
        <v>0</v>
      </c>
      <c r="W7511" s="164">
        <f t="shared" si="1006"/>
        <v>697.17000000000007</v>
      </c>
      <c r="X7511" s="164"/>
      <c r="Y7511" s="7">
        <f t="shared" si="1010"/>
        <v>66.47612692704422</v>
      </c>
      <c r="Z7511" s="164"/>
      <c r="AA7511" s="8">
        <f t="shared" ref="AA7511:AA7540" si="1011">W7511+X7511</f>
        <v>697.17000000000007</v>
      </c>
      <c r="AB7511" s="164">
        <f>W7511*P7511</f>
        <v>13.943400000000002</v>
      </c>
      <c r="AC7511" s="164">
        <f t="shared" si="1008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09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 hidden="1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5063</v>
      </c>
      <c r="J7512" s="168" t="s">
        <v>3321</v>
      </c>
      <c r="K7512" s="158" t="s">
        <v>32</v>
      </c>
      <c r="L7512" s="158" t="s">
        <v>4541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4542</v>
      </c>
      <c r="S7512" s="164">
        <v>0</v>
      </c>
      <c r="T7512" s="164">
        <v>10000</v>
      </c>
      <c r="U7512" s="164">
        <v>1752.08</v>
      </c>
      <c r="V7512" s="164">
        <f t="shared" si="1003"/>
        <v>8247.92</v>
      </c>
      <c r="W7512" s="164">
        <f>U7512-102103.7</f>
        <v>-100351.62</v>
      </c>
      <c r="X7512" s="164"/>
      <c r="Y7512" s="7">
        <f t="shared" si="1010"/>
        <v>0</v>
      </c>
      <c r="Z7512" s="164"/>
      <c r="AA7512" s="8">
        <f t="shared" si="1011"/>
        <v>-100351.62</v>
      </c>
      <c r="AB7512" s="164">
        <f t="shared" ref="AB7512:AB7513" si="1012">W7512*P7512</f>
        <v>-2007.0324000000001</v>
      </c>
      <c r="AC7512" s="164">
        <f t="shared" si="1008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09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 hidden="1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5063</v>
      </c>
      <c r="J7513" s="168" t="s">
        <v>3321</v>
      </c>
      <c r="K7513" s="158" t="s">
        <v>32</v>
      </c>
      <c r="L7513" s="158" t="s">
        <v>4541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3"/>
        <v>0</v>
      </c>
      <c r="W7513" s="164">
        <f t="shared" ref="W7513:W7576" si="1013">IF(O7513="折扣",U7513*P7513,IF(O7513="返现",U7513,U7513/(1+P7513)))</f>
        <v>5132.25</v>
      </c>
      <c r="X7513" s="164"/>
      <c r="Y7513" s="7">
        <f t="shared" si="1010"/>
        <v>489.36715926004035</v>
      </c>
      <c r="Z7513" s="164"/>
      <c r="AA7513" s="8">
        <f t="shared" si="1011"/>
        <v>5132.25</v>
      </c>
      <c r="AB7513" s="164">
        <f t="shared" si="1012"/>
        <v>102.645</v>
      </c>
      <c r="AC7513" s="164">
        <f t="shared" si="1008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09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 hidden="1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5063</v>
      </c>
      <c r="J7514" s="168" t="s">
        <v>3321</v>
      </c>
      <c r="K7514" s="158" t="s">
        <v>32</v>
      </c>
      <c r="L7514" s="158" t="s">
        <v>4543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3"/>
        <v>4469.6000000000004</v>
      </c>
      <c r="W7514" s="164">
        <f t="shared" si="1013"/>
        <v>0</v>
      </c>
      <c r="X7514" s="164"/>
      <c r="Y7514" s="7">
        <f t="shared" si="1010"/>
        <v>0</v>
      </c>
      <c r="Z7514" s="164"/>
      <c r="AA7514" s="8">
        <f t="shared" si="1011"/>
        <v>0</v>
      </c>
      <c r="AB7514" s="164">
        <f t="shared" ref="AB7514:AB7577" si="1014">U7514-W7514</f>
        <v>0</v>
      </c>
      <c r="AC7514" s="164">
        <f t="shared" si="1008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09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 hidden="1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5063</v>
      </c>
      <c r="J7515" s="168" t="s">
        <v>3321</v>
      </c>
      <c r="K7515" s="158" t="s">
        <v>32</v>
      </c>
      <c r="L7515" s="158" t="s">
        <v>4544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3"/>
        <v>18308.57</v>
      </c>
      <c r="W7515" s="164">
        <f t="shared" si="1013"/>
        <v>0</v>
      </c>
      <c r="X7515" s="164"/>
      <c r="Y7515" s="7">
        <f t="shared" si="1010"/>
        <v>0</v>
      </c>
      <c r="Z7515" s="164"/>
      <c r="AA7515" s="8">
        <f t="shared" si="1011"/>
        <v>0</v>
      </c>
      <c r="AB7515" s="164">
        <f t="shared" si="1014"/>
        <v>0</v>
      </c>
      <c r="AC7515" s="164">
        <f t="shared" si="1008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09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 hidden="1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5063</v>
      </c>
      <c r="J7516" s="168" t="s">
        <v>3321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3"/>
        <v>1257.4038461538462</v>
      </c>
      <c r="X7516" s="164"/>
      <c r="Y7516" s="7">
        <f t="shared" si="1010"/>
        <v>100.54885578205108</v>
      </c>
      <c r="Z7516" s="164"/>
      <c r="AA7516" s="8">
        <f t="shared" si="1011"/>
        <v>1257.4038461538462</v>
      </c>
      <c r="AB7516" s="164">
        <f t="shared" si="1014"/>
        <v>50.296153846153857</v>
      </c>
      <c r="AC7516" s="164">
        <f t="shared" si="1008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09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 hidden="1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5063</v>
      </c>
      <c r="J7517" s="168" t="s">
        <v>3321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3"/>
        <v>6886.9</v>
      </c>
      <c r="W7517" s="164">
        <f t="shared" si="1013"/>
        <v>0</v>
      </c>
      <c r="X7517" s="164"/>
      <c r="Y7517" s="7">
        <f t="shared" si="1010"/>
        <v>0</v>
      </c>
      <c r="Z7517" s="164"/>
      <c r="AA7517" s="8">
        <f t="shared" si="1011"/>
        <v>0</v>
      </c>
      <c r="AB7517" s="164">
        <f t="shared" si="1014"/>
        <v>0</v>
      </c>
      <c r="AC7517" s="164">
        <f t="shared" si="1008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09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 hidden="1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5063</v>
      </c>
      <c r="J7518" s="168" t="s">
        <v>3321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3"/>
        <v>33.823529411764703</v>
      </c>
      <c r="X7518" s="164"/>
      <c r="Y7518" s="7">
        <f t="shared" si="1010"/>
        <v>3.3031522856448525</v>
      </c>
      <c r="Z7518" s="164"/>
      <c r="AA7518" s="8">
        <f t="shared" si="1011"/>
        <v>33.823529411764703</v>
      </c>
      <c r="AB7518" s="164">
        <f t="shared" si="1014"/>
        <v>0.67647058823529704</v>
      </c>
      <c r="AC7518" s="164">
        <f t="shared" si="1008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09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 hidden="1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5063</v>
      </c>
      <c r="J7519" s="168" t="s">
        <v>3321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3"/>
        <v>150.1</v>
      </c>
      <c r="W7519" s="164">
        <f t="shared" si="1013"/>
        <v>0</v>
      </c>
      <c r="X7519" s="164"/>
      <c r="Y7519" s="7">
        <f t="shared" si="1010"/>
        <v>0</v>
      </c>
      <c r="Z7519" s="164"/>
      <c r="AA7519" s="8">
        <f t="shared" si="1011"/>
        <v>0</v>
      </c>
      <c r="AB7519" s="164">
        <f t="shared" si="1014"/>
        <v>0</v>
      </c>
      <c r="AC7519" s="164">
        <f t="shared" si="1008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09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 hidden="1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5063</v>
      </c>
      <c r="J7520" s="168" t="s">
        <v>3321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3"/>
        <v>356.31</v>
      </c>
      <c r="W7520" s="164">
        <f t="shared" si="1013"/>
        <v>0</v>
      </c>
      <c r="X7520" s="164"/>
      <c r="Y7520" s="7">
        <f t="shared" si="1010"/>
        <v>0</v>
      </c>
      <c r="Z7520" s="164"/>
      <c r="AA7520" s="8">
        <f t="shared" si="1011"/>
        <v>0</v>
      </c>
      <c r="AB7520" s="164">
        <f t="shared" si="1014"/>
        <v>0</v>
      </c>
      <c r="AC7520" s="164">
        <f t="shared" si="1008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09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 hidden="1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5063</v>
      </c>
      <c r="J7521" s="168" t="s">
        <v>3321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3"/>
        <v>768.6</v>
      </c>
      <c r="W7521" s="164">
        <f t="shared" si="1013"/>
        <v>0</v>
      </c>
      <c r="X7521" s="164"/>
      <c r="Y7521" s="7">
        <f t="shared" si="1010"/>
        <v>0</v>
      </c>
      <c r="Z7521" s="164"/>
      <c r="AA7521" s="8">
        <f t="shared" si="1011"/>
        <v>0</v>
      </c>
      <c r="AB7521" s="164">
        <f t="shared" si="1014"/>
        <v>0</v>
      </c>
      <c r="AC7521" s="164">
        <f t="shared" si="1008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09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 hidden="1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5063</v>
      </c>
      <c r="J7522" s="168" t="s">
        <v>3321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3"/>
        <v>6557.88</v>
      </c>
      <c r="W7522" s="164">
        <f t="shared" si="1013"/>
        <v>0</v>
      </c>
      <c r="X7522" s="164"/>
      <c r="Y7522" s="7">
        <f t="shared" si="1010"/>
        <v>0</v>
      </c>
      <c r="Z7522" s="164"/>
      <c r="AA7522" s="8">
        <f t="shared" si="1011"/>
        <v>0</v>
      </c>
      <c r="AB7522" s="164">
        <f t="shared" si="1014"/>
        <v>0</v>
      </c>
      <c r="AC7522" s="164">
        <f t="shared" si="1008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09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 hidden="1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5063</v>
      </c>
      <c r="J7523" s="168" t="s">
        <v>3321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3"/>
        <v>10166.4</v>
      </c>
      <c r="W7523" s="164">
        <f t="shared" si="1013"/>
        <v>0</v>
      </c>
      <c r="X7523" s="164"/>
      <c r="Y7523" s="7">
        <f t="shared" si="1010"/>
        <v>0</v>
      </c>
      <c r="Z7523" s="164"/>
      <c r="AA7523" s="8">
        <f t="shared" si="1011"/>
        <v>0</v>
      </c>
      <c r="AB7523" s="164">
        <f t="shared" si="1014"/>
        <v>0</v>
      </c>
      <c r="AC7523" s="164">
        <f t="shared" si="1008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09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 hidden="1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5063</v>
      </c>
      <c r="J7524" s="168" t="s">
        <v>3321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3"/>
        <v>1336.7</v>
      </c>
      <c r="W7524" s="164">
        <f t="shared" si="1013"/>
        <v>0</v>
      </c>
      <c r="X7524" s="164"/>
      <c r="Y7524" s="7">
        <f t="shared" si="1010"/>
        <v>0</v>
      </c>
      <c r="Z7524" s="164"/>
      <c r="AA7524" s="8">
        <f t="shared" si="1011"/>
        <v>0</v>
      </c>
      <c r="AB7524" s="164">
        <f t="shared" si="1014"/>
        <v>0</v>
      </c>
      <c r="AC7524" s="164">
        <f t="shared" si="1008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09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 hidden="1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5063</v>
      </c>
      <c r="J7525" s="168" t="s">
        <v>3321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3"/>
        <v>27993.81</v>
      </c>
      <c r="W7525" s="164">
        <f t="shared" si="1013"/>
        <v>0</v>
      </c>
      <c r="X7525" s="164"/>
      <c r="Y7525" s="7">
        <f t="shared" si="1010"/>
        <v>0</v>
      </c>
      <c r="Z7525" s="164"/>
      <c r="AA7525" s="8">
        <f t="shared" si="1011"/>
        <v>0</v>
      </c>
      <c r="AB7525" s="164">
        <f t="shared" si="1014"/>
        <v>0</v>
      </c>
      <c r="AC7525" s="164">
        <f t="shared" si="1008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09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 hidden="1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5063</v>
      </c>
      <c r="J7526" s="168" t="s">
        <v>3321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3"/>
        <v>2384.46</v>
      </c>
      <c r="W7526" s="164">
        <f t="shared" si="1013"/>
        <v>0</v>
      </c>
      <c r="X7526" s="164"/>
      <c r="Y7526" s="7">
        <f t="shared" si="1010"/>
        <v>0</v>
      </c>
      <c r="Z7526" s="164"/>
      <c r="AA7526" s="8">
        <f t="shared" si="1011"/>
        <v>0</v>
      </c>
      <c r="AB7526" s="164">
        <f t="shared" si="1014"/>
        <v>0</v>
      </c>
      <c r="AC7526" s="164">
        <f t="shared" si="1008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09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 hidden="1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3716</v>
      </c>
      <c r="F7527" s="158" t="s">
        <v>3717</v>
      </c>
      <c r="G7527" s="159" t="s">
        <v>3716</v>
      </c>
      <c r="H7527" s="158" t="s">
        <v>36</v>
      </c>
      <c r="I7527" s="158" t="s">
        <v>5063</v>
      </c>
      <c r="J7527" s="168" t="s">
        <v>3321</v>
      </c>
      <c r="K7527" s="158" t="s">
        <v>32</v>
      </c>
      <c r="L7527" s="158" t="s">
        <v>4545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3"/>
        <v>6745.9000000000015</v>
      </c>
      <c r="W7527" s="164">
        <f t="shared" si="1013"/>
        <v>7085.5</v>
      </c>
      <c r="X7527" s="164"/>
      <c r="Y7527" s="7">
        <f t="shared" si="1010"/>
        <v>817.3222571848637</v>
      </c>
      <c r="Z7527" s="164"/>
      <c r="AA7527" s="8">
        <f t="shared" si="1011"/>
        <v>7085.5</v>
      </c>
      <c r="AB7527" s="164">
        <f t="shared" si="1014"/>
        <v>0</v>
      </c>
      <c r="AC7527" s="164">
        <f t="shared" si="1008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09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 hidden="1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5063</v>
      </c>
      <c r="J7528" s="168" t="s">
        <v>3321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3"/>
        <v>145.04</v>
      </c>
      <c r="W7528" s="164">
        <f t="shared" si="1013"/>
        <v>0</v>
      </c>
      <c r="X7528" s="164"/>
      <c r="Y7528" s="7">
        <f t="shared" si="1010"/>
        <v>0</v>
      </c>
      <c r="Z7528" s="164"/>
      <c r="AA7528" s="8">
        <f t="shared" si="1011"/>
        <v>0</v>
      </c>
      <c r="AB7528" s="164">
        <f t="shared" si="1014"/>
        <v>0</v>
      </c>
      <c r="AC7528" s="164">
        <f t="shared" si="1008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09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 hidden="1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3720</v>
      </c>
      <c r="F7529" s="158" t="s">
        <v>3720</v>
      </c>
      <c r="G7529" s="159" t="s">
        <v>3720</v>
      </c>
      <c r="H7529" s="158" t="s">
        <v>36</v>
      </c>
      <c r="I7529" s="158" t="s">
        <v>5063</v>
      </c>
      <c r="J7529" s="168" t="s">
        <v>3321</v>
      </c>
      <c r="K7529" s="158" t="s">
        <v>32</v>
      </c>
      <c r="L7529" s="158" t="s">
        <v>4546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3"/>
        <v>29586.950000000128</v>
      </c>
      <c r="W7529" s="164">
        <f t="shared" si="1013"/>
        <v>118677.28431372545</v>
      </c>
      <c r="X7529" s="164"/>
      <c r="Y7529" s="7">
        <f t="shared" si="1010"/>
        <v>11589.835530252371</v>
      </c>
      <c r="Z7529" s="164"/>
      <c r="AA7529" s="8">
        <f t="shared" si="1011"/>
        <v>118677.28431372545</v>
      </c>
      <c r="AB7529" s="164">
        <f t="shared" si="1014"/>
        <v>2373.545686274505</v>
      </c>
      <c r="AC7529" s="164">
        <f t="shared" si="1008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09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 hidden="1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3720</v>
      </c>
      <c r="F7530" s="158" t="s">
        <v>3720</v>
      </c>
      <c r="G7530" s="159" t="s">
        <v>3720</v>
      </c>
      <c r="H7530" s="158" t="s">
        <v>36</v>
      </c>
      <c r="I7530" s="158" t="s">
        <v>5063</v>
      </c>
      <c r="J7530" s="168" t="s">
        <v>3321</v>
      </c>
      <c r="K7530" s="158" t="s">
        <v>32</v>
      </c>
      <c r="L7530" s="158" t="s">
        <v>4547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3"/>
        <v>0</v>
      </c>
      <c r="W7530" s="164">
        <f t="shared" si="1013"/>
        <v>20210.186274509808</v>
      </c>
      <c r="X7530" s="164"/>
      <c r="Y7530" s="7">
        <f t="shared" si="1010"/>
        <v>1973.6947665412918</v>
      </c>
      <c r="Z7530" s="164"/>
      <c r="AA7530" s="8">
        <f t="shared" si="1011"/>
        <v>20210.186274509808</v>
      </c>
      <c r="AB7530" s="164">
        <f t="shared" si="1014"/>
        <v>404.20372549019521</v>
      </c>
      <c r="AC7530" s="164">
        <f t="shared" si="1008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09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 hidden="1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3720</v>
      </c>
      <c r="F7531" s="158" t="s">
        <v>3720</v>
      </c>
      <c r="G7531" s="159" t="s">
        <v>3720</v>
      </c>
      <c r="H7531" s="158" t="s">
        <v>36</v>
      </c>
      <c r="I7531" s="158" t="s">
        <v>5063</v>
      </c>
      <c r="J7531" s="168" t="s">
        <v>3321</v>
      </c>
      <c r="K7531" s="158" t="s">
        <v>32</v>
      </c>
      <c r="L7531" s="158" t="s">
        <v>4548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3"/>
        <v>13792.24</v>
      </c>
      <c r="W7531" s="164">
        <f t="shared" si="1013"/>
        <v>6086.0392156862745</v>
      </c>
      <c r="X7531" s="164"/>
      <c r="Y7531" s="7">
        <f t="shared" si="1010"/>
        <v>594.35294587636781</v>
      </c>
      <c r="Z7531" s="164"/>
      <c r="AA7531" s="8">
        <f t="shared" si="1011"/>
        <v>6086.0392156862745</v>
      </c>
      <c r="AB7531" s="164">
        <f t="shared" si="1014"/>
        <v>121.72078431372574</v>
      </c>
      <c r="AC7531" s="164">
        <f t="shared" si="1008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09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 hidden="1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3720</v>
      </c>
      <c r="F7532" s="158" t="s">
        <v>3722</v>
      </c>
      <c r="G7532" s="159" t="s">
        <v>3720</v>
      </c>
      <c r="H7532" s="158" t="s">
        <v>36</v>
      </c>
      <c r="I7532" s="158" t="s">
        <v>5063</v>
      </c>
      <c r="J7532" s="168" t="s">
        <v>3321</v>
      </c>
      <c r="K7532" s="158" t="s">
        <v>32</v>
      </c>
      <c r="L7532" s="158" t="s">
        <v>4549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3"/>
        <v>23999.699999999895</v>
      </c>
      <c r="W7532" s="164">
        <f t="shared" si="1013"/>
        <v>74298.23000000001</v>
      </c>
      <c r="X7532" s="164"/>
      <c r="Y7532" s="7">
        <f t="shared" si="1010"/>
        <v>8570.403930342276</v>
      </c>
      <c r="Z7532" s="164"/>
      <c r="AA7532" s="8">
        <f t="shared" si="1011"/>
        <v>74298.23000000001</v>
      </c>
      <c r="AB7532" s="164">
        <f t="shared" si="1014"/>
        <v>0</v>
      </c>
      <c r="AC7532" s="164">
        <f t="shared" si="1008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09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 hidden="1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4550</v>
      </c>
      <c r="F7533" s="158" t="s">
        <v>4550</v>
      </c>
      <c r="G7533" s="159" t="s">
        <v>4550</v>
      </c>
      <c r="H7533" s="158" t="s">
        <v>36</v>
      </c>
      <c r="I7533" s="158" t="s">
        <v>5063</v>
      </c>
      <c r="J7533" s="168" t="s">
        <v>3321</v>
      </c>
      <c r="K7533" s="158" t="s">
        <v>32</v>
      </c>
      <c r="L7533" s="158" t="s">
        <v>4551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3"/>
        <v>7866.71</v>
      </c>
      <c r="W7533" s="164">
        <f t="shared" si="1013"/>
        <v>2133.29</v>
      </c>
      <c r="X7533" s="164"/>
      <c r="Y7533" s="7">
        <f t="shared" si="1010"/>
        <v>246.07796175709518</v>
      </c>
      <c r="Z7533" s="164"/>
      <c r="AA7533" s="8">
        <f t="shared" si="1011"/>
        <v>2133.29</v>
      </c>
      <c r="AB7533" s="164">
        <f t="shared" si="1014"/>
        <v>0</v>
      </c>
      <c r="AC7533" s="164">
        <f t="shared" si="1008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09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 hidden="1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5063</v>
      </c>
      <c r="J7534" s="168" t="s">
        <v>3321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3"/>
        <v>4027.61</v>
      </c>
      <c r="W7534" s="164">
        <f t="shared" si="1013"/>
        <v>0</v>
      </c>
      <c r="X7534" s="164"/>
      <c r="Y7534" s="7">
        <f t="shared" si="1010"/>
        <v>0</v>
      </c>
      <c r="Z7534" s="164"/>
      <c r="AA7534" s="8">
        <f t="shared" si="1011"/>
        <v>0</v>
      </c>
      <c r="AB7534" s="164">
        <f t="shared" si="1014"/>
        <v>0</v>
      </c>
      <c r="AC7534" s="164">
        <f t="shared" si="1008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09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 hidden="1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5063</v>
      </c>
      <c r="J7535" s="168" t="s">
        <v>3321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3"/>
        <v>0</v>
      </c>
      <c r="W7535" s="164">
        <f t="shared" si="1013"/>
        <v>0</v>
      </c>
      <c r="X7535" s="164"/>
      <c r="Y7535" s="7">
        <f t="shared" si="1010"/>
        <v>0</v>
      </c>
      <c r="Z7535" s="164"/>
      <c r="AA7535" s="8">
        <f t="shared" si="1011"/>
        <v>0</v>
      </c>
      <c r="AB7535" s="164">
        <f t="shared" si="1014"/>
        <v>0</v>
      </c>
      <c r="AC7535" s="164">
        <f t="shared" si="1008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09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 hidden="1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5063</v>
      </c>
      <c r="J7536" s="168" t="s">
        <v>3321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3"/>
        <v>5617.1800000000012</v>
      </c>
      <c r="W7536" s="164">
        <f t="shared" si="1013"/>
        <v>0</v>
      </c>
      <c r="X7536" s="164"/>
      <c r="Y7536" s="7">
        <f t="shared" si="1010"/>
        <v>0</v>
      </c>
      <c r="Z7536" s="164"/>
      <c r="AA7536" s="8">
        <f t="shared" si="1011"/>
        <v>0</v>
      </c>
      <c r="AB7536" s="164">
        <f t="shared" si="1014"/>
        <v>0</v>
      </c>
      <c r="AC7536" s="164">
        <f t="shared" si="1008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09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 hidden="1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5063</v>
      </c>
      <c r="J7537" s="168" t="s">
        <v>3321</v>
      </c>
      <c r="K7537" s="158" t="s">
        <v>32</v>
      </c>
      <c r="L7537" s="158" t="s">
        <v>4012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3"/>
        <v>136675.71999999962</v>
      </c>
      <c r="W7537" s="164">
        <f t="shared" si="1013"/>
        <v>945499.0900000002</v>
      </c>
      <c r="X7537" s="164"/>
      <c r="Y7537" s="7">
        <f t="shared" si="1010"/>
        <v>109064.63205208315</v>
      </c>
      <c r="Z7537" s="164"/>
      <c r="AA7537" s="8">
        <f t="shared" si="1011"/>
        <v>945499.0900000002</v>
      </c>
      <c r="AB7537" s="164">
        <f t="shared" si="1014"/>
        <v>0</v>
      </c>
      <c r="AC7537" s="164">
        <f t="shared" si="1008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09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 hidden="1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5063</v>
      </c>
      <c r="J7538" s="168" t="s">
        <v>3321</v>
      </c>
      <c r="K7538" s="158" t="s">
        <v>32</v>
      </c>
      <c r="L7538" s="158" t="s">
        <v>4012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3"/>
        <v>0</v>
      </c>
      <c r="W7538" s="164">
        <f t="shared" si="1013"/>
        <v>0</v>
      </c>
      <c r="X7538" s="164"/>
      <c r="Y7538" s="7">
        <f t="shared" si="1010"/>
        <v>0</v>
      </c>
      <c r="Z7538" s="164"/>
      <c r="AA7538" s="8">
        <f t="shared" si="1011"/>
        <v>0</v>
      </c>
      <c r="AB7538" s="164">
        <f t="shared" si="1014"/>
        <v>0</v>
      </c>
      <c r="AC7538" s="164">
        <f t="shared" si="1008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09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 hidden="1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5063</v>
      </c>
      <c r="J7539" s="168" t="s">
        <v>3321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5">S7539+T7539-U7539</f>
        <v>8.6</v>
      </c>
      <c r="W7539" s="164">
        <f t="shared" si="1013"/>
        <v>0</v>
      </c>
      <c r="X7539" s="164"/>
      <c r="Y7539" s="7">
        <f t="shared" si="1010"/>
        <v>0</v>
      </c>
      <c r="Z7539" s="164"/>
      <c r="AA7539" s="8">
        <f t="shared" si="1011"/>
        <v>0</v>
      </c>
      <c r="AB7539" s="164">
        <f t="shared" si="1014"/>
        <v>0</v>
      </c>
      <c r="AC7539" s="164">
        <f t="shared" si="1008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09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 hidden="1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3725</v>
      </c>
      <c r="F7540" s="158" t="s">
        <v>3725</v>
      </c>
      <c r="G7540" s="159" t="s">
        <v>3725</v>
      </c>
      <c r="H7540" s="158" t="s">
        <v>36</v>
      </c>
      <c r="I7540" s="158" t="s">
        <v>5063</v>
      </c>
      <c r="J7540" s="168" t="s">
        <v>3321</v>
      </c>
      <c r="K7540" s="158" t="s">
        <v>32</v>
      </c>
      <c r="L7540" s="158" t="s">
        <v>4552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5"/>
        <v>45732.24</v>
      </c>
      <c r="W7540" s="164">
        <f t="shared" si="1013"/>
        <v>6026.6923076923076</v>
      </c>
      <c r="X7540" s="164"/>
      <c r="Y7540" s="7">
        <f t="shared" si="1010"/>
        <v>481.92712114132337</v>
      </c>
      <c r="Z7540" s="164"/>
      <c r="AA7540" s="8">
        <f t="shared" si="1011"/>
        <v>6026.6923076923076</v>
      </c>
      <c r="AB7540" s="164">
        <f t="shared" si="1014"/>
        <v>241.0676923076926</v>
      </c>
      <c r="AC7540" s="164">
        <f t="shared" si="1008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09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 hidden="1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5063</v>
      </c>
      <c r="J7541" s="168" t="s">
        <v>3321</v>
      </c>
      <c r="K7541" s="158" t="s">
        <v>32</v>
      </c>
      <c r="L7541" s="158" t="s">
        <v>4553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5"/>
        <v>39905.039999999935</v>
      </c>
      <c r="W7541" s="164">
        <f t="shared" si="1013"/>
        <v>86387.733333333352</v>
      </c>
      <c r="X7541" s="164"/>
      <c r="Y7541" s="7">
        <f t="shared" si="1010"/>
        <v>6143.8054949504731</v>
      </c>
      <c r="Z7541" s="164"/>
      <c r="AA7541" s="164"/>
      <c r="AB7541" s="164">
        <f t="shared" si="1014"/>
        <v>4319.3866666666727</v>
      </c>
      <c r="AC7541" s="164">
        <f t="shared" si="1008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09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 hidden="1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5063</v>
      </c>
      <c r="J7542" s="168" t="s">
        <v>3321</v>
      </c>
      <c r="K7542" s="158" t="s">
        <v>32</v>
      </c>
      <c r="L7542" s="158" t="s">
        <v>4554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5"/>
        <v>54320</v>
      </c>
      <c r="W7542" s="164">
        <f t="shared" si="1013"/>
        <v>145873.78640776698</v>
      </c>
      <c r="X7542" s="164"/>
      <c r="Y7542" s="7">
        <f t="shared" si="1010"/>
        <v>12955.332401984168</v>
      </c>
      <c r="Z7542" s="164"/>
      <c r="AA7542" s="164"/>
      <c r="AB7542" s="164">
        <f t="shared" si="1014"/>
        <v>4376.2135922330199</v>
      </c>
      <c r="AC7542" s="164">
        <f t="shared" ref="AC7542:AC7605" si="1016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7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 hidden="1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5063</v>
      </c>
      <c r="J7543" s="168" t="s">
        <v>3321</v>
      </c>
      <c r="K7543" s="158" t="s">
        <v>32</v>
      </c>
      <c r="L7543" s="158" t="s">
        <v>4555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5"/>
        <v>117244.06</v>
      </c>
      <c r="W7543" s="164">
        <f t="shared" si="1013"/>
        <v>0</v>
      </c>
      <c r="X7543" s="164"/>
      <c r="Y7543" s="7">
        <f t="shared" si="1010"/>
        <v>0</v>
      </c>
      <c r="Z7543" s="164"/>
      <c r="AA7543" s="8">
        <f t="shared" ref="AA7543:AA7575" si="1018">W7543+X7543</f>
        <v>0</v>
      </c>
      <c r="AB7543" s="164">
        <f t="shared" si="1014"/>
        <v>0</v>
      </c>
      <c r="AC7543" s="164">
        <f t="shared" si="1016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7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 hidden="1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5063</v>
      </c>
      <c r="J7544" s="168" t="s">
        <v>3321</v>
      </c>
      <c r="K7544" s="158" t="s">
        <v>32</v>
      </c>
      <c r="L7544" s="158" t="s">
        <v>4556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5"/>
        <v>10200</v>
      </c>
      <c r="W7544" s="164">
        <f t="shared" si="1013"/>
        <v>0</v>
      </c>
      <c r="X7544" s="164"/>
      <c r="Y7544" s="7">
        <f t="shared" si="1010"/>
        <v>0</v>
      </c>
      <c r="Z7544" s="164"/>
      <c r="AA7544" s="8">
        <f t="shared" si="1018"/>
        <v>0</v>
      </c>
      <c r="AB7544" s="164">
        <f t="shared" si="1014"/>
        <v>0</v>
      </c>
      <c r="AC7544" s="164">
        <f t="shared" si="1016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7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 hidden="1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5063</v>
      </c>
      <c r="J7545" s="168" t="s">
        <v>3321</v>
      </c>
      <c r="K7545" s="158" t="s">
        <v>32</v>
      </c>
      <c r="L7545" s="158" t="s">
        <v>4557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5"/>
        <v>778.26</v>
      </c>
      <c r="W7545" s="164">
        <f t="shared" si="1013"/>
        <v>0</v>
      </c>
      <c r="X7545" s="164"/>
      <c r="Y7545" s="7">
        <f t="shared" si="1010"/>
        <v>0</v>
      </c>
      <c r="Z7545" s="164"/>
      <c r="AA7545" s="8">
        <f t="shared" si="1018"/>
        <v>0</v>
      </c>
      <c r="AB7545" s="164">
        <f t="shared" si="1014"/>
        <v>0</v>
      </c>
      <c r="AC7545" s="164">
        <f t="shared" si="1016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7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 hidden="1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5063</v>
      </c>
      <c r="J7546" s="168" t="s">
        <v>3321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5"/>
        <v>3542.3</v>
      </c>
      <c r="W7546" s="164">
        <f t="shared" si="1013"/>
        <v>0</v>
      </c>
      <c r="X7546" s="164"/>
      <c r="Y7546" s="7">
        <f t="shared" si="1010"/>
        <v>0</v>
      </c>
      <c r="Z7546" s="164"/>
      <c r="AA7546" s="8">
        <f t="shared" si="1018"/>
        <v>0</v>
      </c>
      <c r="AB7546" s="164">
        <f t="shared" si="1014"/>
        <v>0</v>
      </c>
      <c r="AC7546" s="164">
        <f t="shared" si="1016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7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 hidden="1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5063</v>
      </c>
      <c r="J7547" s="168" t="s">
        <v>3321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5"/>
        <v>49.5</v>
      </c>
      <c r="W7547" s="164">
        <f t="shared" si="1013"/>
        <v>0</v>
      </c>
      <c r="X7547" s="164"/>
      <c r="Y7547" s="7">
        <f t="shared" si="1010"/>
        <v>0</v>
      </c>
      <c r="Z7547" s="164"/>
      <c r="AA7547" s="8">
        <f t="shared" si="1018"/>
        <v>0</v>
      </c>
      <c r="AB7547" s="164">
        <f t="shared" si="1014"/>
        <v>0</v>
      </c>
      <c r="AC7547" s="164">
        <f t="shared" si="1016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7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 hidden="1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5063</v>
      </c>
      <c r="J7548" s="168" t="s">
        <v>3321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5"/>
        <v>484</v>
      </c>
      <c r="W7548" s="164">
        <f t="shared" si="1013"/>
        <v>0</v>
      </c>
      <c r="X7548" s="164"/>
      <c r="Y7548" s="7">
        <f t="shared" si="1010"/>
        <v>0</v>
      </c>
      <c r="Z7548" s="164"/>
      <c r="AA7548" s="8">
        <f t="shared" si="1018"/>
        <v>0</v>
      </c>
      <c r="AB7548" s="164">
        <f t="shared" si="1014"/>
        <v>0</v>
      </c>
      <c r="AC7548" s="164">
        <f t="shared" si="1016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7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 hidden="1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5063</v>
      </c>
      <c r="J7549" s="168" t="s">
        <v>3321</v>
      </c>
      <c r="K7549" s="158" t="s">
        <v>32</v>
      </c>
      <c r="L7549" s="158" t="s">
        <v>4558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5"/>
        <v>4203.45</v>
      </c>
      <c r="W7549" s="164">
        <f t="shared" si="1013"/>
        <v>0</v>
      </c>
      <c r="X7549" s="164"/>
      <c r="Y7549" s="7">
        <f t="shared" si="1010"/>
        <v>0</v>
      </c>
      <c r="Z7549" s="164"/>
      <c r="AA7549" s="8">
        <f t="shared" si="1018"/>
        <v>0</v>
      </c>
      <c r="AB7549" s="164">
        <f t="shared" si="1014"/>
        <v>0</v>
      </c>
      <c r="AC7549" s="164">
        <f t="shared" si="1016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7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 hidden="1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4559</v>
      </c>
      <c r="F7550" s="158" t="s">
        <v>4559</v>
      </c>
      <c r="G7550" s="159" t="s">
        <v>4559</v>
      </c>
      <c r="H7550" s="158" t="s">
        <v>36</v>
      </c>
      <c r="I7550" s="158" t="s">
        <v>5063</v>
      </c>
      <c r="J7550" s="168" t="s">
        <v>3321</v>
      </c>
      <c r="K7550" s="158" t="s">
        <v>32</v>
      </c>
      <c r="L7550" s="158" t="s">
        <v>4560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5"/>
        <v>65853.560000000041</v>
      </c>
      <c r="W7550" s="164">
        <f t="shared" si="1013"/>
        <v>34146.439999999959</v>
      </c>
      <c r="X7550" s="164"/>
      <c r="Y7550" s="7">
        <f t="shared" si="1010"/>
        <v>3938.8392372630697</v>
      </c>
      <c r="Z7550" s="164"/>
      <c r="AA7550" s="8">
        <f t="shared" si="1018"/>
        <v>34146.439999999959</v>
      </c>
      <c r="AB7550" s="164">
        <f t="shared" si="1014"/>
        <v>0</v>
      </c>
      <c r="AC7550" s="164">
        <f t="shared" si="1016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7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 hidden="1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2094</v>
      </c>
      <c r="F7551" s="158" t="s">
        <v>2094</v>
      </c>
      <c r="G7551" s="159" t="s">
        <v>2094</v>
      </c>
      <c r="H7551" s="158" t="s">
        <v>36</v>
      </c>
      <c r="I7551" s="158" t="s">
        <v>5063</v>
      </c>
      <c r="J7551" s="168" t="s">
        <v>3321</v>
      </c>
      <c r="K7551" s="158" t="s">
        <v>32</v>
      </c>
      <c r="L7551" s="158" t="s">
        <v>4561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5"/>
        <v>32820.770000000019</v>
      </c>
      <c r="W7551" s="164">
        <f t="shared" si="1013"/>
        <v>7557.1634615384619</v>
      </c>
      <c r="X7551" s="164"/>
      <c r="Y7551" s="7">
        <f t="shared" si="1010"/>
        <v>604.31192519403612</v>
      </c>
      <c r="Z7551" s="164"/>
      <c r="AA7551" s="8">
        <f t="shared" si="1018"/>
        <v>7557.1634615384619</v>
      </c>
      <c r="AB7551" s="164">
        <f t="shared" si="1014"/>
        <v>302.28653846153884</v>
      </c>
      <c r="AC7551" s="164">
        <f t="shared" si="1016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7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 hidden="1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5063</v>
      </c>
      <c r="J7552" s="168" t="s">
        <v>3321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5"/>
        <v>8409.8899999999958</v>
      </c>
      <c r="W7552" s="164">
        <f t="shared" si="1013"/>
        <v>14742.950980392157</v>
      </c>
      <c r="X7552" s="164"/>
      <c r="Y7552" s="7">
        <f t="shared" si="1010"/>
        <v>1439.7732310896536</v>
      </c>
      <c r="Z7552" s="164"/>
      <c r="AA7552" s="8">
        <f t="shared" si="1018"/>
        <v>14742.950980392157</v>
      </c>
      <c r="AB7552" s="164">
        <f t="shared" si="1014"/>
        <v>294.85901960784395</v>
      </c>
      <c r="AC7552" s="164">
        <f t="shared" si="1016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7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 hidden="1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5063</v>
      </c>
      <c r="J7553" s="168" t="s">
        <v>3321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5"/>
        <v>5693.6999999999971</v>
      </c>
      <c r="W7553" s="164">
        <f t="shared" si="1013"/>
        <v>21434.000000000004</v>
      </c>
      <c r="X7553" s="164"/>
      <c r="Y7553" s="7">
        <f t="shared" si="1010"/>
        <v>2472.4416428622353</v>
      </c>
      <c r="Z7553" s="164"/>
      <c r="AA7553" s="8">
        <f t="shared" si="1018"/>
        <v>21434.000000000004</v>
      </c>
      <c r="AB7553" s="164">
        <f t="shared" si="1014"/>
        <v>0</v>
      </c>
      <c r="AC7553" s="164">
        <f t="shared" si="1016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7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 hidden="1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5063</v>
      </c>
      <c r="J7554" s="168" t="s">
        <v>3321</v>
      </c>
      <c r="K7554" s="158" t="s">
        <v>32</v>
      </c>
      <c r="L7554" s="158" t="s">
        <v>4560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5"/>
        <v>0</v>
      </c>
      <c r="W7554" s="164">
        <f t="shared" si="1013"/>
        <v>110264.15000000004</v>
      </c>
      <c r="X7554" s="164"/>
      <c r="Y7554" s="7">
        <f t="shared" si="1010"/>
        <v>12719.122710404408</v>
      </c>
      <c r="Z7554" s="164"/>
      <c r="AA7554" s="8">
        <f t="shared" si="1018"/>
        <v>110264.15000000004</v>
      </c>
      <c r="AB7554" s="164">
        <f t="shared" si="1014"/>
        <v>0</v>
      </c>
      <c r="AC7554" s="164">
        <f t="shared" si="1016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7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 hidden="1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5063</v>
      </c>
      <c r="J7555" s="168" t="s">
        <v>3321</v>
      </c>
      <c r="K7555" s="158" t="s">
        <v>32</v>
      </c>
      <c r="L7555" s="158" t="s">
        <v>4562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5"/>
        <v>9.0949470177292824E-13</v>
      </c>
      <c r="W7555" s="164">
        <f t="shared" si="1013"/>
        <v>0</v>
      </c>
      <c r="X7555" s="164"/>
      <c r="Y7555" s="7">
        <f t="shared" ref="Y7555:Y7618" si="1019">IF(W7555-AC7555&lt;=0,0,IF(O7555="返现",MAX(W7555-AB7555-AC7555,0),MAX(W7555-AC7555,0)))</f>
        <v>0</v>
      </c>
      <c r="Z7555" s="164"/>
      <c r="AA7555" s="8">
        <f t="shared" si="1018"/>
        <v>0</v>
      </c>
      <c r="AB7555" s="164">
        <f t="shared" si="1014"/>
        <v>0</v>
      </c>
      <c r="AC7555" s="164">
        <f t="shared" si="1016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7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 hidden="1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5063</v>
      </c>
      <c r="J7556" s="168" t="s">
        <v>3321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5"/>
        <v>3980.6999999999898</v>
      </c>
      <c r="W7556" s="164">
        <f t="shared" si="1013"/>
        <v>0</v>
      </c>
      <c r="X7556" s="164"/>
      <c r="Y7556" s="7">
        <f t="shared" si="1019"/>
        <v>0</v>
      </c>
      <c r="Z7556" s="164"/>
      <c r="AA7556" s="8">
        <f t="shared" si="1018"/>
        <v>0</v>
      </c>
      <c r="AB7556" s="164">
        <f t="shared" si="1014"/>
        <v>0</v>
      </c>
      <c r="AC7556" s="164">
        <f t="shared" si="1016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7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 hidden="1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3377</v>
      </c>
      <c r="F7557" s="158" t="s">
        <v>3377</v>
      </c>
      <c r="G7557" s="159" t="s">
        <v>3377</v>
      </c>
      <c r="H7557" s="158" t="s">
        <v>36</v>
      </c>
      <c r="I7557" s="158" t="s">
        <v>5063</v>
      </c>
      <c r="J7557" s="168" t="s">
        <v>3321</v>
      </c>
      <c r="K7557" s="158" t="s">
        <v>32</v>
      </c>
      <c r="L7557" s="158" t="s">
        <v>4563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5"/>
        <v>49788.499999999985</v>
      </c>
      <c r="W7557" s="164">
        <f t="shared" si="1013"/>
        <v>18735.430000000004</v>
      </c>
      <c r="X7557" s="164"/>
      <c r="Y7557" s="7">
        <f t="shared" si="1019"/>
        <v>2161.1578486950857</v>
      </c>
      <c r="Z7557" s="164"/>
      <c r="AA7557" s="8">
        <f t="shared" si="1018"/>
        <v>18735.430000000004</v>
      </c>
      <c r="AB7557" s="164">
        <f t="shared" si="1014"/>
        <v>0</v>
      </c>
      <c r="AC7557" s="164">
        <f t="shared" si="1016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7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 hidden="1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5063</v>
      </c>
      <c r="J7558" s="168" t="s">
        <v>3321</v>
      </c>
      <c r="K7558" s="158" t="s">
        <v>32</v>
      </c>
      <c r="L7558" s="158" t="s">
        <v>4564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5"/>
        <v>2615.67</v>
      </c>
      <c r="W7558" s="164">
        <f t="shared" si="1013"/>
        <v>0</v>
      </c>
      <c r="X7558" s="164"/>
      <c r="Y7558" s="7">
        <f t="shared" si="1019"/>
        <v>0</v>
      </c>
      <c r="Z7558" s="164"/>
      <c r="AA7558" s="8">
        <f t="shared" si="1018"/>
        <v>0</v>
      </c>
      <c r="AB7558" s="164">
        <f t="shared" si="1014"/>
        <v>0</v>
      </c>
      <c r="AC7558" s="164">
        <f t="shared" si="1016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7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 hidden="1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5063</v>
      </c>
      <c r="J7559" s="168" t="s">
        <v>3321</v>
      </c>
      <c r="K7559" s="158" t="s">
        <v>32</v>
      </c>
      <c r="L7559" s="158" t="s">
        <v>4565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5"/>
        <v>33599.269999999997</v>
      </c>
      <c r="W7559" s="164">
        <f t="shared" si="1013"/>
        <v>0</v>
      </c>
      <c r="X7559" s="164"/>
      <c r="Y7559" s="7">
        <f t="shared" si="1019"/>
        <v>0</v>
      </c>
      <c r="Z7559" s="164"/>
      <c r="AA7559" s="8">
        <f t="shared" si="1018"/>
        <v>0</v>
      </c>
      <c r="AB7559" s="164">
        <f t="shared" si="1014"/>
        <v>0</v>
      </c>
      <c r="AC7559" s="164">
        <f t="shared" si="1016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7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 hidden="1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5063</v>
      </c>
      <c r="J7560" s="168" t="s">
        <v>3321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5"/>
        <v>5730.1</v>
      </c>
      <c r="W7560" s="164">
        <f t="shared" si="1013"/>
        <v>0</v>
      </c>
      <c r="X7560" s="164"/>
      <c r="Y7560" s="7">
        <f t="shared" si="1019"/>
        <v>0</v>
      </c>
      <c r="Z7560" s="164"/>
      <c r="AA7560" s="8">
        <f t="shared" si="1018"/>
        <v>0</v>
      </c>
      <c r="AB7560" s="164">
        <f t="shared" si="1014"/>
        <v>0</v>
      </c>
      <c r="AC7560" s="164">
        <f t="shared" si="1016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7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 hidden="1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5063</v>
      </c>
      <c r="J7561" s="168" t="s">
        <v>3321</v>
      </c>
      <c r="K7561" s="158" t="s">
        <v>32</v>
      </c>
      <c r="L7561" s="158" t="s">
        <v>4566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5"/>
        <v>88990.109999999986</v>
      </c>
      <c r="W7561" s="164">
        <f t="shared" si="1013"/>
        <v>0</v>
      </c>
      <c r="X7561" s="164"/>
      <c r="Y7561" s="7">
        <f t="shared" si="1019"/>
        <v>0</v>
      </c>
      <c r="Z7561" s="164"/>
      <c r="AA7561" s="8">
        <f t="shared" si="1018"/>
        <v>0</v>
      </c>
      <c r="AB7561" s="164">
        <f t="shared" si="1014"/>
        <v>0</v>
      </c>
      <c r="AC7561" s="164">
        <f t="shared" si="1016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7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 hidden="1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5063</v>
      </c>
      <c r="J7562" s="168" t="s">
        <v>3321</v>
      </c>
      <c r="K7562" s="158" t="s">
        <v>32</v>
      </c>
      <c r="L7562" s="158" t="s">
        <v>4567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5"/>
        <v>1473129.5300000003</v>
      </c>
      <c r="W7562" s="164">
        <f t="shared" si="1013"/>
        <v>4803621.9099999992</v>
      </c>
      <c r="X7562" s="164"/>
      <c r="Y7562" s="7">
        <f t="shared" si="1019"/>
        <v>554104.45305819903</v>
      </c>
      <c r="Z7562" s="164"/>
      <c r="AA7562" s="8">
        <f t="shared" si="1018"/>
        <v>4803621.9099999992</v>
      </c>
      <c r="AB7562" s="164">
        <f t="shared" si="1014"/>
        <v>0</v>
      </c>
      <c r="AC7562" s="164">
        <f t="shared" si="1016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7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 hidden="1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5063</v>
      </c>
      <c r="J7563" s="168" t="s">
        <v>3321</v>
      </c>
      <c r="K7563" s="158" t="s">
        <v>32</v>
      </c>
      <c r="L7563" s="158" t="s">
        <v>4567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5"/>
        <v>0</v>
      </c>
      <c r="W7563" s="164">
        <f t="shared" si="1013"/>
        <v>0</v>
      </c>
      <c r="X7563" s="164"/>
      <c r="Y7563" s="7">
        <f t="shared" si="1019"/>
        <v>0</v>
      </c>
      <c r="Z7563" s="164"/>
      <c r="AA7563" s="8">
        <f t="shared" si="1018"/>
        <v>0</v>
      </c>
      <c r="AB7563" s="164">
        <f t="shared" si="1014"/>
        <v>0</v>
      </c>
      <c r="AC7563" s="164">
        <f t="shared" si="1016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7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 hidden="1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5063</v>
      </c>
      <c r="J7564" s="168" t="s">
        <v>3321</v>
      </c>
      <c r="K7564" s="158" t="s">
        <v>32</v>
      </c>
      <c r="L7564" s="158" t="s">
        <v>4566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5"/>
        <v>0</v>
      </c>
      <c r="W7564" s="164">
        <f t="shared" si="1013"/>
        <v>0</v>
      </c>
      <c r="X7564" s="164"/>
      <c r="Y7564" s="7">
        <f t="shared" si="1019"/>
        <v>0</v>
      </c>
      <c r="Z7564" s="164"/>
      <c r="AA7564" s="8">
        <f t="shared" si="1018"/>
        <v>0</v>
      </c>
      <c r="AB7564" s="164">
        <f t="shared" si="1014"/>
        <v>0</v>
      </c>
      <c r="AC7564" s="164">
        <f t="shared" si="1016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7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 hidden="1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5063</v>
      </c>
      <c r="J7565" s="168" t="s">
        <v>3321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5"/>
        <v>4648.87</v>
      </c>
      <c r="W7565" s="164">
        <f t="shared" si="1013"/>
        <v>0</v>
      </c>
      <c r="X7565" s="164"/>
      <c r="Y7565" s="7">
        <f t="shared" si="1019"/>
        <v>0</v>
      </c>
      <c r="Z7565" s="164"/>
      <c r="AA7565" s="8">
        <f t="shared" si="1018"/>
        <v>0</v>
      </c>
      <c r="AB7565" s="164">
        <f t="shared" si="1014"/>
        <v>0</v>
      </c>
      <c r="AC7565" s="164">
        <f t="shared" si="1016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7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 hidden="1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5063</v>
      </c>
      <c r="J7566" s="168" t="s">
        <v>3321</v>
      </c>
      <c r="K7566" s="158" t="s">
        <v>32</v>
      </c>
      <c r="L7566" s="158" t="s">
        <v>4568</v>
      </c>
      <c r="M7566" s="160"/>
      <c r="N7566" s="161" t="s">
        <v>40</v>
      </c>
      <c r="O7566" s="161" t="s">
        <v>3298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5"/>
        <v>59982.799999999814</v>
      </c>
      <c r="W7566" s="164">
        <f t="shared" si="1013"/>
        <v>740017.20000000019</v>
      </c>
      <c r="X7566" s="164"/>
      <c r="Y7566" s="7">
        <f t="shared" si="1019"/>
        <v>85362.010903905611</v>
      </c>
      <c r="Z7566" s="164"/>
      <c r="AA7566" s="8">
        <f t="shared" si="1018"/>
        <v>740017.20000000019</v>
      </c>
      <c r="AB7566" s="164">
        <f t="shared" si="1014"/>
        <v>0</v>
      </c>
      <c r="AC7566" s="164">
        <f t="shared" si="1016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7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 hidden="1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5063</v>
      </c>
      <c r="J7567" s="168" t="s">
        <v>3321</v>
      </c>
      <c r="K7567" s="158" t="s">
        <v>32</v>
      </c>
      <c r="L7567" s="158" t="s">
        <v>4568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5"/>
        <v>0</v>
      </c>
      <c r="W7567" s="164">
        <f t="shared" si="1013"/>
        <v>29701.099999999813</v>
      </c>
      <c r="X7567" s="164"/>
      <c r="Y7567" s="7">
        <f t="shared" si="1019"/>
        <v>3426.063099692783</v>
      </c>
      <c r="Z7567" s="164"/>
      <c r="AA7567" s="8">
        <f t="shared" si="1018"/>
        <v>29701.099999999813</v>
      </c>
      <c r="AB7567" s="164">
        <f t="shared" si="1014"/>
        <v>0</v>
      </c>
      <c r="AC7567" s="164">
        <f t="shared" si="1016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7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 hidden="1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3744</v>
      </c>
      <c r="F7568" s="158" t="s">
        <v>3745</v>
      </c>
      <c r="G7568" s="159" t="s">
        <v>3744</v>
      </c>
      <c r="H7568" s="158" t="s">
        <v>36</v>
      </c>
      <c r="I7568" s="158" t="s">
        <v>5063</v>
      </c>
      <c r="J7568" s="168" t="s">
        <v>3321</v>
      </c>
      <c r="K7568" s="158" t="s">
        <v>32</v>
      </c>
      <c r="L7568" s="158" t="s">
        <v>4569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5"/>
        <v>0</v>
      </c>
      <c r="W7568" s="164">
        <f t="shared" si="1013"/>
        <v>9183</v>
      </c>
      <c r="X7568" s="164"/>
      <c r="Y7568" s="7">
        <f t="shared" si="1019"/>
        <v>1059.2717927780122</v>
      </c>
      <c r="Z7568" s="164"/>
      <c r="AA7568" s="8">
        <f t="shared" si="1018"/>
        <v>9183</v>
      </c>
      <c r="AB7568" s="164">
        <f t="shared" si="1014"/>
        <v>0</v>
      </c>
      <c r="AC7568" s="164">
        <f t="shared" si="1016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7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 hidden="1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5063</v>
      </c>
      <c r="J7569" s="168" t="s">
        <v>3321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5"/>
        <v>110</v>
      </c>
      <c r="W7569" s="164">
        <f t="shared" si="1013"/>
        <v>0</v>
      </c>
      <c r="X7569" s="164"/>
      <c r="Y7569" s="7">
        <f t="shared" si="1019"/>
        <v>0</v>
      </c>
      <c r="Z7569" s="164"/>
      <c r="AA7569" s="8">
        <f t="shared" si="1018"/>
        <v>0</v>
      </c>
      <c r="AB7569" s="164">
        <f t="shared" si="1014"/>
        <v>0</v>
      </c>
      <c r="AC7569" s="164">
        <f t="shared" si="1016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7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 hidden="1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5063</v>
      </c>
      <c r="J7570" s="168" t="s">
        <v>3321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5"/>
        <v>9231.0499999999993</v>
      </c>
      <c r="W7570" s="164">
        <f t="shared" si="1013"/>
        <v>0</v>
      </c>
      <c r="X7570" s="164"/>
      <c r="Y7570" s="7">
        <f t="shared" si="1019"/>
        <v>0</v>
      </c>
      <c r="Z7570" s="164"/>
      <c r="AA7570" s="8">
        <f t="shared" si="1018"/>
        <v>0</v>
      </c>
      <c r="AB7570" s="164">
        <f t="shared" si="1014"/>
        <v>0</v>
      </c>
      <c r="AC7570" s="164">
        <f t="shared" si="1016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7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 hidden="1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5063</v>
      </c>
      <c r="J7571" s="168" t="s">
        <v>3321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5"/>
        <v>11400</v>
      </c>
      <c r="W7571" s="164">
        <f t="shared" si="1013"/>
        <v>0</v>
      </c>
      <c r="X7571" s="164"/>
      <c r="Y7571" s="7">
        <f t="shared" si="1019"/>
        <v>0</v>
      </c>
      <c r="Z7571" s="164"/>
      <c r="AA7571" s="8">
        <f t="shared" si="1018"/>
        <v>0</v>
      </c>
      <c r="AB7571" s="164">
        <f t="shared" si="1014"/>
        <v>0</v>
      </c>
      <c r="AC7571" s="164">
        <f t="shared" si="1016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7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 hidden="1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5063</v>
      </c>
      <c r="J7572" s="168" t="s">
        <v>3321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5"/>
        <v>4500.8599999999997</v>
      </c>
      <c r="W7572" s="164">
        <f t="shared" si="1013"/>
        <v>0</v>
      </c>
      <c r="X7572" s="164"/>
      <c r="Y7572" s="7">
        <f t="shared" si="1019"/>
        <v>0</v>
      </c>
      <c r="Z7572" s="164"/>
      <c r="AA7572" s="8">
        <f t="shared" si="1018"/>
        <v>0</v>
      </c>
      <c r="AB7572" s="164">
        <f t="shared" si="1014"/>
        <v>0</v>
      </c>
      <c r="AC7572" s="164">
        <f t="shared" si="1016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7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5063</v>
      </c>
      <c r="J7573" s="168" t="s">
        <v>3321</v>
      </c>
      <c r="K7573" s="158" t="s">
        <v>32</v>
      </c>
      <c r="L7573" s="158" t="s">
        <v>4570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5"/>
        <v>2272.21</v>
      </c>
      <c r="W7573" s="164">
        <f t="shared" si="1013"/>
        <v>0</v>
      </c>
      <c r="X7573" s="164"/>
      <c r="Y7573" s="7">
        <f t="shared" si="1019"/>
        <v>0</v>
      </c>
      <c r="Z7573" s="164"/>
      <c r="AA7573" s="8">
        <f t="shared" si="1018"/>
        <v>0</v>
      </c>
      <c r="AB7573" s="164">
        <f t="shared" si="1014"/>
        <v>0</v>
      </c>
      <c r="AC7573" s="164">
        <f t="shared" si="1016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7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 hidden="1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5063</v>
      </c>
      <c r="J7574" s="168" t="s">
        <v>3321</v>
      </c>
      <c r="K7574" s="158" t="s">
        <v>32</v>
      </c>
      <c r="L7574" s="158" t="s">
        <v>4571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5"/>
        <v>31602.539999999994</v>
      </c>
      <c r="W7574" s="164">
        <f t="shared" si="1013"/>
        <v>24227.410000000003</v>
      </c>
      <c r="X7574" s="164"/>
      <c r="Y7574" s="7">
        <f t="shared" si="1019"/>
        <v>2794.6653626339903</v>
      </c>
      <c r="Z7574" s="164"/>
      <c r="AA7574" s="8">
        <f t="shared" si="1018"/>
        <v>24227.410000000003</v>
      </c>
      <c r="AB7574" s="164">
        <f t="shared" si="1014"/>
        <v>0</v>
      </c>
      <c r="AC7574" s="164">
        <f t="shared" si="1016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7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 hidden="1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5063</v>
      </c>
      <c r="J7575" s="168" t="s">
        <v>3321</v>
      </c>
      <c r="K7575" s="158" t="s">
        <v>32</v>
      </c>
      <c r="L7575" s="158" t="s">
        <v>4572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5"/>
        <v>4932.3</v>
      </c>
      <c r="W7575" s="164">
        <f t="shared" si="1013"/>
        <v>0</v>
      </c>
      <c r="X7575" s="164"/>
      <c r="Y7575" s="7">
        <f t="shared" si="1019"/>
        <v>0</v>
      </c>
      <c r="Z7575" s="164"/>
      <c r="AA7575" s="8">
        <f t="shared" si="1018"/>
        <v>0</v>
      </c>
      <c r="AB7575" s="164">
        <f t="shared" si="1014"/>
        <v>0</v>
      </c>
      <c r="AC7575" s="164">
        <f t="shared" si="1016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7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 hidden="1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5063</v>
      </c>
      <c r="J7576" s="168" t="s">
        <v>3321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5"/>
        <v>4566.68</v>
      </c>
      <c r="W7576" s="164">
        <f t="shared" si="1013"/>
        <v>0</v>
      </c>
      <c r="X7576" s="164"/>
      <c r="Y7576" s="7">
        <f t="shared" si="1019"/>
        <v>0</v>
      </c>
      <c r="Z7576" s="164"/>
      <c r="AA7576" s="164"/>
      <c r="AB7576" s="164">
        <f t="shared" si="1014"/>
        <v>0</v>
      </c>
      <c r="AC7576" s="164">
        <f t="shared" si="1016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7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 hidden="1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5063</v>
      </c>
      <c r="J7577" s="168" t="s">
        <v>3321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5"/>
        <v>5000</v>
      </c>
      <c r="W7577" s="164">
        <f t="shared" ref="W7577:W7579" si="1020">IF(O7577="折扣",U7577*P7577,IF(O7577="返现",U7577,U7577/(1+P7577)))</f>
        <v>0</v>
      </c>
      <c r="X7577" s="164"/>
      <c r="Y7577" s="7">
        <f t="shared" si="1019"/>
        <v>0</v>
      </c>
      <c r="Z7577" s="164"/>
      <c r="AA7577" s="164"/>
      <c r="AB7577" s="164">
        <f t="shared" si="1014"/>
        <v>0</v>
      </c>
      <c r="AC7577" s="164">
        <f t="shared" si="1016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7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 hidden="1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5063</v>
      </c>
      <c r="J7578" s="168" t="s">
        <v>3321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5"/>
        <v>4893.2</v>
      </c>
      <c r="W7578" s="164">
        <f t="shared" si="1020"/>
        <v>0</v>
      </c>
      <c r="X7578" s="164"/>
      <c r="Y7578" s="7">
        <f t="shared" si="1019"/>
        <v>0</v>
      </c>
      <c r="Z7578" s="164"/>
      <c r="AA7578" s="8">
        <f>W7578+X7578</f>
        <v>0</v>
      </c>
      <c r="AB7578" s="164">
        <f t="shared" ref="AB7578:AB7641" si="1021">U7578-W7578</f>
        <v>0</v>
      </c>
      <c r="AC7578" s="164">
        <f t="shared" si="1016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7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 hidden="1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5063</v>
      </c>
      <c r="J7579" s="168" t="s">
        <v>3321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5"/>
        <v>188113.3</v>
      </c>
      <c r="W7579" s="164">
        <f t="shared" si="1020"/>
        <v>0</v>
      </c>
      <c r="X7579" s="164"/>
      <c r="Y7579" s="7">
        <f t="shared" si="1019"/>
        <v>0</v>
      </c>
      <c r="Z7579" s="164"/>
      <c r="AA7579" s="164"/>
      <c r="AB7579" s="164">
        <f t="shared" si="1021"/>
        <v>0</v>
      </c>
      <c r="AC7579" s="164">
        <f t="shared" si="1016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7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 hidden="1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5063</v>
      </c>
      <c r="J7580" s="168" t="s">
        <v>3321</v>
      </c>
      <c r="K7580" s="158" t="s">
        <v>32</v>
      </c>
      <c r="L7580" s="158" t="s">
        <v>4573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4574</v>
      </c>
      <c r="S7580" s="164">
        <v>0</v>
      </c>
      <c r="T7580" s="164">
        <v>550</v>
      </c>
      <c r="U7580" s="164">
        <v>550</v>
      </c>
      <c r="V7580" s="164">
        <f t="shared" si="1015"/>
        <v>0</v>
      </c>
      <c r="W7580" s="164">
        <v>0</v>
      </c>
      <c r="X7580" s="164"/>
      <c r="Y7580" s="7">
        <f t="shared" si="1019"/>
        <v>0</v>
      </c>
      <c r="Z7580" s="164"/>
      <c r="AA7580" s="164"/>
      <c r="AB7580" s="164">
        <f t="shared" si="1021"/>
        <v>550</v>
      </c>
      <c r="AC7580" s="164">
        <f t="shared" si="1016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7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 hidden="1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5063</v>
      </c>
      <c r="J7581" s="168" t="s">
        <v>3321</v>
      </c>
      <c r="K7581" s="158" t="s">
        <v>32</v>
      </c>
      <c r="L7581" s="158" t="s">
        <v>4575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4576</v>
      </c>
      <c r="S7581" s="164">
        <v>0</v>
      </c>
      <c r="T7581" s="164">
        <v>500</v>
      </c>
      <c r="U7581" s="164">
        <v>500</v>
      </c>
      <c r="V7581" s="164">
        <f t="shared" si="1015"/>
        <v>0</v>
      </c>
      <c r="W7581" s="164">
        <v>0</v>
      </c>
      <c r="X7581" s="164"/>
      <c r="Y7581" s="7">
        <f t="shared" si="1019"/>
        <v>0</v>
      </c>
      <c r="Z7581" s="164"/>
      <c r="AA7581" s="164"/>
      <c r="AB7581" s="164">
        <f t="shared" si="1021"/>
        <v>500</v>
      </c>
      <c r="AC7581" s="164">
        <f t="shared" si="1016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7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 hidden="1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5063</v>
      </c>
      <c r="J7582" s="168" t="s">
        <v>3321</v>
      </c>
      <c r="K7582" s="158" t="s">
        <v>32</v>
      </c>
      <c r="L7582" s="158" t="s">
        <v>4577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4576</v>
      </c>
      <c r="S7582" s="164">
        <v>0</v>
      </c>
      <c r="T7582" s="164">
        <v>500</v>
      </c>
      <c r="U7582" s="164">
        <v>500</v>
      </c>
      <c r="V7582" s="164">
        <f t="shared" si="1015"/>
        <v>0</v>
      </c>
      <c r="W7582" s="164">
        <v>0</v>
      </c>
      <c r="X7582" s="164"/>
      <c r="Y7582" s="7">
        <f t="shared" si="1019"/>
        <v>0</v>
      </c>
      <c r="Z7582" s="164"/>
      <c r="AA7582" s="164"/>
      <c r="AB7582" s="164">
        <f t="shared" si="1021"/>
        <v>500</v>
      </c>
      <c r="AC7582" s="164">
        <f t="shared" si="1016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7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 hidden="1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5063</v>
      </c>
      <c r="J7583" s="168" t="s">
        <v>3321</v>
      </c>
      <c r="K7583" s="158" t="s">
        <v>32</v>
      </c>
      <c r="L7583" s="158" t="s">
        <v>4578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4579</v>
      </c>
      <c r="S7583" s="164">
        <v>0</v>
      </c>
      <c r="T7583" s="164">
        <v>540</v>
      </c>
      <c r="U7583" s="164">
        <v>540</v>
      </c>
      <c r="V7583" s="164">
        <f t="shared" si="1015"/>
        <v>0</v>
      </c>
      <c r="W7583" s="164">
        <v>0</v>
      </c>
      <c r="X7583" s="164"/>
      <c r="Y7583" s="7">
        <f t="shared" si="1019"/>
        <v>0</v>
      </c>
      <c r="Z7583" s="164"/>
      <c r="AA7583" s="164"/>
      <c r="AB7583" s="164">
        <f t="shared" si="1021"/>
        <v>540</v>
      </c>
      <c r="AC7583" s="164">
        <f t="shared" si="1016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7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 hidden="1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5063</v>
      </c>
      <c r="J7584" s="168" t="s">
        <v>3321</v>
      </c>
      <c r="K7584" s="158" t="s">
        <v>32</v>
      </c>
      <c r="L7584" s="158" t="s">
        <v>4580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4576</v>
      </c>
      <c r="S7584" s="164">
        <v>0</v>
      </c>
      <c r="T7584" s="164">
        <v>500</v>
      </c>
      <c r="U7584" s="164">
        <v>500</v>
      </c>
      <c r="V7584" s="164">
        <f t="shared" si="1015"/>
        <v>0</v>
      </c>
      <c r="W7584" s="164">
        <v>0</v>
      </c>
      <c r="X7584" s="164"/>
      <c r="Y7584" s="7">
        <f t="shared" si="1019"/>
        <v>0</v>
      </c>
      <c r="Z7584" s="164"/>
      <c r="AA7584" s="164"/>
      <c r="AB7584" s="164">
        <f t="shared" si="1021"/>
        <v>500</v>
      </c>
      <c r="AC7584" s="164">
        <f t="shared" si="1016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7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 hidden="1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5063</v>
      </c>
      <c r="J7585" s="168" t="s">
        <v>3321</v>
      </c>
      <c r="K7585" s="158" t="s">
        <v>32</v>
      </c>
      <c r="L7585" s="158" t="s">
        <v>4581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4576</v>
      </c>
      <c r="S7585" s="164">
        <v>0</v>
      </c>
      <c r="T7585" s="164">
        <v>500</v>
      </c>
      <c r="U7585" s="164">
        <v>500</v>
      </c>
      <c r="V7585" s="164">
        <f t="shared" si="1015"/>
        <v>0</v>
      </c>
      <c r="W7585" s="164">
        <v>0</v>
      </c>
      <c r="X7585" s="164"/>
      <c r="Y7585" s="7">
        <f t="shared" si="1019"/>
        <v>0</v>
      </c>
      <c r="Z7585" s="164"/>
      <c r="AA7585" s="164"/>
      <c r="AB7585" s="164">
        <f t="shared" si="1021"/>
        <v>500</v>
      </c>
      <c r="AC7585" s="164">
        <f t="shared" si="1016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7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 hidden="1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5063</v>
      </c>
      <c r="J7586" s="168" t="s">
        <v>3321</v>
      </c>
      <c r="K7586" s="158" t="s">
        <v>32</v>
      </c>
      <c r="L7586" s="158" t="s">
        <v>4582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4583</v>
      </c>
      <c r="S7586" s="164">
        <v>0</v>
      </c>
      <c r="T7586" s="164">
        <v>530</v>
      </c>
      <c r="U7586" s="164">
        <v>530</v>
      </c>
      <c r="V7586" s="164">
        <f t="shared" si="1015"/>
        <v>0</v>
      </c>
      <c r="W7586" s="164">
        <v>0</v>
      </c>
      <c r="X7586" s="164"/>
      <c r="Y7586" s="7">
        <f t="shared" si="1019"/>
        <v>0</v>
      </c>
      <c r="Z7586" s="164"/>
      <c r="AA7586" s="164"/>
      <c r="AB7586" s="164">
        <f t="shared" si="1021"/>
        <v>530</v>
      </c>
      <c r="AC7586" s="164">
        <f t="shared" si="1016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7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 hidden="1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5063</v>
      </c>
      <c r="J7587" s="168" t="s">
        <v>3321</v>
      </c>
      <c r="K7587" s="158" t="s">
        <v>32</v>
      </c>
      <c r="L7587" s="158" t="s">
        <v>4584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4585</v>
      </c>
      <c r="S7587" s="164">
        <v>0</v>
      </c>
      <c r="T7587" s="164">
        <v>520</v>
      </c>
      <c r="U7587" s="164">
        <v>520</v>
      </c>
      <c r="V7587" s="164">
        <f t="shared" si="1015"/>
        <v>0</v>
      </c>
      <c r="W7587" s="164">
        <v>0</v>
      </c>
      <c r="X7587" s="164"/>
      <c r="Y7587" s="7">
        <f t="shared" si="1019"/>
        <v>0</v>
      </c>
      <c r="Z7587" s="164"/>
      <c r="AA7587" s="164"/>
      <c r="AB7587" s="164">
        <f t="shared" si="1021"/>
        <v>520</v>
      </c>
      <c r="AC7587" s="164">
        <f t="shared" si="1016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7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 hidden="1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5063</v>
      </c>
      <c r="J7588" s="168" t="s">
        <v>3321</v>
      </c>
      <c r="K7588" s="158" t="s">
        <v>32</v>
      </c>
      <c r="L7588" s="158" t="s">
        <v>4586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4587</v>
      </c>
      <c r="S7588" s="164">
        <v>0</v>
      </c>
      <c r="T7588" s="164">
        <v>510</v>
      </c>
      <c r="U7588" s="164">
        <v>510</v>
      </c>
      <c r="V7588" s="164">
        <f t="shared" si="1015"/>
        <v>0</v>
      </c>
      <c r="W7588" s="164">
        <v>0</v>
      </c>
      <c r="X7588" s="164"/>
      <c r="Y7588" s="7">
        <f t="shared" si="1019"/>
        <v>0</v>
      </c>
      <c r="Z7588" s="164"/>
      <c r="AA7588" s="164"/>
      <c r="AB7588" s="164">
        <f t="shared" si="1021"/>
        <v>510</v>
      </c>
      <c r="AC7588" s="164">
        <f t="shared" si="1016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7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 hidden="1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5063</v>
      </c>
      <c r="J7589" s="168" t="s">
        <v>3321</v>
      </c>
      <c r="K7589" s="158" t="s">
        <v>32</v>
      </c>
      <c r="L7589" s="158" t="s">
        <v>4588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4576</v>
      </c>
      <c r="S7589" s="164">
        <v>0</v>
      </c>
      <c r="T7589" s="164">
        <v>500</v>
      </c>
      <c r="U7589" s="164">
        <v>500</v>
      </c>
      <c r="V7589" s="164">
        <f t="shared" si="1015"/>
        <v>0</v>
      </c>
      <c r="W7589" s="164">
        <v>0</v>
      </c>
      <c r="X7589" s="164"/>
      <c r="Y7589" s="7">
        <f t="shared" si="1019"/>
        <v>0</v>
      </c>
      <c r="Z7589" s="164"/>
      <c r="AA7589" s="164"/>
      <c r="AB7589" s="164">
        <f t="shared" si="1021"/>
        <v>500</v>
      </c>
      <c r="AC7589" s="164">
        <f t="shared" si="1016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7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 hidden="1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5063</v>
      </c>
      <c r="J7590" s="168" t="s">
        <v>3321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5"/>
        <v>9056.2000000000007</v>
      </c>
      <c r="W7590" s="164">
        <f t="shared" ref="W7590:W7610" si="1022">IF(O7590="折扣",U7590*P7590,IF(O7590="返现",U7590,U7590/(1+P7590)))</f>
        <v>0</v>
      </c>
      <c r="X7590" s="164"/>
      <c r="Y7590" s="7">
        <f t="shared" si="1019"/>
        <v>0</v>
      </c>
      <c r="Z7590" s="164"/>
      <c r="AA7590" s="8">
        <f>W7590+X7590</f>
        <v>0</v>
      </c>
      <c r="AB7590" s="164">
        <f t="shared" si="1021"/>
        <v>0</v>
      </c>
      <c r="AC7590" s="164">
        <f t="shared" si="1016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7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 hidden="1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5063</v>
      </c>
      <c r="J7591" s="168" t="s">
        <v>3321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5"/>
        <v>3920.2</v>
      </c>
      <c r="W7591" s="164">
        <f t="shared" si="1022"/>
        <v>0</v>
      </c>
      <c r="X7591" s="164"/>
      <c r="Y7591" s="7">
        <f t="shared" si="1019"/>
        <v>0</v>
      </c>
      <c r="Z7591" s="164"/>
      <c r="AA7591" s="164"/>
      <c r="AB7591" s="164">
        <f t="shared" si="1021"/>
        <v>0</v>
      </c>
      <c r="AC7591" s="164">
        <f t="shared" si="1016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7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 hidden="1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5063</v>
      </c>
      <c r="J7592" s="168" t="s">
        <v>3321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5"/>
        <v>3210.89</v>
      </c>
      <c r="W7592" s="164">
        <f t="shared" si="1022"/>
        <v>0</v>
      </c>
      <c r="X7592" s="164"/>
      <c r="Y7592" s="7">
        <f t="shared" si="1019"/>
        <v>0</v>
      </c>
      <c r="Z7592" s="164"/>
      <c r="AA7592" s="8">
        <f t="shared" ref="AA7592:AA7595" si="1023">W7592+X7592</f>
        <v>0</v>
      </c>
      <c r="AB7592" s="164">
        <f t="shared" si="1021"/>
        <v>0</v>
      </c>
      <c r="AC7592" s="164">
        <f t="shared" si="1016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7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 hidden="1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5063</v>
      </c>
      <c r="J7593" s="168" t="s">
        <v>3321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5"/>
        <v>32786.82</v>
      </c>
      <c r="W7593" s="164">
        <f t="shared" si="1022"/>
        <v>0</v>
      </c>
      <c r="X7593" s="164"/>
      <c r="Y7593" s="7">
        <f t="shared" si="1019"/>
        <v>0</v>
      </c>
      <c r="Z7593" s="164"/>
      <c r="AA7593" s="8">
        <f t="shared" si="1023"/>
        <v>0</v>
      </c>
      <c r="AB7593" s="164">
        <f t="shared" si="1021"/>
        <v>0</v>
      </c>
      <c r="AC7593" s="164">
        <f t="shared" si="1016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7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 hidden="1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5063</v>
      </c>
      <c r="J7594" s="168" t="s">
        <v>3321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5"/>
        <v>494</v>
      </c>
      <c r="W7594" s="164">
        <f t="shared" si="1022"/>
        <v>0</v>
      </c>
      <c r="X7594" s="164"/>
      <c r="Y7594" s="7">
        <f t="shared" si="1019"/>
        <v>0</v>
      </c>
      <c r="Z7594" s="164"/>
      <c r="AA7594" s="8">
        <f t="shared" si="1023"/>
        <v>0</v>
      </c>
      <c r="AB7594" s="164">
        <f t="shared" si="1021"/>
        <v>0</v>
      </c>
      <c r="AC7594" s="164">
        <f t="shared" si="1016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7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 hidden="1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5063</v>
      </c>
      <c r="J7595" s="168" t="s">
        <v>3321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5"/>
        <v>27822.3</v>
      </c>
      <c r="W7595" s="164">
        <f t="shared" si="1022"/>
        <v>0</v>
      </c>
      <c r="X7595" s="164"/>
      <c r="Y7595" s="7">
        <f t="shared" si="1019"/>
        <v>0</v>
      </c>
      <c r="Z7595" s="164"/>
      <c r="AA7595" s="8">
        <f t="shared" si="1023"/>
        <v>0</v>
      </c>
      <c r="AB7595" s="164">
        <f t="shared" si="1021"/>
        <v>0</v>
      </c>
      <c r="AC7595" s="164">
        <f t="shared" si="1016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7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 hidden="1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5063</v>
      </c>
      <c r="J7596" s="168" t="s">
        <v>3321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5"/>
        <v>0.57999999999999996</v>
      </c>
      <c r="W7596" s="164">
        <f t="shared" si="1022"/>
        <v>0</v>
      </c>
      <c r="X7596" s="164"/>
      <c r="Y7596" s="7">
        <f t="shared" si="1019"/>
        <v>0</v>
      </c>
      <c r="Z7596" s="164"/>
      <c r="AA7596" s="164"/>
      <c r="AB7596" s="164">
        <f t="shared" si="1021"/>
        <v>0</v>
      </c>
      <c r="AC7596" s="164">
        <f t="shared" si="1016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7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 hidden="1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5063</v>
      </c>
      <c r="J7597" s="168" t="s">
        <v>3321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5"/>
        <v>7.0000000000000007E-2</v>
      </c>
      <c r="W7597" s="164">
        <f t="shared" si="1022"/>
        <v>0</v>
      </c>
      <c r="X7597" s="164"/>
      <c r="Y7597" s="7">
        <f t="shared" si="1019"/>
        <v>0</v>
      </c>
      <c r="Z7597" s="164"/>
      <c r="AA7597" s="164"/>
      <c r="AB7597" s="164">
        <f t="shared" si="1021"/>
        <v>0</v>
      </c>
      <c r="AC7597" s="164">
        <f t="shared" si="1016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7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 hidden="1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5063</v>
      </c>
      <c r="J7598" s="168" t="s">
        <v>3321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5"/>
        <v>0.05</v>
      </c>
      <c r="W7598" s="164">
        <f t="shared" si="1022"/>
        <v>0</v>
      </c>
      <c r="X7598" s="164"/>
      <c r="Y7598" s="7">
        <f t="shared" si="1019"/>
        <v>0</v>
      </c>
      <c r="Z7598" s="164"/>
      <c r="AA7598" s="164"/>
      <c r="AB7598" s="164">
        <f t="shared" si="1021"/>
        <v>0</v>
      </c>
      <c r="AC7598" s="164">
        <f t="shared" si="1016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7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 hidden="1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5063</v>
      </c>
      <c r="J7599" s="168" t="s">
        <v>3321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5"/>
        <v>0.82</v>
      </c>
      <c r="W7599" s="164">
        <f t="shared" si="1022"/>
        <v>0</v>
      </c>
      <c r="X7599" s="164"/>
      <c r="Y7599" s="7">
        <f t="shared" si="1019"/>
        <v>0</v>
      </c>
      <c r="Z7599" s="164"/>
      <c r="AA7599" s="164"/>
      <c r="AB7599" s="164">
        <f t="shared" si="1021"/>
        <v>0</v>
      </c>
      <c r="AC7599" s="164">
        <f t="shared" si="1016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7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 hidden="1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5063</v>
      </c>
      <c r="J7600" s="168" t="s">
        <v>3321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5"/>
        <v>0.19</v>
      </c>
      <c r="W7600" s="164">
        <f t="shared" si="1022"/>
        <v>0</v>
      </c>
      <c r="X7600" s="164"/>
      <c r="Y7600" s="7">
        <f t="shared" si="1019"/>
        <v>0</v>
      </c>
      <c r="Z7600" s="164"/>
      <c r="AA7600" s="164"/>
      <c r="AB7600" s="164">
        <f t="shared" si="1021"/>
        <v>0</v>
      </c>
      <c r="AC7600" s="164">
        <f t="shared" si="1016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7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 hidden="1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5063</v>
      </c>
      <c r="J7601" s="168" t="s">
        <v>3321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5"/>
        <v>0.53</v>
      </c>
      <c r="W7601" s="164">
        <f t="shared" si="1022"/>
        <v>0</v>
      </c>
      <c r="X7601" s="164"/>
      <c r="Y7601" s="7">
        <f t="shared" si="1019"/>
        <v>0</v>
      </c>
      <c r="Z7601" s="164"/>
      <c r="AA7601" s="164"/>
      <c r="AB7601" s="164">
        <f t="shared" si="1021"/>
        <v>0</v>
      </c>
      <c r="AC7601" s="164">
        <f t="shared" si="1016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7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 hidden="1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5063</v>
      </c>
      <c r="J7602" s="168" t="s">
        <v>3321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5"/>
        <v>0.33</v>
      </c>
      <c r="W7602" s="164">
        <f t="shared" si="1022"/>
        <v>0</v>
      </c>
      <c r="X7602" s="164"/>
      <c r="Y7602" s="7">
        <f t="shared" si="1019"/>
        <v>0</v>
      </c>
      <c r="Z7602" s="164"/>
      <c r="AA7602" s="164"/>
      <c r="AB7602" s="164">
        <f t="shared" si="1021"/>
        <v>0</v>
      </c>
      <c r="AC7602" s="164">
        <f t="shared" si="1016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7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 hidden="1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5063</v>
      </c>
      <c r="J7603" s="168" t="s">
        <v>3321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4">S7603+T7603-U7603</f>
        <v>0.08</v>
      </c>
      <c r="W7603" s="164">
        <f t="shared" si="1022"/>
        <v>0</v>
      </c>
      <c r="X7603" s="164"/>
      <c r="Y7603" s="7">
        <f t="shared" si="1019"/>
        <v>0</v>
      </c>
      <c r="Z7603" s="164"/>
      <c r="AA7603" s="164"/>
      <c r="AB7603" s="164">
        <f t="shared" si="1021"/>
        <v>0</v>
      </c>
      <c r="AC7603" s="164">
        <f t="shared" si="1016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7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 hidden="1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5063</v>
      </c>
      <c r="J7604" s="168" t="s">
        <v>3321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4"/>
        <v>0.55000000000000004</v>
      </c>
      <c r="W7604" s="164">
        <f t="shared" si="1022"/>
        <v>0</v>
      </c>
      <c r="X7604" s="164"/>
      <c r="Y7604" s="7">
        <f t="shared" si="1019"/>
        <v>0</v>
      </c>
      <c r="Z7604" s="164"/>
      <c r="AA7604" s="164"/>
      <c r="AB7604" s="164">
        <f t="shared" si="1021"/>
        <v>0</v>
      </c>
      <c r="AC7604" s="164">
        <f t="shared" si="1016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7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 hidden="1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5063</v>
      </c>
      <c r="J7605" s="168" t="s">
        <v>3321</v>
      </c>
      <c r="K7605" s="158" t="s">
        <v>32</v>
      </c>
      <c r="L7605" s="158" t="s">
        <v>4589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4"/>
        <v>6673.14</v>
      </c>
      <c r="W7605" s="164">
        <f t="shared" si="1022"/>
        <v>0</v>
      </c>
      <c r="X7605" s="164"/>
      <c r="Y7605" s="7">
        <f t="shared" si="1019"/>
        <v>0</v>
      </c>
      <c r="Z7605" s="164"/>
      <c r="AA7605" s="164"/>
      <c r="AB7605" s="164">
        <f t="shared" si="1021"/>
        <v>0</v>
      </c>
      <c r="AC7605" s="164">
        <f t="shared" si="1016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7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 hidden="1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5063</v>
      </c>
      <c r="J7606" s="168" t="s">
        <v>3321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4"/>
        <v>5730.63</v>
      </c>
      <c r="W7606" s="164">
        <f t="shared" si="1022"/>
        <v>0</v>
      </c>
      <c r="X7606" s="164"/>
      <c r="Y7606" s="7">
        <f t="shared" si="1019"/>
        <v>0</v>
      </c>
      <c r="Z7606" s="164"/>
      <c r="AA7606" s="164"/>
      <c r="AB7606" s="164">
        <f t="shared" si="1021"/>
        <v>0</v>
      </c>
      <c r="AC7606" s="164">
        <f t="shared" ref="AC7606:AC7669" si="1025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6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 hidden="1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5063</v>
      </c>
      <c r="J7607" s="168" t="s">
        <v>3321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4"/>
        <v>7525.93</v>
      </c>
      <c r="W7607" s="164">
        <f t="shared" si="1022"/>
        <v>0</v>
      </c>
      <c r="X7607" s="164"/>
      <c r="Y7607" s="7">
        <f t="shared" si="1019"/>
        <v>0</v>
      </c>
      <c r="Z7607" s="164"/>
      <c r="AA7607" s="8">
        <f t="shared" ref="AA7607:AA7635" si="1027">W7607+X7607</f>
        <v>0</v>
      </c>
      <c r="AB7607" s="164">
        <f t="shared" si="1021"/>
        <v>0</v>
      </c>
      <c r="AC7607" s="164">
        <f t="shared" si="1025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6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 hidden="1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5063</v>
      </c>
      <c r="J7608" s="168" t="s">
        <v>3321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4"/>
        <v>7172</v>
      </c>
      <c r="W7608" s="164">
        <f t="shared" si="1022"/>
        <v>0</v>
      </c>
      <c r="X7608" s="164"/>
      <c r="Y7608" s="7">
        <f t="shared" si="1019"/>
        <v>0</v>
      </c>
      <c r="Z7608" s="164"/>
      <c r="AA7608" s="8">
        <f t="shared" si="1027"/>
        <v>0</v>
      </c>
      <c r="AB7608" s="164">
        <f t="shared" si="1021"/>
        <v>0</v>
      </c>
      <c r="AC7608" s="164">
        <f t="shared" si="1025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6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 hidden="1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3774</v>
      </c>
      <c r="F7609" s="158" t="s">
        <v>3774</v>
      </c>
      <c r="G7609" s="159" t="s">
        <v>3774</v>
      </c>
      <c r="H7609" s="158" t="s">
        <v>36</v>
      </c>
      <c r="I7609" s="158" t="s">
        <v>5063</v>
      </c>
      <c r="J7609" s="168" t="s">
        <v>3321</v>
      </c>
      <c r="K7609" s="158" t="s">
        <v>32</v>
      </c>
      <c r="L7609" s="158" t="s">
        <v>4590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4"/>
        <v>56036.729999999996</v>
      </c>
      <c r="W7609" s="164">
        <f t="shared" si="1022"/>
        <v>80752.596153846142</v>
      </c>
      <c r="X7609" s="164"/>
      <c r="Y7609" s="7">
        <f t="shared" si="1019"/>
        <v>6457.4171373306162</v>
      </c>
      <c r="Z7609" s="164"/>
      <c r="AA7609" s="8">
        <f t="shared" si="1027"/>
        <v>80752.596153846142</v>
      </c>
      <c r="AB7609" s="164">
        <f t="shared" si="1021"/>
        <v>3230.1038461538556</v>
      </c>
      <c r="AC7609" s="164">
        <f t="shared" si="1025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6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 hidden="1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3774</v>
      </c>
      <c r="F7610" s="158" t="s">
        <v>3774</v>
      </c>
      <c r="G7610" s="159" t="s">
        <v>3774</v>
      </c>
      <c r="H7610" s="158" t="s">
        <v>36</v>
      </c>
      <c r="I7610" s="158" t="s">
        <v>5063</v>
      </c>
      <c r="J7610" s="168" t="s">
        <v>3321</v>
      </c>
      <c r="K7610" s="158" t="s">
        <v>32</v>
      </c>
      <c r="L7610" s="158" t="s">
        <v>4591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4"/>
        <v>147729.90000000008</v>
      </c>
      <c r="W7610" s="164">
        <f t="shared" si="1022"/>
        <v>331504.90384615376</v>
      </c>
      <c r="X7610" s="164"/>
      <c r="Y7610" s="7">
        <f t="shared" si="1019"/>
        <v>26508.936543996679</v>
      </c>
      <c r="Z7610" s="164"/>
      <c r="AA7610" s="8">
        <f t="shared" si="1027"/>
        <v>331504.90384615376</v>
      </c>
      <c r="AB7610" s="164">
        <f t="shared" si="1021"/>
        <v>13260.196153846162</v>
      </c>
      <c r="AC7610" s="164">
        <f t="shared" si="1025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6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 hidden="1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3774</v>
      </c>
      <c r="F7611" s="158" t="s">
        <v>3774</v>
      </c>
      <c r="G7611" s="159" t="s">
        <v>3774</v>
      </c>
      <c r="H7611" s="158" t="s">
        <v>36</v>
      </c>
      <c r="I7611" s="158" t="s">
        <v>5063</v>
      </c>
      <c r="J7611" s="168" t="s">
        <v>3321</v>
      </c>
      <c r="K7611" s="158" t="s">
        <v>32</v>
      </c>
      <c r="L7611" s="158" t="s">
        <v>4592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4593</v>
      </c>
      <c r="S7611" s="164">
        <v>0</v>
      </c>
      <c r="T7611" s="164">
        <v>600</v>
      </c>
      <c r="U7611" s="164">
        <v>600</v>
      </c>
      <c r="V7611" s="164">
        <f t="shared" si="1024"/>
        <v>0</v>
      </c>
      <c r="W7611" s="164">
        <v>0</v>
      </c>
      <c r="X7611" s="164"/>
      <c r="Y7611" s="7">
        <f t="shared" si="1019"/>
        <v>0</v>
      </c>
      <c r="Z7611" s="164"/>
      <c r="AA7611" s="8">
        <f t="shared" si="1027"/>
        <v>0</v>
      </c>
      <c r="AB7611" s="164">
        <f t="shared" si="1021"/>
        <v>600</v>
      </c>
      <c r="AC7611" s="164">
        <f t="shared" si="1025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6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 hidden="1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3379</v>
      </c>
      <c r="F7612" s="158" t="s">
        <v>3379</v>
      </c>
      <c r="G7612" s="159" t="s">
        <v>3379</v>
      </c>
      <c r="H7612" s="158" t="s">
        <v>36</v>
      </c>
      <c r="I7612" s="158" t="s">
        <v>5063</v>
      </c>
      <c r="J7612" s="168" t="s">
        <v>3321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4"/>
        <v>40376.989999999976</v>
      </c>
      <c r="W7612" s="164">
        <f t="shared" ref="W7612:W7629" si="1028">IF(O7612="折扣",U7612*P7612,IF(O7612="返现",U7612,U7612/(1+P7612)))</f>
        <v>28755.270000000004</v>
      </c>
      <c r="X7612" s="164"/>
      <c r="Y7612" s="7">
        <f t="shared" si="1019"/>
        <v>3316.960296713034</v>
      </c>
      <c r="Z7612" s="164"/>
      <c r="AA7612" s="8">
        <f t="shared" si="1027"/>
        <v>28755.270000000004</v>
      </c>
      <c r="AB7612" s="164">
        <f t="shared" si="1021"/>
        <v>0</v>
      </c>
      <c r="AC7612" s="164">
        <f t="shared" si="1025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6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 hidden="1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3379</v>
      </c>
      <c r="F7613" s="158" t="s">
        <v>3379</v>
      </c>
      <c r="G7613" s="159" t="s">
        <v>3379</v>
      </c>
      <c r="H7613" s="158" t="s">
        <v>36</v>
      </c>
      <c r="I7613" s="158" t="s">
        <v>5063</v>
      </c>
      <c r="J7613" s="168" t="s">
        <v>3321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4"/>
        <v>35497.460000000006</v>
      </c>
      <c r="W7613" s="164">
        <f t="shared" si="1028"/>
        <v>27107.439999999995</v>
      </c>
      <c r="X7613" s="164"/>
      <c r="Y7613" s="7">
        <f t="shared" si="1019"/>
        <v>3126.8808196038772</v>
      </c>
      <c r="Z7613" s="164"/>
      <c r="AA7613" s="8">
        <f t="shared" si="1027"/>
        <v>27107.439999999995</v>
      </c>
      <c r="AB7613" s="164">
        <f t="shared" si="1021"/>
        <v>0</v>
      </c>
      <c r="AC7613" s="164">
        <f t="shared" si="1025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6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 hidden="1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5063</v>
      </c>
      <c r="J7614" s="168" t="s">
        <v>3321</v>
      </c>
      <c r="K7614" s="158" t="s">
        <v>32</v>
      </c>
      <c r="L7614" s="158" t="s">
        <v>4594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4"/>
        <v>0</v>
      </c>
      <c r="W7614" s="164">
        <f t="shared" si="1028"/>
        <v>0</v>
      </c>
      <c r="X7614" s="164"/>
      <c r="Y7614" s="7">
        <f t="shared" si="1019"/>
        <v>0</v>
      </c>
      <c r="Z7614" s="164"/>
      <c r="AA7614" s="8">
        <f t="shared" si="1027"/>
        <v>0</v>
      </c>
      <c r="AB7614" s="164">
        <f t="shared" si="1021"/>
        <v>0</v>
      </c>
      <c r="AC7614" s="164">
        <f t="shared" si="1025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6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 hidden="1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5063</v>
      </c>
      <c r="J7615" s="168" t="s">
        <v>3321</v>
      </c>
      <c r="K7615" s="158" t="s">
        <v>32</v>
      </c>
      <c r="L7615" s="158" t="s">
        <v>4594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4"/>
        <v>950146.88999999966</v>
      </c>
      <c r="W7615" s="164">
        <f t="shared" si="1028"/>
        <v>237447.27000000002</v>
      </c>
      <c r="X7615" s="164"/>
      <c r="Y7615" s="7">
        <f t="shared" si="1019"/>
        <v>27389.87208789555</v>
      </c>
      <c r="Z7615" s="164"/>
      <c r="AA7615" s="8">
        <f t="shared" si="1027"/>
        <v>237447.27000000002</v>
      </c>
      <c r="AB7615" s="164">
        <f t="shared" si="1021"/>
        <v>0</v>
      </c>
      <c r="AC7615" s="164">
        <f t="shared" si="1025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6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 hidden="1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3779</v>
      </c>
      <c r="G7616" s="159" t="s">
        <v>273</v>
      </c>
      <c r="H7616" s="158" t="s">
        <v>36</v>
      </c>
      <c r="I7616" s="158" t="s">
        <v>5063</v>
      </c>
      <c r="J7616" s="168" t="s">
        <v>3321</v>
      </c>
      <c r="K7616" s="158" t="s">
        <v>32</v>
      </c>
      <c r="L7616" s="158" t="s">
        <v>4595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4"/>
        <v>15987.730000000003</v>
      </c>
      <c r="W7616" s="164">
        <f t="shared" si="1028"/>
        <v>28441.26470588235</v>
      </c>
      <c r="X7616" s="164"/>
      <c r="Y7616" s="7">
        <f t="shared" si="1019"/>
        <v>2777.5288431960289</v>
      </c>
      <c r="Z7616" s="164"/>
      <c r="AA7616" s="8">
        <f t="shared" si="1027"/>
        <v>28441.26470588235</v>
      </c>
      <c r="AB7616" s="164">
        <f t="shared" si="1021"/>
        <v>568.82529411764699</v>
      </c>
      <c r="AC7616" s="164">
        <f t="shared" si="1025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6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 hidden="1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5063</v>
      </c>
      <c r="J7617" s="168" t="s">
        <v>3321</v>
      </c>
      <c r="K7617" s="158" t="s">
        <v>32</v>
      </c>
      <c r="L7617" s="158" t="s">
        <v>4596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4"/>
        <v>35733.800000000003</v>
      </c>
      <c r="W7617" s="164">
        <f t="shared" si="1028"/>
        <v>0</v>
      </c>
      <c r="X7617" s="164"/>
      <c r="Y7617" s="7">
        <f t="shared" si="1019"/>
        <v>0</v>
      </c>
      <c r="Z7617" s="164"/>
      <c r="AA7617" s="8">
        <f t="shared" si="1027"/>
        <v>0</v>
      </c>
      <c r="AB7617" s="164">
        <f t="shared" si="1021"/>
        <v>0</v>
      </c>
      <c r="AC7617" s="164">
        <f t="shared" si="1025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6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 hidden="1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5063</v>
      </c>
      <c r="J7618" s="168" t="s">
        <v>3321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4"/>
        <v>28027.7</v>
      </c>
      <c r="W7618" s="164">
        <f t="shared" si="1028"/>
        <v>0</v>
      </c>
      <c r="X7618" s="164"/>
      <c r="Y7618" s="7">
        <f t="shared" si="1019"/>
        <v>0</v>
      </c>
      <c r="Z7618" s="164"/>
      <c r="AA7618" s="8">
        <f t="shared" si="1027"/>
        <v>0</v>
      </c>
      <c r="AB7618" s="164">
        <f t="shared" si="1021"/>
        <v>0</v>
      </c>
      <c r="AC7618" s="164">
        <f t="shared" si="1025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6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 hidden="1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5063</v>
      </c>
      <c r="J7619" s="168" t="s">
        <v>3321</v>
      </c>
      <c r="K7619" s="158" t="s">
        <v>32</v>
      </c>
      <c r="L7619" s="158" t="s">
        <v>4597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4"/>
        <v>351</v>
      </c>
      <c r="W7619" s="164">
        <f t="shared" si="1028"/>
        <v>0</v>
      </c>
      <c r="X7619" s="164"/>
      <c r="Y7619" s="7">
        <f t="shared" ref="Y7619:Y7682" si="1029">IF(W7619-AC7619&lt;=0,0,IF(O7619="返现",MAX(W7619-AB7619-AC7619,0),MAX(W7619-AC7619,0)))</f>
        <v>0</v>
      </c>
      <c r="Z7619" s="164"/>
      <c r="AA7619" s="8">
        <f t="shared" si="1027"/>
        <v>0</v>
      </c>
      <c r="AB7619" s="164">
        <f t="shared" si="1021"/>
        <v>0</v>
      </c>
      <c r="AC7619" s="164">
        <f t="shared" si="1025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6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 hidden="1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5063</v>
      </c>
      <c r="J7620" s="168" t="s">
        <v>3321</v>
      </c>
      <c r="K7620" s="158" t="s">
        <v>32</v>
      </c>
      <c r="L7620" s="158" t="s">
        <v>4598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4"/>
        <v>32887.910000000003</v>
      </c>
      <c r="W7620" s="164">
        <f t="shared" si="1028"/>
        <v>0</v>
      </c>
      <c r="X7620" s="164"/>
      <c r="Y7620" s="7">
        <f t="shared" si="1029"/>
        <v>0</v>
      </c>
      <c r="Z7620" s="164"/>
      <c r="AA7620" s="8">
        <f t="shared" si="1027"/>
        <v>0</v>
      </c>
      <c r="AB7620" s="164">
        <f t="shared" si="1021"/>
        <v>0</v>
      </c>
      <c r="AC7620" s="164">
        <f t="shared" si="1025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6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 hidden="1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5063</v>
      </c>
      <c r="J7621" s="168" t="s">
        <v>3321</v>
      </c>
      <c r="K7621" s="158" t="s">
        <v>32</v>
      </c>
      <c r="L7621" s="158" t="s">
        <v>4599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4"/>
        <v>16499.900000000001</v>
      </c>
      <c r="W7621" s="164">
        <f t="shared" si="1028"/>
        <v>0</v>
      </c>
      <c r="X7621" s="164"/>
      <c r="Y7621" s="7">
        <f t="shared" si="1029"/>
        <v>0</v>
      </c>
      <c r="Z7621" s="164"/>
      <c r="AA7621" s="8">
        <f t="shared" si="1027"/>
        <v>0</v>
      </c>
      <c r="AB7621" s="164">
        <f t="shared" si="1021"/>
        <v>0</v>
      </c>
      <c r="AC7621" s="164">
        <f t="shared" si="1025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6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 hidden="1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5063</v>
      </c>
      <c r="J7622" s="168" t="s">
        <v>3321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4"/>
        <v>0</v>
      </c>
      <c r="W7622" s="164">
        <f t="shared" si="1028"/>
        <v>0</v>
      </c>
      <c r="X7622" s="164"/>
      <c r="Y7622" s="7">
        <f t="shared" si="1029"/>
        <v>0</v>
      </c>
      <c r="Z7622" s="164"/>
      <c r="AA7622" s="8">
        <f t="shared" si="1027"/>
        <v>0</v>
      </c>
      <c r="AB7622" s="164">
        <f t="shared" si="1021"/>
        <v>0</v>
      </c>
      <c r="AC7622" s="164">
        <f t="shared" si="1025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6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 hidden="1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5063</v>
      </c>
      <c r="J7623" s="168" t="s">
        <v>3321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4"/>
        <v>63.519999999999982</v>
      </c>
      <c r="W7623" s="164">
        <f t="shared" si="1028"/>
        <v>0</v>
      </c>
      <c r="X7623" s="164"/>
      <c r="Y7623" s="7">
        <f t="shared" si="1029"/>
        <v>0</v>
      </c>
      <c r="Z7623" s="164"/>
      <c r="AA7623" s="8">
        <f t="shared" si="1027"/>
        <v>0</v>
      </c>
      <c r="AB7623" s="164">
        <f t="shared" si="1021"/>
        <v>0</v>
      </c>
      <c r="AC7623" s="164">
        <f t="shared" si="1025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6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 hidden="1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5063</v>
      </c>
      <c r="J7624" s="168" t="s">
        <v>3321</v>
      </c>
      <c r="K7624" s="158" t="s">
        <v>32</v>
      </c>
      <c r="L7624" s="158" t="s">
        <v>4600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4"/>
        <v>15897.1</v>
      </c>
      <c r="W7624" s="164">
        <f t="shared" si="1028"/>
        <v>0</v>
      </c>
      <c r="X7624" s="164"/>
      <c r="Y7624" s="7">
        <f t="shared" si="1029"/>
        <v>0</v>
      </c>
      <c r="Z7624" s="164"/>
      <c r="AA7624" s="8">
        <f t="shared" si="1027"/>
        <v>0</v>
      </c>
      <c r="AB7624" s="164">
        <f t="shared" si="1021"/>
        <v>0</v>
      </c>
      <c r="AC7624" s="164">
        <f t="shared" si="1025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6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 hidden="1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5063</v>
      </c>
      <c r="J7625" s="168" t="s">
        <v>3321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4"/>
        <v>2400</v>
      </c>
      <c r="W7625" s="164">
        <f t="shared" si="1028"/>
        <v>0</v>
      </c>
      <c r="X7625" s="164"/>
      <c r="Y7625" s="7">
        <f t="shared" si="1029"/>
        <v>0</v>
      </c>
      <c r="Z7625" s="164"/>
      <c r="AA7625" s="8">
        <f t="shared" si="1027"/>
        <v>0</v>
      </c>
      <c r="AB7625" s="164">
        <f t="shared" si="1021"/>
        <v>0</v>
      </c>
      <c r="AC7625" s="164">
        <f t="shared" si="1025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6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 hidden="1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5063</v>
      </c>
      <c r="J7626" s="168" t="s">
        <v>3321</v>
      </c>
      <c r="K7626" s="158" t="s">
        <v>32</v>
      </c>
      <c r="L7626" s="158" t="s">
        <v>4601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4"/>
        <v>0</v>
      </c>
      <c r="W7626" s="164">
        <f t="shared" si="1028"/>
        <v>50000</v>
      </c>
      <c r="X7626" s="164"/>
      <c r="Y7626" s="7">
        <f t="shared" si="1029"/>
        <v>5767.5693824350019</v>
      </c>
      <c r="Z7626" s="164"/>
      <c r="AA7626" s="8">
        <f t="shared" si="1027"/>
        <v>50000</v>
      </c>
      <c r="AB7626" s="164">
        <f t="shared" si="1021"/>
        <v>0</v>
      </c>
      <c r="AC7626" s="164">
        <f t="shared" si="1025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6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 hidden="1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5063</v>
      </c>
      <c r="J7627" s="168" t="s">
        <v>3321</v>
      </c>
      <c r="K7627" s="158" t="s">
        <v>32</v>
      </c>
      <c r="L7627" s="158" t="s">
        <v>4601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4"/>
        <v>64037.169999999984</v>
      </c>
      <c r="W7627" s="164">
        <f t="shared" si="1028"/>
        <v>139250.85294117648</v>
      </c>
      <c r="X7627" s="164"/>
      <c r="Y7627" s="7">
        <f t="shared" si="1029"/>
        <v>13599.017641566839</v>
      </c>
      <c r="Z7627" s="164"/>
      <c r="AA7627" s="8">
        <f t="shared" si="1027"/>
        <v>139250.85294117648</v>
      </c>
      <c r="AB7627" s="164">
        <f t="shared" si="1021"/>
        <v>2785.0170588235196</v>
      </c>
      <c r="AC7627" s="164">
        <f t="shared" si="1025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6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 hidden="1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5063</v>
      </c>
      <c r="J7628" s="168" t="s">
        <v>3321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4"/>
        <v>144.779999999995</v>
      </c>
      <c r="W7628" s="164">
        <f t="shared" si="1028"/>
        <v>0</v>
      </c>
      <c r="X7628" s="164"/>
      <c r="Y7628" s="7">
        <f t="shared" si="1029"/>
        <v>0</v>
      </c>
      <c r="Z7628" s="164"/>
      <c r="AA7628" s="8">
        <f t="shared" si="1027"/>
        <v>0</v>
      </c>
      <c r="AB7628" s="164">
        <f t="shared" si="1021"/>
        <v>0</v>
      </c>
      <c r="AC7628" s="164">
        <f t="shared" si="1025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6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 hidden="1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5063</v>
      </c>
      <c r="J7629" s="168" t="s">
        <v>3321</v>
      </c>
      <c r="K7629" s="158" t="s">
        <v>32</v>
      </c>
      <c r="L7629" s="158" t="s">
        <v>4602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4"/>
        <v>12156.599999999977</v>
      </c>
      <c r="W7629" s="164">
        <f t="shared" si="1028"/>
        <v>160084.36893203887</v>
      </c>
      <c r="X7629" s="164"/>
      <c r="Y7629" s="7">
        <f t="shared" si="1029"/>
        <v>14217.401652131288</v>
      </c>
      <c r="Z7629" s="164"/>
      <c r="AA7629" s="8">
        <f t="shared" si="1027"/>
        <v>160084.36893203887</v>
      </c>
      <c r="AB7629" s="164">
        <f t="shared" si="1021"/>
        <v>4802.5310679611575</v>
      </c>
      <c r="AC7629" s="164">
        <f t="shared" si="1025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6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 hidden="1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4603</v>
      </c>
      <c r="F7630" s="158" t="s">
        <v>4603</v>
      </c>
      <c r="G7630" s="159" t="s">
        <v>4603</v>
      </c>
      <c r="H7630" s="158" t="s">
        <v>36</v>
      </c>
      <c r="I7630" s="158" t="s">
        <v>5063</v>
      </c>
      <c r="J7630" s="168" t="s">
        <v>3321</v>
      </c>
      <c r="K7630" s="158" t="s">
        <v>32</v>
      </c>
      <c r="L7630" s="158" t="s">
        <v>4604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4593</v>
      </c>
      <c r="S7630" s="164">
        <v>0</v>
      </c>
      <c r="T7630" s="164">
        <v>600</v>
      </c>
      <c r="U7630" s="164">
        <v>600</v>
      </c>
      <c r="V7630" s="164">
        <f t="shared" si="1024"/>
        <v>0</v>
      </c>
      <c r="W7630" s="164">
        <v>0</v>
      </c>
      <c r="X7630" s="164"/>
      <c r="Y7630" s="7">
        <f t="shared" si="1029"/>
        <v>0</v>
      </c>
      <c r="Z7630" s="164"/>
      <c r="AA7630" s="8">
        <f t="shared" si="1027"/>
        <v>0</v>
      </c>
      <c r="AB7630" s="164">
        <f t="shared" si="1021"/>
        <v>600</v>
      </c>
      <c r="AC7630" s="164">
        <f t="shared" si="1025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6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 hidden="1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5063</v>
      </c>
      <c r="J7631" s="168" t="s">
        <v>3321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4"/>
        <v>33226.300000000003</v>
      </c>
      <c r="W7631" s="164">
        <f>IF(O7631="折扣",U7631*P7631,IF(O7631="返现",U7631,U7631/(1+P7631)))</f>
        <v>25500</v>
      </c>
      <c r="X7631" s="164"/>
      <c r="Y7631" s="7">
        <f t="shared" si="1029"/>
        <v>2490.2895927426871</v>
      </c>
      <c r="Z7631" s="164"/>
      <c r="AA7631" s="8">
        <f t="shared" si="1027"/>
        <v>25500</v>
      </c>
      <c r="AB7631" s="164">
        <f t="shared" si="1021"/>
        <v>510</v>
      </c>
      <c r="AC7631" s="164">
        <f t="shared" si="1025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6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 hidden="1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5063</v>
      </c>
      <c r="J7632" s="168" t="s">
        <v>3321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4"/>
        <v>0</v>
      </c>
      <c r="W7632" s="164">
        <f>IF(O7632="折扣",U7632*P7632,IF(O7632="返现",U7632,U7632/(1+P7632)))</f>
        <v>9849.6</v>
      </c>
      <c r="X7632" s="164"/>
      <c r="Y7632" s="7">
        <f t="shared" si="1029"/>
        <v>1136.1650277846365</v>
      </c>
      <c r="Z7632" s="164"/>
      <c r="AA7632" s="8">
        <f t="shared" si="1027"/>
        <v>9849.6</v>
      </c>
      <c r="AB7632" s="164">
        <f t="shared" si="1021"/>
        <v>0</v>
      </c>
      <c r="AC7632" s="164">
        <f t="shared" si="1025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6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 hidden="1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3386</v>
      </c>
      <c r="F7633" s="158" t="s">
        <v>3386</v>
      </c>
      <c r="G7633" s="159" t="s">
        <v>3386</v>
      </c>
      <c r="H7633" s="158" t="s">
        <v>36</v>
      </c>
      <c r="I7633" s="158" t="s">
        <v>5063</v>
      </c>
      <c r="J7633" s="168" t="s">
        <v>3321</v>
      </c>
      <c r="K7633" s="158" t="s">
        <v>32</v>
      </c>
      <c r="L7633" s="158" t="s">
        <v>4605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4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29"/>
        <v>1733.9897434682935</v>
      </c>
      <c r="Z7633" s="164"/>
      <c r="AA7633" s="8">
        <f t="shared" si="1027"/>
        <v>15032.24</v>
      </c>
      <c r="AB7633" s="164">
        <f t="shared" si="1021"/>
        <v>0</v>
      </c>
      <c r="AC7633" s="164">
        <f t="shared" si="1025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6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 hidden="1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4606</v>
      </c>
      <c r="F7634" s="158" t="s">
        <v>4606</v>
      </c>
      <c r="G7634" s="159" t="s">
        <v>4606</v>
      </c>
      <c r="H7634" s="158" t="s">
        <v>36</v>
      </c>
      <c r="I7634" s="158" t="s">
        <v>5063</v>
      </c>
      <c r="J7634" s="168" t="s">
        <v>3321</v>
      </c>
      <c r="K7634" s="158" t="s">
        <v>32</v>
      </c>
      <c r="L7634" s="158" t="s">
        <v>4607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4593</v>
      </c>
      <c r="S7634" s="164">
        <v>0</v>
      </c>
      <c r="T7634" s="164">
        <v>600</v>
      </c>
      <c r="U7634" s="164">
        <v>600</v>
      </c>
      <c r="V7634" s="164">
        <f t="shared" si="1024"/>
        <v>0</v>
      </c>
      <c r="W7634" s="164">
        <v>0</v>
      </c>
      <c r="X7634" s="164"/>
      <c r="Y7634" s="7">
        <f t="shared" si="1029"/>
        <v>0</v>
      </c>
      <c r="Z7634" s="164"/>
      <c r="AA7634" s="8">
        <f t="shared" si="1027"/>
        <v>0</v>
      </c>
      <c r="AB7634" s="164">
        <f t="shared" si="1021"/>
        <v>600</v>
      </c>
      <c r="AC7634" s="164">
        <f t="shared" si="1025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6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 hidden="1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5063</v>
      </c>
      <c r="J7635" s="168" t="s">
        <v>3321</v>
      </c>
      <c r="K7635" s="158" t="s">
        <v>32</v>
      </c>
      <c r="L7635" s="158" t="s">
        <v>4608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4"/>
        <v>499146.39</v>
      </c>
      <c r="W7635" s="164">
        <f t="shared" ref="W7635:W7659" si="1030">IF(O7635="折扣",U7635*P7635,IF(O7635="返现",U7635,U7635/(1+P7635)))</f>
        <v>0</v>
      </c>
      <c r="X7635" s="164"/>
      <c r="Y7635" s="7">
        <f t="shared" si="1029"/>
        <v>0</v>
      </c>
      <c r="Z7635" s="164"/>
      <c r="AA7635" s="8">
        <f t="shared" si="1027"/>
        <v>0</v>
      </c>
      <c r="AB7635" s="164">
        <f t="shared" si="1021"/>
        <v>0</v>
      </c>
      <c r="AC7635" s="164">
        <f t="shared" si="1025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6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 hidden="1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5063</v>
      </c>
      <c r="J7636" s="168" t="s">
        <v>3321</v>
      </c>
      <c r="K7636" s="158" t="s">
        <v>32</v>
      </c>
      <c r="L7636" s="158" t="s">
        <v>4609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4"/>
        <v>3106.0800000000099</v>
      </c>
      <c r="W7636" s="164">
        <f t="shared" si="1030"/>
        <v>0</v>
      </c>
      <c r="X7636" s="164"/>
      <c r="Y7636" s="7">
        <f t="shared" si="1029"/>
        <v>0</v>
      </c>
      <c r="Z7636" s="164"/>
      <c r="AA7636" s="164"/>
      <c r="AB7636" s="164">
        <f t="shared" si="1021"/>
        <v>0</v>
      </c>
      <c r="AC7636" s="164">
        <f t="shared" si="1025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6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 hidden="1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5063</v>
      </c>
      <c r="J7637" s="168" t="s">
        <v>3321</v>
      </c>
      <c r="K7637" s="158" t="s">
        <v>32</v>
      </c>
      <c r="L7637" s="158" t="s">
        <v>4610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4"/>
        <v>0</v>
      </c>
      <c r="W7637" s="164">
        <f t="shared" si="1030"/>
        <v>0</v>
      </c>
      <c r="X7637" s="164"/>
      <c r="Y7637" s="7">
        <f t="shared" si="1029"/>
        <v>0</v>
      </c>
      <c r="Z7637" s="164"/>
      <c r="AA7637" s="8">
        <f t="shared" ref="AA7637:AA7659" si="1031">W7637+X7637</f>
        <v>0</v>
      </c>
      <c r="AB7637" s="164">
        <f t="shared" si="1021"/>
        <v>0</v>
      </c>
      <c r="AC7637" s="164">
        <f t="shared" si="1025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6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 hidden="1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5063</v>
      </c>
      <c r="J7638" s="168" t="s">
        <v>3321</v>
      </c>
      <c r="K7638" s="158" t="s">
        <v>32</v>
      </c>
      <c r="L7638" s="158" t="s">
        <v>4611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4"/>
        <v>0</v>
      </c>
      <c r="W7638" s="164">
        <f t="shared" si="1030"/>
        <v>0</v>
      </c>
      <c r="X7638" s="164"/>
      <c r="Y7638" s="7">
        <f t="shared" si="1029"/>
        <v>0</v>
      </c>
      <c r="Z7638" s="164"/>
      <c r="AA7638" s="8">
        <f t="shared" si="1031"/>
        <v>0</v>
      </c>
      <c r="AB7638" s="164">
        <f t="shared" si="1021"/>
        <v>0</v>
      </c>
      <c r="AC7638" s="164">
        <f t="shared" si="1025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6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 hidden="1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5063</v>
      </c>
      <c r="J7639" s="168" t="s">
        <v>3321</v>
      </c>
      <c r="K7639" s="158" t="s">
        <v>32</v>
      </c>
      <c r="L7639" s="158" t="s">
        <v>4612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4"/>
        <v>8098.96</v>
      </c>
      <c r="W7639" s="164">
        <f t="shared" si="1030"/>
        <v>0</v>
      </c>
      <c r="X7639" s="164"/>
      <c r="Y7639" s="7">
        <f t="shared" si="1029"/>
        <v>0</v>
      </c>
      <c r="Z7639" s="164"/>
      <c r="AA7639" s="8">
        <f t="shared" si="1031"/>
        <v>0</v>
      </c>
      <c r="AB7639" s="164">
        <f t="shared" si="1021"/>
        <v>0</v>
      </c>
      <c r="AC7639" s="164">
        <f t="shared" si="1025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6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 hidden="1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5063</v>
      </c>
      <c r="J7640" s="168" t="s">
        <v>3321</v>
      </c>
      <c r="K7640" s="158" t="s">
        <v>32</v>
      </c>
      <c r="L7640" s="158" t="s">
        <v>4613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4"/>
        <v>84424.999999999884</v>
      </c>
      <c r="W7640" s="164">
        <f t="shared" si="1030"/>
        <v>274445.49999999994</v>
      </c>
      <c r="X7640" s="164"/>
      <c r="Y7640" s="7">
        <f t="shared" si="1029"/>
        <v>31657.669258941285</v>
      </c>
      <c r="Z7640" s="164"/>
      <c r="AA7640" s="8">
        <f t="shared" si="1031"/>
        <v>274445.49999999994</v>
      </c>
      <c r="AB7640" s="164">
        <f t="shared" si="1021"/>
        <v>0</v>
      </c>
      <c r="AC7640" s="164">
        <f t="shared" si="1025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6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 hidden="1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5063</v>
      </c>
      <c r="J7641" s="168" t="s">
        <v>3321</v>
      </c>
      <c r="K7641" s="158" t="s">
        <v>32</v>
      </c>
      <c r="L7641" s="158" t="s">
        <v>4611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4"/>
        <v>24255.569999999978</v>
      </c>
      <c r="W7641" s="164">
        <f t="shared" si="1030"/>
        <v>88905.600000000006</v>
      </c>
      <c r="X7641" s="164"/>
      <c r="Y7641" s="7">
        <f t="shared" si="1029"/>
        <v>10255.384329740264</v>
      </c>
      <c r="Z7641" s="164"/>
      <c r="AA7641" s="8">
        <f t="shared" si="1031"/>
        <v>88905.600000000006</v>
      </c>
      <c r="AB7641" s="164">
        <f t="shared" si="1021"/>
        <v>0</v>
      </c>
      <c r="AC7641" s="164">
        <f t="shared" si="1025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6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 hidden="1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5063</v>
      </c>
      <c r="J7642" s="168" t="s">
        <v>3321</v>
      </c>
      <c r="K7642" s="158" t="s">
        <v>32</v>
      </c>
      <c r="L7642" s="158" t="s">
        <v>4614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4"/>
        <v>5801.5</v>
      </c>
      <c r="W7642" s="164">
        <f t="shared" si="1030"/>
        <v>0</v>
      </c>
      <c r="X7642" s="164"/>
      <c r="Y7642" s="7">
        <f t="shared" si="1029"/>
        <v>0</v>
      </c>
      <c r="Z7642" s="164"/>
      <c r="AA7642" s="8">
        <f t="shared" si="1031"/>
        <v>0</v>
      </c>
      <c r="AB7642" s="164">
        <f t="shared" ref="AB7642:AB7705" si="1032">U7642-W7642</f>
        <v>0</v>
      </c>
      <c r="AC7642" s="164">
        <f t="shared" si="1025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6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 hidden="1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5063</v>
      </c>
      <c r="J7643" s="168" t="s">
        <v>3321</v>
      </c>
      <c r="K7643" s="158" t="s">
        <v>32</v>
      </c>
      <c r="L7643" s="158" t="s">
        <v>4615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4"/>
        <v>0</v>
      </c>
      <c r="W7643" s="164">
        <f t="shared" si="1030"/>
        <v>0</v>
      </c>
      <c r="X7643" s="164"/>
      <c r="Y7643" s="7">
        <f t="shared" si="1029"/>
        <v>0</v>
      </c>
      <c r="Z7643" s="164"/>
      <c r="AA7643" s="8">
        <f t="shared" si="1031"/>
        <v>0</v>
      </c>
      <c r="AB7643" s="164">
        <f t="shared" si="1032"/>
        <v>0</v>
      </c>
      <c r="AC7643" s="164">
        <f t="shared" si="1025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6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 hidden="1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5063</v>
      </c>
      <c r="J7644" s="168" t="s">
        <v>3321</v>
      </c>
      <c r="K7644" s="158" t="s">
        <v>32</v>
      </c>
      <c r="L7644" s="158" t="s">
        <v>4615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4"/>
        <v>8219.67</v>
      </c>
      <c r="W7644" s="164">
        <f t="shared" si="1030"/>
        <v>0</v>
      </c>
      <c r="X7644" s="164"/>
      <c r="Y7644" s="7">
        <f t="shared" si="1029"/>
        <v>0</v>
      </c>
      <c r="Z7644" s="164"/>
      <c r="AA7644" s="8">
        <f t="shared" si="1031"/>
        <v>0</v>
      </c>
      <c r="AB7644" s="164">
        <f t="shared" si="1032"/>
        <v>0</v>
      </c>
      <c r="AC7644" s="164">
        <f t="shared" si="1025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6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 hidden="1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5063</v>
      </c>
      <c r="J7645" s="168" t="s">
        <v>3321</v>
      </c>
      <c r="K7645" s="158" t="s">
        <v>32</v>
      </c>
      <c r="L7645" s="158" t="s">
        <v>4615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4"/>
        <v>0</v>
      </c>
      <c r="W7645" s="164">
        <f t="shared" si="1030"/>
        <v>0</v>
      </c>
      <c r="X7645" s="164"/>
      <c r="Y7645" s="7">
        <f t="shared" si="1029"/>
        <v>0</v>
      </c>
      <c r="Z7645" s="164"/>
      <c r="AA7645" s="8">
        <f t="shared" si="1031"/>
        <v>0</v>
      </c>
      <c r="AB7645" s="164">
        <f t="shared" si="1032"/>
        <v>0</v>
      </c>
      <c r="AC7645" s="164">
        <f t="shared" si="1025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6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 hidden="1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5063</v>
      </c>
      <c r="J7646" s="168" t="s">
        <v>3321</v>
      </c>
      <c r="K7646" s="158" t="s">
        <v>32</v>
      </c>
      <c r="L7646" s="158" t="s">
        <v>3391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4"/>
        <v>22941.059999999998</v>
      </c>
      <c r="W7646" s="164">
        <f t="shared" si="1030"/>
        <v>40989.42</v>
      </c>
      <c r="X7646" s="164"/>
      <c r="Y7646" s="7">
        <f t="shared" si="1029"/>
        <v>4728.1864759153759</v>
      </c>
      <c r="Z7646" s="164"/>
      <c r="AA7646" s="8">
        <f t="shared" si="1031"/>
        <v>40989.42</v>
      </c>
      <c r="AB7646" s="164">
        <f t="shared" si="1032"/>
        <v>0</v>
      </c>
      <c r="AC7646" s="164">
        <f t="shared" si="1025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6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 hidden="1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3392</v>
      </c>
      <c r="F7647" s="158" t="s">
        <v>3392</v>
      </c>
      <c r="G7647" s="159" t="s">
        <v>3392</v>
      </c>
      <c r="H7647" s="158" t="s">
        <v>36</v>
      </c>
      <c r="I7647" s="158" t="s">
        <v>5063</v>
      </c>
      <c r="J7647" s="168" t="s">
        <v>3321</v>
      </c>
      <c r="K7647" s="158" t="s">
        <v>32</v>
      </c>
      <c r="L7647" s="158" t="s">
        <v>4616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4"/>
        <v>33820.899999999972</v>
      </c>
      <c r="W7647" s="164">
        <f t="shared" si="1030"/>
        <v>56188.932038834952</v>
      </c>
      <c r="X7647" s="164"/>
      <c r="Y7647" s="7">
        <f t="shared" si="1029"/>
        <v>4990.247458448408</v>
      </c>
      <c r="Z7647" s="164"/>
      <c r="AA7647" s="8">
        <f t="shared" si="1031"/>
        <v>56188.932038834952</v>
      </c>
      <c r="AB7647" s="164">
        <f t="shared" si="1032"/>
        <v>1685.667961165047</v>
      </c>
      <c r="AC7647" s="164">
        <f t="shared" si="1025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6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 hidden="1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5063</v>
      </c>
      <c r="J7648" s="168" t="s">
        <v>3321</v>
      </c>
      <c r="K7648" s="158" t="s">
        <v>32</v>
      </c>
      <c r="L7648" s="158" t="s">
        <v>4617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4"/>
        <v>0</v>
      </c>
      <c r="W7648" s="164">
        <f t="shared" si="1030"/>
        <v>29880.215686274511</v>
      </c>
      <c r="X7648" s="164"/>
      <c r="Y7648" s="7">
        <f t="shared" si="1029"/>
        <v>2918.0545157818124</v>
      </c>
      <c r="Z7648" s="164"/>
      <c r="AA7648" s="8">
        <f t="shared" si="1031"/>
        <v>29880.215686274511</v>
      </c>
      <c r="AB7648" s="164">
        <f t="shared" si="1032"/>
        <v>597.60431372548919</v>
      </c>
      <c r="AC7648" s="164">
        <f t="shared" si="1025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6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 hidden="1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3808</v>
      </c>
      <c r="F7649" s="158" t="s">
        <v>3808</v>
      </c>
      <c r="G7649" s="159" t="s">
        <v>3808</v>
      </c>
      <c r="H7649" s="158" t="s">
        <v>36</v>
      </c>
      <c r="I7649" s="158" t="s">
        <v>5063</v>
      </c>
      <c r="J7649" s="168" t="s">
        <v>3321</v>
      </c>
      <c r="K7649" s="158" t="s">
        <v>32</v>
      </c>
      <c r="L7649" s="158" t="s">
        <v>4618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4"/>
        <v>23002.199999999983</v>
      </c>
      <c r="W7649" s="164">
        <f t="shared" si="1030"/>
        <v>719.02912621359224</v>
      </c>
      <c r="X7649" s="164"/>
      <c r="Y7649" s="7">
        <f t="shared" si="1029"/>
        <v>63.858363906219438</v>
      </c>
      <c r="Z7649" s="164"/>
      <c r="AA7649" s="8">
        <f t="shared" si="1031"/>
        <v>719.02912621359224</v>
      </c>
      <c r="AB7649" s="164">
        <f t="shared" si="1032"/>
        <v>21.570873786407788</v>
      </c>
      <c r="AC7649" s="164">
        <f t="shared" si="1025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6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 hidden="1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5063</v>
      </c>
      <c r="J7650" s="168" t="s">
        <v>3321</v>
      </c>
      <c r="K7650" s="158" t="s">
        <v>32</v>
      </c>
      <c r="L7650" s="158" t="s">
        <v>4619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4"/>
        <v>1442.58</v>
      </c>
      <c r="W7650" s="164">
        <f t="shared" si="1030"/>
        <v>0</v>
      </c>
      <c r="X7650" s="164"/>
      <c r="Y7650" s="7">
        <f t="shared" si="1029"/>
        <v>0</v>
      </c>
      <c r="Z7650" s="164"/>
      <c r="AA7650" s="8">
        <f t="shared" si="1031"/>
        <v>0</v>
      </c>
      <c r="AB7650" s="164">
        <f t="shared" si="1032"/>
        <v>0</v>
      </c>
      <c r="AC7650" s="164">
        <f t="shared" si="1025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6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 hidden="1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5063</v>
      </c>
      <c r="J7651" s="168" t="s">
        <v>3321</v>
      </c>
      <c r="K7651" s="158" t="s">
        <v>32</v>
      </c>
      <c r="L7651" s="158" t="s">
        <v>4620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4"/>
        <v>748532.85999999847</v>
      </c>
      <c r="W7651" s="164">
        <f t="shared" si="1030"/>
        <v>1472401.1666666674</v>
      </c>
      <c r="X7651" s="164"/>
      <c r="Y7651" s="7">
        <f t="shared" si="1029"/>
        <v>143792.36477224273</v>
      </c>
      <c r="Z7651" s="164"/>
      <c r="AA7651" s="8">
        <f t="shared" si="1031"/>
        <v>1472401.1666666674</v>
      </c>
      <c r="AB7651" s="164">
        <f t="shared" si="1032"/>
        <v>29448.023333333433</v>
      </c>
      <c r="AC7651" s="164">
        <f t="shared" si="1025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6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 hidden="1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5063</v>
      </c>
      <c r="J7652" s="168" t="s">
        <v>3321</v>
      </c>
      <c r="K7652" s="158" t="s">
        <v>32</v>
      </c>
      <c r="L7652" s="158" t="s">
        <v>4621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4"/>
        <v>38184.800000000003</v>
      </c>
      <c r="W7652" s="164">
        <f t="shared" si="1030"/>
        <v>0</v>
      </c>
      <c r="X7652" s="164"/>
      <c r="Y7652" s="7">
        <f t="shared" si="1029"/>
        <v>0</v>
      </c>
      <c r="Z7652" s="164"/>
      <c r="AA7652" s="8">
        <f t="shared" si="1031"/>
        <v>0</v>
      </c>
      <c r="AB7652" s="164">
        <f t="shared" si="1032"/>
        <v>0</v>
      </c>
      <c r="AC7652" s="164">
        <f t="shared" si="1025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6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 hidden="1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5063</v>
      </c>
      <c r="J7653" s="168" t="s">
        <v>3321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4"/>
        <v>995.4</v>
      </c>
      <c r="W7653" s="164">
        <f t="shared" si="1030"/>
        <v>0</v>
      </c>
      <c r="X7653" s="164"/>
      <c r="Y7653" s="7">
        <f t="shared" si="1029"/>
        <v>0</v>
      </c>
      <c r="Z7653" s="164"/>
      <c r="AA7653" s="8">
        <f t="shared" si="1031"/>
        <v>0</v>
      </c>
      <c r="AB7653" s="164">
        <f t="shared" si="1032"/>
        <v>0</v>
      </c>
      <c r="AC7653" s="164">
        <f t="shared" si="1025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6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 hidden="1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5063</v>
      </c>
      <c r="J7654" s="168" t="s">
        <v>3321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4"/>
        <v>9727.1</v>
      </c>
      <c r="W7654" s="164">
        <f t="shared" si="1030"/>
        <v>0</v>
      </c>
      <c r="X7654" s="164"/>
      <c r="Y7654" s="7">
        <f t="shared" si="1029"/>
        <v>0</v>
      </c>
      <c r="Z7654" s="164"/>
      <c r="AA7654" s="8">
        <f t="shared" si="1031"/>
        <v>0</v>
      </c>
      <c r="AB7654" s="164">
        <f t="shared" si="1032"/>
        <v>0</v>
      </c>
      <c r="AC7654" s="164">
        <f t="shared" si="1025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6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 hidden="1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5063</v>
      </c>
      <c r="J7655" s="168" t="s">
        <v>3321</v>
      </c>
      <c r="K7655" s="158" t="s">
        <v>32</v>
      </c>
      <c r="L7655" s="158" t="s">
        <v>3850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4"/>
        <v>0</v>
      </c>
      <c r="W7655" s="164">
        <f t="shared" si="1030"/>
        <v>0</v>
      </c>
      <c r="X7655" s="164"/>
      <c r="Y7655" s="7">
        <f t="shared" si="1029"/>
        <v>0</v>
      </c>
      <c r="Z7655" s="164"/>
      <c r="AA7655" s="8">
        <f t="shared" si="1031"/>
        <v>0</v>
      </c>
      <c r="AB7655" s="164">
        <f t="shared" si="1032"/>
        <v>0</v>
      </c>
      <c r="AC7655" s="164">
        <f t="shared" si="1025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6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 hidden="1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5063</v>
      </c>
      <c r="J7656" s="168" t="s">
        <v>3321</v>
      </c>
      <c r="K7656" s="158" t="s">
        <v>32</v>
      </c>
      <c r="L7656" s="158" t="s">
        <v>4622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4"/>
        <v>0</v>
      </c>
      <c r="W7656" s="164">
        <f t="shared" si="1030"/>
        <v>0</v>
      </c>
      <c r="X7656" s="164"/>
      <c r="Y7656" s="7">
        <f t="shared" si="1029"/>
        <v>0</v>
      </c>
      <c r="Z7656" s="164"/>
      <c r="AA7656" s="8">
        <f t="shared" si="1031"/>
        <v>0</v>
      </c>
      <c r="AB7656" s="164">
        <f t="shared" si="1032"/>
        <v>0</v>
      </c>
      <c r="AC7656" s="164">
        <f t="shared" si="1025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6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 hidden="1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3399</v>
      </c>
      <c r="G7657" s="159" t="s">
        <v>667</v>
      </c>
      <c r="H7657" s="158" t="s">
        <v>36</v>
      </c>
      <c r="I7657" s="158" t="s">
        <v>5063</v>
      </c>
      <c r="J7657" s="168" t="s">
        <v>3321</v>
      </c>
      <c r="K7657" s="158" t="s">
        <v>32</v>
      </c>
      <c r="L7657" s="158" t="s">
        <v>4623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4"/>
        <v>246254.64999999988</v>
      </c>
      <c r="W7657" s="164">
        <f t="shared" si="1030"/>
        <v>59437.580399999992</v>
      </c>
      <c r="X7657" s="164"/>
      <c r="Y7657" s="7">
        <f t="shared" si="1029"/>
        <v>6325.0823975971434</v>
      </c>
      <c r="Z7657" s="164"/>
      <c r="AA7657" s="8">
        <f t="shared" si="1031"/>
        <v>59437.580399999992</v>
      </c>
      <c r="AB7657" s="164">
        <f t="shared" si="1032"/>
        <v>600.37960000000021</v>
      </c>
      <c r="AC7657" s="164">
        <f t="shared" si="1025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6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 hidden="1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5063</v>
      </c>
      <c r="J7658" s="168" t="s">
        <v>3321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0"/>
        <v>2612.5200000000013</v>
      </c>
      <c r="X7658" s="164"/>
      <c r="Y7658" s="7">
        <f t="shared" si="1029"/>
        <v>301.35780725998211</v>
      </c>
      <c r="Z7658" s="164"/>
      <c r="AA7658" s="8">
        <f t="shared" si="1031"/>
        <v>2612.5200000000013</v>
      </c>
      <c r="AB7658" s="164">
        <f t="shared" si="1032"/>
        <v>0</v>
      </c>
      <c r="AC7658" s="164">
        <f t="shared" si="1025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6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 hidden="1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5063</v>
      </c>
      <c r="J7659" s="168" t="s">
        <v>3321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0"/>
        <v>0</v>
      </c>
      <c r="X7659" s="164"/>
      <c r="Y7659" s="7">
        <f t="shared" si="1029"/>
        <v>0</v>
      </c>
      <c r="Z7659" s="164"/>
      <c r="AA7659" s="8">
        <f t="shared" si="1031"/>
        <v>0</v>
      </c>
      <c r="AB7659" s="164">
        <f t="shared" si="1032"/>
        <v>0</v>
      </c>
      <c r="AC7659" s="164">
        <f t="shared" si="1025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6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 hidden="1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5063</v>
      </c>
      <c r="J7660" s="168" t="s">
        <v>3321</v>
      </c>
      <c r="K7660" s="158" t="s">
        <v>32</v>
      </c>
      <c r="L7660" s="158" t="s">
        <v>4624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4593</v>
      </c>
      <c r="S7660" s="164">
        <v>0</v>
      </c>
      <c r="T7660" s="164">
        <v>600</v>
      </c>
      <c r="U7660" s="164">
        <v>600</v>
      </c>
      <c r="V7660" s="164">
        <f t="shared" si="1024"/>
        <v>0</v>
      </c>
      <c r="W7660" s="164">
        <v>0</v>
      </c>
      <c r="X7660" s="164"/>
      <c r="Y7660" s="7">
        <f t="shared" si="1029"/>
        <v>0</v>
      </c>
      <c r="Z7660" s="164"/>
      <c r="AA7660" s="164"/>
      <c r="AB7660" s="164">
        <f t="shared" si="1032"/>
        <v>600</v>
      </c>
      <c r="AC7660" s="164">
        <f t="shared" si="1025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6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 hidden="1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5063</v>
      </c>
      <c r="J7661" s="168" t="s">
        <v>3321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4"/>
        <v>0.01</v>
      </c>
      <c r="W7661" s="164">
        <f t="shared" ref="W7661:W7682" si="1033">IF(O7661="折扣",U7661*P7661,IF(O7661="返现",U7661,U7661/(1+P7661)))</f>
        <v>0</v>
      </c>
      <c r="X7661" s="164"/>
      <c r="Y7661" s="7">
        <f t="shared" si="1029"/>
        <v>0</v>
      </c>
      <c r="Z7661" s="164"/>
      <c r="AA7661" s="164"/>
      <c r="AB7661" s="164">
        <f t="shared" si="1032"/>
        <v>0</v>
      </c>
      <c r="AC7661" s="164">
        <f t="shared" si="1025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6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 hidden="1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5063</v>
      </c>
      <c r="J7662" s="168" t="s">
        <v>3321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4"/>
        <v>927.57</v>
      </c>
      <c r="W7662" s="164">
        <f t="shared" si="1033"/>
        <v>0</v>
      </c>
      <c r="X7662" s="164"/>
      <c r="Y7662" s="7">
        <f t="shared" si="1029"/>
        <v>0</v>
      </c>
      <c r="Z7662" s="164"/>
      <c r="AA7662" s="8">
        <f t="shared" ref="AA7662:AA7725" si="1034">W7662+X7662</f>
        <v>0</v>
      </c>
      <c r="AB7662" s="164">
        <f t="shared" si="1032"/>
        <v>0</v>
      </c>
      <c r="AC7662" s="164">
        <f t="shared" si="1025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6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 hidden="1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5063</v>
      </c>
      <c r="J7663" s="168" t="s">
        <v>3321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4"/>
        <v>1134.2</v>
      </c>
      <c r="W7663" s="164">
        <f t="shared" si="1033"/>
        <v>0</v>
      </c>
      <c r="X7663" s="164"/>
      <c r="Y7663" s="7">
        <f t="shared" si="1029"/>
        <v>0</v>
      </c>
      <c r="Z7663" s="164"/>
      <c r="AA7663" s="8">
        <f t="shared" si="1034"/>
        <v>0</v>
      </c>
      <c r="AB7663" s="164">
        <f t="shared" si="1032"/>
        <v>0</v>
      </c>
      <c r="AC7663" s="164">
        <f t="shared" si="1025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6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 hidden="1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5063</v>
      </c>
      <c r="J7664" s="168" t="s">
        <v>3321</v>
      </c>
      <c r="K7664" s="158" t="s">
        <v>32</v>
      </c>
      <c r="L7664" s="158" t="s">
        <v>4625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4"/>
        <v>85408.59</v>
      </c>
      <c r="W7664" s="164">
        <f t="shared" si="1033"/>
        <v>0</v>
      </c>
      <c r="X7664" s="164"/>
      <c r="Y7664" s="7">
        <f t="shared" si="1029"/>
        <v>0</v>
      </c>
      <c r="Z7664" s="164"/>
      <c r="AA7664" s="8">
        <f t="shared" si="1034"/>
        <v>0</v>
      </c>
      <c r="AB7664" s="164">
        <f t="shared" si="1032"/>
        <v>0</v>
      </c>
      <c r="AC7664" s="164">
        <f t="shared" si="1025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6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 hidden="1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5063</v>
      </c>
      <c r="J7665" s="168" t="s">
        <v>3321</v>
      </c>
      <c r="K7665" s="158" t="s">
        <v>32</v>
      </c>
      <c r="L7665" s="158" t="s">
        <v>4626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4"/>
        <v>655.38</v>
      </c>
      <c r="W7665" s="164">
        <f t="shared" si="1033"/>
        <v>0</v>
      </c>
      <c r="X7665" s="164"/>
      <c r="Y7665" s="7">
        <f t="shared" si="1029"/>
        <v>0</v>
      </c>
      <c r="Z7665" s="164"/>
      <c r="AA7665" s="8">
        <f t="shared" si="1034"/>
        <v>0</v>
      </c>
      <c r="AB7665" s="164">
        <f t="shared" si="1032"/>
        <v>0</v>
      </c>
      <c r="AC7665" s="164">
        <f t="shared" si="1025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6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 hidden="1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5063</v>
      </c>
      <c r="J7666" s="168" t="s">
        <v>3321</v>
      </c>
      <c r="K7666" s="158" t="s">
        <v>32</v>
      </c>
      <c r="L7666" s="158" t="s">
        <v>4627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4"/>
        <v>242631.78999999986</v>
      </c>
      <c r="W7666" s="164">
        <f t="shared" si="1033"/>
        <v>460105.41000000009</v>
      </c>
      <c r="X7666" s="164"/>
      <c r="Y7666" s="7">
        <f t="shared" si="1029"/>
        <v>53073.797508174088</v>
      </c>
      <c r="Z7666" s="164"/>
      <c r="AA7666" s="8">
        <f t="shared" si="1034"/>
        <v>460105.41000000009</v>
      </c>
      <c r="AB7666" s="164">
        <f t="shared" si="1032"/>
        <v>0</v>
      </c>
      <c r="AC7666" s="164">
        <f t="shared" si="1025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6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 hidden="1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5063</v>
      </c>
      <c r="J7667" s="168" t="s">
        <v>3321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5">S7667+T7667-U7667</f>
        <v>22900.07</v>
      </c>
      <c r="W7667" s="164">
        <f t="shared" si="1033"/>
        <v>0</v>
      </c>
      <c r="X7667" s="164"/>
      <c r="Y7667" s="7">
        <f t="shared" si="1029"/>
        <v>0</v>
      </c>
      <c r="Z7667" s="164"/>
      <c r="AA7667" s="8">
        <f t="shared" si="1034"/>
        <v>0</v>
      </c>
      <c r="AB7667" s="164">
        <f t="shared" si="1032"/>
        <v>0</v>
      </c>
      <c r="AC7667" s="164">
        <f t="shared" si="1025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6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 hidden="1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5063</v>
      </c>
      <c r="J7668" s="168" t="s">
        <v>3321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5"/>
        <v>1</v>
      </c>
      <c r="W7668" s="164">
        <f t="shared" si="1033"/>
        <v>0</v>
      </c>
      <c r="X7668" s="164"/>
      <c r="Y7668" s="7">
        <f t="shared" si="1029"/>
        <v>0</v>
      </c>
      <c r="Z7668" s="164"/>
      <c r="AA7668" s="8">
        <f t="shared" si="1034"/>
        <v>0</v>
      </c>
      <c r="AB7668" s="164">
        <f t="shared" si="1032"/>
        <v>0</v>
      </c>
      <c r="AC7668" s="164">
        <f t="shared" si="1025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6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 hidden="1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5063</v>
      </c>
      <c r="J7669" s="168" t="s">
        <v>3321</v>
      </c>
      <c r="K7669" s="158" t="s">
        <v>32</v>
      </c>
      <c r="L7669" s="158" t="s">
        <v>4628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5"/>
        <v>971.7</v>
      </c>
      <c r="W7669" s="164">
        <f t="shared" si="1033"/>
        <v>0</v>
      </c>
      <c r="X7669" s="164"/>
      <c r="Y7669" s="7">
        <f t="shared" si="1029"/>
        <v>0</v>
      </c>
      <c r="Z7669" s="164"/>
      <c r="AA7669" s="8">
        <f t="shared" si="1034"/>
        <v>0</v>
      </c>
      <c r="AB7669" s="164">
        <f t="shared" si="1032"/>
        <v>0</v>
      </c>
      <c r="AC7669" s="164">
        <f t="shared" si="1025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6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 hidden="1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5063</v>
      </c>
      <c r="J7670" s="168" t="s">
        <v>3321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5"/>
        <v>15112.89</v>
      </c>
      <c r="W7670" s="164">
        <f t="shared" si="1033"/>
        <v>0</v>
      </c>
      <c r="X7670" s="164"/>
      <c r="Y7670" s="7">
        <f t="shared" si="1029"/>
        <v>0</v>
      </c>
      <c r="Z7670" s="164"/>
      <c r="AA7670" s="8">
        <f t="shared" si="1034"/>
        <v>0</v>
      </c>
      <c r="AB7670" s="164">
        <f t="shared" si="1032"/>
        <v>0</v>
      </c>
      <c r="AC7670" s="164">
        <f t="shared" ref="AC7670:AC7733" si="1036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7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 hidden="1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5063</v>
      </c>
      <c r="J7671" s="168" t="s">
        <v>3321</v>
      </c>
      <c r="K7671" s="158" t="s">
        <v>32</v>
      </c>
      <c r="L7671" s="158" t="s">
        <v>4629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5"/>
        <v>0</v>
      </c>
      <c r="W7671" s="164">
        <f t="shared" si="1033"/>
        <v>1683892.623600001</v>
      </c>
      <c r="X7671" s="164"/>
      <c r="Y7671" s="7">
        <f t="shared" si="1029"/>
        <v>179192.34802794969</v>
      </c>
      <c r="Z7671" s="164"/>
      <c r="AA7671" s="8">
        <f t="shared" si="1034"/>
        <v>1683892.623600001</v>
      </c>
      <c r="AB7671" s="164">
        <f t="shared" si="1032"/>
        <v>17009.01640000008</v>
      </c>
      <c r="AC7671" s="164">
        <f t="shared" si="1036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7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 hidden="1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5063</v>
      </c>
      <c r="J7672" s="168" t="s">
        <v>3321</v>
      </c>
      <c r="K7672" s="158" t="s">
        <v>32</v>
      </c>
      <c r="L7672" s="158" t="s">
        <v>4629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5"/>
        <v>675099.73000000103</v>
      </c>
      <c r="W7672" s="164">
        <f t="shared" si="1033"/>
        <v>361251.26842890918</v>
      </c>
      <c r="X7672" s="164"/>
      <c r="Y7672" s="7">
        <f t="shared" si="1029"/>
        <v>38442.750926795416</v>
      </c>
      <c r="Z7672" s="164"/>
      <c r="AA7672" s="8">
        <f t="shared" si="1034"/>
        <v>361251.26842890918</v>
      </c>
      <c r="AB7672" s="164">
        <f t="shared" si="1032"/>
        <v>3649.001571089786</v>
      </c>
      <c r="AC7672" s="164">
        <f t="shared" si="1036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7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 hidden="1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5063</v>
      </c>
      <c r="J7673" s="168" t="s">
        <v>3321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5"/>
        <v>211375.81000000006</v>
      </c>
      <c r="W7673" s="164">
        <f t="shared" si="1033"/>
        <v>129076.57000000002</v>
      </c>
      <c r="X7673" s="164"/>
      <c r="Y7673" s="7">
        <f t="shared" si="1029"/>
        <v>14889.161462434568</v>
      </c>
      <c r="Z7673" s="164"/>
      <c r="AA7673" s="8">
        <f t="shared" si="1034"/>
        <v>129076.57000000002</v>
      </c>
      <c r="AB7673" s="164">
        <f t="shared" si="1032"/>
        <v>0</v>
      </c>
      <c r="AC7673" s="164">
        <f t="shared" si="1036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7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 hidden="1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5063</v>
      </c>
      <c r="J7674" s="168" t="s">
        <v>3321</v>
      </c>
      <c r="K7674" s="158" t="s">
        <v>32</v>
      </c>
      <c r="L7674" s="158" t="s">
        <v>4630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5"/>
        <v>11.4</v>
      </c>
      <c r="W7674" s="164">
        <f t="shared" si="1033"/>
        <v>0</v>
      </c>
      <c r="X7674" s="164"/>
      <c r="Y7674" s="7">
        <f t="shared" si="1029"/>
        <v>0</v>
      </c>
      <c r="Z7674" s="164"/>
      <c r="AA7674" s="8">
        <f t="shared" si="1034"/>
        <v>0</v>
      </c>
      <c r="AB7674" s="164">
        <f t="shared" si="1032"/>
        <v>0</v>
      </c>
      <c r="AC7674" s="164">
        <f t="shared" si="1036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7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 hidden="1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5063</v>
      </c>
      <c r="J7675" s="168" t="s">
        <v>3321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5"/>
        <v>2298.75</v>
      </c>
      <c r="W7675" s="164">
        <f t="shared" si="1033"/>
        <v>0</v>
      </c>
      <c r="X7675" s="164"/>
      <c r="Y7675" s="7">
        <f t="shared" si="1029"/>
        <v>0</v>
      </c>
      <c r="Z7675" s="164"/>
      <c r="AA7675" s="8">
        <f t="shared" si="1034"/>
        <v>0</v>
      </c>
      <c r="AB7675" s="164">
        <f t="shared" si="1032"/>
        <v>0</v>
      </c>
      <c r="AC7675" s="164">
        <f t="shared" si="1036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7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 hidden="1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5063</v>
      </c>
      <c r="J7676" s="168" t="s">
        <v>3321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5"/>
        <v>0</v>
      </c>
      <c r="W7676" s="164">
        <f t="shared" si="1033"/>
        <v>2906.3999999999996</v>
      </c>
      <c r="X7676" s="164"/>
      <c r="Y7676" s="7">
        <f t="shared" si="1029"/>
        <v>228.12632610643914</v>
      </c>
      <c r="Z7676" s="164"/>
      <c r="AA7676" s="8">
        <f t="shared" si="1034"/>
        <v>2906.3999999999996</v>
      </c>
      <c r="AB7676" s="164">
        <f t="shared" si="1032"/>
        <v>121.09999999999991</v>
      </c>
      <c r="AC7676" s="164">
        <f t="shared" si="1036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7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 hidden="1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5063</v>
      </c>
      <c r="J7677" s="168" t="s">
        <v>3321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5"/>
        <v>73667.62</v>
      </c>
      <c r="W7677" s="164">
        <f t="shared" si="1033"/>
        <v>0</v>
      </c>
      <c r="X7677" s="164"/>
      <c r="Y7677" s="7">
        <f t="shared" si="1029"/>
        <v>0</v>
      </c>
      <c r="Z7677" s="164"/>
      <c r="AA7677" s="8">
        <f t="shared" si="1034"/>
        <v>0</v>
      </c>
      <c r="AB7677" s="164">
        <f t="shared" si="1032"/>
        <v>0</v>
      </c>
      <c r="AC7677" s="164">
        <f t="shared" si="1036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7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 hidden="1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5063</v>
      </c>
      <c r="J7678" s="168" t="s">
        <v>3321</v>
      </c>
      <c r="K7678" s="158" t="s">
        <v>32</v>
      </c>
      <c r="L7678" s="158" t="s">
        <v>4631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5"/>
        <v>3171.92</v>
      </c>
      <c r="W7678" s="164">
        <f t="shared" si="1033"/>
        <v>0</v>
      </c>
      <c r="X7678" s="164"/>
      <c r="Y7678" s="7">
        <f t="shared" si="1029"/>
        <v>0</v>
      </c>
      <c r="Z7678" s="164"/>
      <c r="AA7678" s="8">
        <f t="shared" si="1034"/>
        <v>0</v>
      </c>
      <c r="AB7678" s="164">
        <f t="shared" si="1032"/>
        <v>0</v>
      </c>
      <c r="AC7678" s="164">
        <f t="shared" si="1036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7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 hidden="1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5063</v>
      </c>
      <c r="J7679" s="168" t="s">
        <v>3321</v>
      </c>
      <c r="K7679" s="158" t="s">
        <v>32</v>
      </c>
      <c r="L7679" s="158" t="s">
        <v>4632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5"/>
        <v>28952.38</v>
      </c>
      <c r="W7679" s="164">
        <f t="shared" si="1033"/>
        <v>0</v>
      </c>
      <c r="X7679" s="164"/>
      <c r="Y7679" s="7">
        <f t="shared" si="1029"/>
        <v>0</v>
      </c>
      <c r="Z7679" s="164"/>
      <c r="AA7679" s="8">
        <f t="shared" si="1034"/>
        <v>0</v>
      </c>
      <c r="AB7679" s="164">
        <f t="shared" si="1032"/>
        <v>0</v>
      </c>
      <c r="AC7679" s="164">
        <f t="shared" si="1036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7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 hidden="1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5063</v>
      </c>
      <c r="J7680" s="168" t="s">
        <v>3321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5"/>
        <v>7826.5000000000236</v>
      </c>
      <c r="W7680" s="164">
        <f t="shared" si="1033"/>
        <v>14780.490196078432</v>
      </c>
      <c r="X7680" s="164"/>
      <c r="Y7680" s="7">
        <f t="shared" si="1029"/>
        <v>1443.4392514089977</v>
      </c>
      <c r="Z7680" s="164"/>
      <c r="AA7680" s="8">
        <f t="shared" si="1034"/>
        <v>14780.490196078432</v>
      </c>
      <c r="AB7680" s="164">
        <f t="shared" si="1032"/>
        <v>295.60980392156853</v>
      </c>
      <c r="AC7680" s="164">
        <f t="shared" si="1036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7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 hidden="1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5063</v>
      </c>
      <c r="J7681" s="168" t="s">
        <v>3321</v>
      </c>
      <c r="K7681" s="158" t="s">
        <v>32</v>
      </c>
      <c r="L7681" s="158" t="s">
        <v>4622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5"/>
        <v>128743.67999999999</v>
      </c>
      <c r="W7681" s="164">
        <f t="shared" si="1033"/>
        <v>155944.49309999999</v>
      </c>
      <c r="X7681" s="164"/>
      <c r="Y7681" s="7">
        <f t="shared" si="1029"/>
        <v>16594.917923493049</v>
      </c>
      <c r="Z7681" s="164"/>
      <c r="AA7681" s="8">
        <f t="shared" si="1034"/>
        <v>155944.49309999999</v>
      </c>
      <c r="AB7681" s="164">
        <f t="shared" si="1032"/>
        <v>1575.1969000000099</v>
      </c>
      <c r="AC7681" s="164">
        <f t="shared" si="1036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7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 hidden="1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5063</v>
      </c>
      <c r="J7682" s="168" t="s">
        <v>3321</v>
      </c>
      <c r="K7682" s="158" t="s">
        <v>32</v>
      </c>
      <c r="L7682" s="158" t="s">
        <v>4633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5"/>
        <v>15479.3299999999</v>
      </c>
      <c r="W7682" s="164">
        <f t="shared" si="1033"/>
        <v>0</v>
      </c>
      <c r="X7682" s="164"/>
      <c r="Y7682" s="7">
        <f t="shared" si="1029"/>
        <v>0</v>
      </c>
      <c r="Z7682" s="164"/>
      <c r="AA7682" s="8">
        <f t="shared" si="1034"/>
        <v>0</v>
      </c>
      <c r="AB7682" s="164">
        <f t="shared" si="1032"/>
        <v>0</v>
      </c>
      <c r="AC7682" s="164">
        <f t="shared" si="1036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7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 hidden="1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5063</v>
      </c>
      <c r="J7683" s="168" t="s">
        <v>3321</v>
      </c>
      <c r="K7683" s="158" t="s">
        <v>32</v>
      </c>
      <c r="L7683" s="158" t="s">
        <v>4634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4593</v>
      </c>
      <c r="S7683" s="164">
        <v>0</v>
      </c>
      <c r="T7683" s="164">
        <v>600</v>
      </c>
      <c r="U7683" s="164">
        <v>600</v>
      </c>
      <c r="V7683" s="164">
        <f t="shared" si="1035"/>
        <v>0</v>
      </c>
      <c r="W7683" s="164">
        <v>0</v>
      </c>
      <c r="X7683" s="164"/>
      <c r="Y7683" s="7">
        <f t="shared" ref="Y7683:Y7746" si="1038">IF(W7683-AC7683&lt;=0,0,IF(O7683="返现",MAX(W7683-AB7683-AC7683,0),MAX(W7683-AC7683,0)))</f>
        <v>0</v>
      </c>
      <c r="Z7683" s="164"/>
      <c r="AA7683" s="8">
        <f t="shared" si="1034"/>
        <v>0</v>
      </c>
      <c r="AB7683" s="164">
        <f t="shared" si="1032"/>
        <v>600</v>
      </c>
      <c r="AC7683" s="164">
        <f t="shared" si="1036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7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 hidden="1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5063</v>
      </c>
      <c r="J7684" s="168" t="s">
        <v>3321</v>
      </c>
      <c r="K7684" s="158" t="s">
        <v>32</v>
      </c>
      <c r="L7684" s="158" t="s">
        <v>4635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5"/>
        <v>9988.56</v>
      </c>
      <c r="W7684" s="164">
        <f t="shared" ref="W7684:W7694" si="1039">IF(O7684="折扣",U7684*P7684,IF(O7684="返现",U7684,U7684/(1+P7684)))</f>
        <v>0</v>
      </c>
      <c r="X7684" s="164"/>
      <c r="Y7684" s="7">
        <f t="shared" si="1038"/>
        <v>0</v>
      </c>
      <c r="Z7684" s="164"/>
      <c r="AA7684" s="8">
        <f t="shared" si="1034"/>
        <v>0</v>
      </c>
      <c r="AB7684" s="164">
        <f t="shared" si="1032"/>
        <v>0</v>
      </c>
      <c r="AC7684" s="164">
        <f t="shared" si="1036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7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 hidden="1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5063</v>
      </c>
      <c r="J7685" s="168" t="s">
        <v>3321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5"/>
        <v>35245.699999999997</v>
      </c>
      <c r="W7685" s="164">
        <f t="shared" si="1039"/>
        <v>0</v>
      </c>
      <c r="X7685" s="164"/>
      <c r="Y7685" s="7">
        <f t="shared" si="1038"/>
        <v>0</v>
      </c>
      <c r="Z7685" s="164"/>
      <c r="AA7685" s="8">
        <f t="shared" si="1034"/>
        <v>0</v>
      </c>
      <c r="AB7685" s="164">
        <f t="shared" si="1032"/>
        <v>0</v>
      </c>
      <c r="AC7685" s="164">
        <f t="shared" si="1036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7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 hidden="1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5063</v>
      </c>
      <c r="J7686" s="168" t="s">
        <v>3321</v>
      </c>
      <c r="K7686" s="158" t="s">
        <v>32</v>
      </c>
      <c r="L7686" s="158" t="s">
        <v>4636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5"/>
        <v>7171.85</v>
      </c>
      <c r="W7686" s="164">
        <f t="shared" si="1039"/>
        <v>0</v>
      </c>
      <c r="X7686" s="164"/>
      <c r="Y7686" s="7">
        <f t="shared" si="1038"/>
        <v>0</v>
      </c>
      <c r="Z7686" s="164"/>
      <c r="AA7686" s="8">
        <f t="shared" si="1034"/>
        <v>0</v>
      </c>
      <c r="AB7686" s="164">
        <f t="shared" si="1032"/>
        <v>0</v>
      </c>
      <c r="AC7686" s="164">
        <f t="shared" si="1036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7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 hidden="1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5063</v>
      </c>
      <c r="J7687" s="168" t="s">
        <v>3321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5"/>
        <v>16751.8</v>
      </c>
      <c r="W7687" s="164">
        <f t="shared" si="1039"/>
        <v>0</v>
      </c>
      <c r="X7687" s="164"/>
      <c r="Y7687" s="7">
        <f t="shared" si="1038"/>
        <v>0</v>
      </c>
      <c r="Z7687" s="164"/>
      <c r="AA7687" s="8">
        <f t="shared" si="1034"/>
        <v>0</v>
      </c>
      <c r="AB7687" s="164">
        <f t="shared" si="1032"/>
        <v>0</v>
      </c>
      <c r="AC7687" s="164">
        <f t="shared" si="1036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7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 hidden="1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5063</v>
      </c>
      <c r="J7688" s="168" t="s">
        <v>3321</v>
      </c>
      <c r="K7688" s="158" t="s">
        <v>32</v>
      </c>
      <c r="L7688" s="158" t="s">
        <v>4637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5"/>
        <v>6991.5099999999948</v>
      </c>
      <c r="W7688" s="164">
        <f t="shared" si="1039"/>
        <v>20785.090000000004</v>
      </c>
      <c r="X7688" s="164"/>
      <c r="Y7688" s="7">
        <f t="shared" si="1038"/>
        <v>2397.588973903119</v>
      </c>
      <c r="Z7688" s="164"/>
      <c r="AA7688" s="8">
        <f t="shared" si="1034"/>
        <v>20785.090000000004</v>
      </c>
      <c r="AB7688" s="164">
        <f t="shared" si="1032"/>
        <v>0</v>
      </c>
      <c r="AC7688" s="164">
        <f t="shared" si="1036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7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 hidden="1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5063</v>
      </c>
      <c r="J7689" s="168" t="s">
        <v>3321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5"/>
        <v>4204.8999999999996</v>
      </c>
      <c r="W7689" s="164">
        <f t="shared" si="1039"/>
        <v>0</v>
      </c>
      <c r="X7689" s="164"/>
      <c r="Y7689" s="7">
        <f t="shared" si="1038"/>
        <v>0</v>
      </c>
      <c r="Z7689" s="164"/>
      <c r="AA7689" s="8">
        <f t="shared" si="1034"/>
        <v>0</v>
      </c>
      <c r="AB7689" s="164">
        <f t="shared" si="1032"/>
        <v>0</v>
      </c>
      <c r="AC7689" s="164">
        <f t="shared" si="1036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7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 hidden="1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5063</v>
      </c>
      <c r="J7690" s="168" t="s">
        <v>3321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5"/>
        <v>32265.499999999985</v>
      </c>
      <c r="W7690" s="164">
        <f t="shared" si="1039"/>
        <v>36196.69200000001</v>
      </c>
      <c r="X7690" s="164"/>
      <c r="Y7690" s="7">
        <f t="shared" si="1038"/>
        <v>3521.8416433597959</v>
      </c>
      <c r="Z7690" s="164"/>
      <c r="AA7690" s="8">
        <f t="shared" si="1034"/>
        <v>36196.69200000001</v>
      </c>
      <c r="AB7690" s="164">
        <f t="shared" si="1032"/>
        <v>738.70799999999872</v>
      </c>
      <c r="AC7690" s="164">
        <f t="shared" si="1036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7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 hidden="1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5063</v>
      </c>
      <c r="J7691" s="168" t="s">
        <v>3321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5"/>
        <v>4252.8</v>
      </c>
      <c r="W7691" s="164">
        <f t="shared" si="1039"/>
        <v>0</v>
      </c>
      <c r="X7691" s="164"/>
      <c r="Y7691" s="7">
        <f t="shared" si="1038"/>
        <v>0</v>
      </c>
      <c r="Z7691" s="164"/>
      <c r="AA7691" s="8">
        <f t="shared" si="1034"/>
        <v>0</v>
      </c>
      <c r="AB7691" s="164">
        <f t="shared" si="1032"/>
        <v>0</v>
      </c>
      <c r="AC7691" s="164">
        <f t="shared" si="1036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7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 hidden="1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5063</v>
      </c>
      <c r="J7692" s="168" t="s">
        <v>3321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5"/>
        <v>8256.9</v>
      </c>
      <c r="W7692" s="164">
        <f t="shared" si="1039"/>
        <v>0</v>
      </c>
      <c r="X7692" s="164"/>
      <c r="Y7692" s="7">
        <f t="shared" si="1038"/>
        <v>0</v>
      </c>
      <c r="Z7692" s="164"/>
      <c r="AA7692" s="8">
        <f t="shared" si="1034"/>
        <v>0</v>
      </c>
      <c r="AB7692" s="164">
        <f t="shared" si="1032"/>
        <v>0</v>
      </c>
      <c r="AC7692" s="164">
        <f t="shared" si="1036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7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 hidden="1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5063</v>
      </c>
      <c r="J7693" s="168" t="s">
        <v>3321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5"/>
        <v>5081.22</v>
      </c>
      <c r="W7693" s="164">
        <f t="shared" si="1039"/>
        <v>0</v>
      </c>
      <c r="X7693" s="164"/>
      <c r="Y7693" s="7">
        <f t="shared" si="1038"/>
        <v>0</v>
      </c>
      <c r="Z7693" s="164"/>
      <c r="AA7693" s="8">
        <f t="shared" si="1034"/>
        <v>0</v>
      </c>
      <c r="AB7693" s="164">
        <f t="shared" si="1032"/>
        <v>0</v>
      </c>
      <c r="AC7693" s="164">
        <f t="shared" si="1036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7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 hidden="1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5063</v>
      </c>
      <c r="J7694" s="168" t="s">
        <v>3321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5"/>
        <v>12270.45</v>
      </c>
      <c r="W7694" s="164">
        <f t="shared" si="1039"/>
        <v>9330.8411214953267</v>
      </c>
      <c r="X7694" s="164"/>
      <c r="Y7694" s="7">
        <f t="shared" si="1038"/>
        <v>498.50937577994773</v>
      </c>
      <c r="Z7694" s="164"/>
      <c r="AA7694" s="8">
        <f t="shared" si="1034"/>
        <v>9330.8411214953267</v>
      </c>
      <c r="AB7694" s="164">
        <f t="shared" si="1032"/>
        <v>653.15887850467334</v>
      </c>
      <c r="AC7694" s="164">
        <f t="shared" si="1036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7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 hidden="1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4638</v>
      </c>
      <c r="F7695" s="158" t="s">
        <v>4638</v>
      </c>
      <c r="G7695" s="159" t="s">
        <v>4638</v>
      </c>
      <c r="H7695" s="158" t="s">
        <v>36</v>
      </c>
      <c r="I7695" s="158" t="s">
        <v>5063</v>
      </c>
      <c r="J7695" s="168" t="s">
        <v>3321</v>
      </c>
      <c r="K7695" s="158" t="s">
        <v>32</v>
      </c>
      <c r="L7695" s="158" t="s">
        <v>4639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4593</v>
      </c>
      <c r="S7695" s="164">
        <v>0</v>
      </c>
      <c r="T7695" s="164">
        <v>600</v>
      </c>
      <c r="U7695" s="164">
        <v>600</v>
      </c>
      <c r="V7695" s="164">
        <f t="shared" si="1035"/>
        <v>0</v>
      </c>
      <c r="W7695" s="164">
        <v>0</v>
      </c>
      <c r="X7695" s="164"/>
      <c r="Y7695" s="7">
        <f t="shared" si="1038"/>
        <v>0</v>
      </c>
      <c r="Z7695" s="164"/>
      <c r="AA7695" s="8">
        <f t="shared" si="1034"/>
        <v>0</v>
      </c>
      <c r="AB7695" s="164">
        <f t="shared" si="1032"/>
        <v>600</v>
      </c>
      <c r="AC7695" s="164">
        <f t="shared" si="1036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7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 hidden="1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5063</v>
      </c>
      <c r="J7696" s="168" t="s">
        <v>3321</v>
      </c>
      <c r="K7696" s="158" t="s">
        <v>32</v>
      </c>
      <c r="L7696" s="158" t="s">
        <v>4640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4593</v>
      </c>
      <c r="S7696" s="164">
        <v>0</v>
      </c>
      <c r="T7696" s="164">
        <v>600</v>
      </c>
      <c r="U7696" s="164">
        <v>600</v>
      </c>
      <c r="V7696" s="164">
        <f t="shared" si="1035"/>
        <v>0</v>
      </c>
      <c r="W7696" s="164">
        <v>0</v>
      </c>
      <c r="X7696" s="164"/>
      <c r="Y7696" s="7">
        <f t="shared" si="1038"/>
        <v>0</v>
      </c>
      <c r="Z7696" s="164"/>
      <c r="AA7696" s="8">
        <f t="shared" si="1034"/>
        <v>0</v>
      </c>
      <c r="AB7696" s="164">
        <f t="shared" si="1032"/>
        <v>600</v>
      </c>
      <c r="AC7696" s="164">
        <f t="shared" si="1036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7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 hidden="1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5063</v>
      </c>
      <c r="J7697" s="168" t="s">
        <v>3321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5"/>
        <v>12602.69</v>
      </c>
      <c r="W7697" s="164">
        <f t="shared" ref="W7697:W7704" si="1040">IF(O7697="折扣",U7697*P7697,IF(O7697="返现",U7697,U7697/(1+P7697)))</f>
        <v>0</v>
      </c>
      <c r="X7697" s="164"/>
      <c r="Y7697" s="7">
        <f t="shared" si="1038"/>
        <v>0</v>
      </c>
      <c r="Z7697" s="164"/>
      <c r="AA7697" s="8">
        <f t="shared" si="1034"/>
        <v>0</v>
      </c>
      <c r="AB7697" s="164">
        <f t="shared" si="1032"/>
        <v>0</v>
      </c>
      <c r="AC7697" s="164">
        <f t="shared" si="1036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7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 hidden="1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3867</v>
      </c>
      <c r="G7698" s="159" t="s">
        <v>867</v>
      </c>
      <c r="H7698" s="158" t="s">
        <v>36</v>
      </c>
      <c r="I7698" s="158" t="s">
        <v>5063</v>
      </c>
      <c r="J7698" s="168" t="s">
        <v>3321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5"/>
        <v>1737747.71</v>
      </c>
      <c r="W7698" s="164">
        <f t="shared" si="1040"/>
        <v>2597101.1485148515</v>
      </c>
      <c r="X7698" s="164"/>
      <c r="Y7698" s="7">
        <f t="shared" si="1038"/>
        <v>276604.00207352405</v>
      </c>
      <c r="Z7698" s="164"/>
      <c r="AA7698" s="8">
        <f t="shared" si="1034"/>
        <v>2597101.1485148515</v>
      </c>
      <c r="AB7698" s="164">
        <f t="shared" si="1032"/>
        <v>25971.011485148687</v>
      </c>
      <c r="AC7698" s="164">
        <f t="shared" si="1036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7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 hidden="1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5063</v>
      </c>
      <c r="J7699" s="168" t="s">
        <v>3321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5"/>
        <v>3094.85</v>
      </c>
      <c r="W7699" s="164">
        <f t="shared" si="1040"/>
        <v>0</v>
      </c>
      <c r="X7699" s="164"/>
      <c r="Y7699" s="7">
        <f t="shared" si="1038"/>
        <v>0</v>
      </c>
      <c r="Z7699" s="164"/>
      <c r="AA7699" s="8">
        <f t="shared" si="1034"/>
        <v>0</v>
      </c>
      <c r="AB7699" s="164">
        <f t="shared" si="1032"/>
        <v>0</v>
      </c>
      <c r="AC7699" s="164">
        <f t="shared" si="1036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7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 hidden="1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5063</v>
      </c>
      <c r="J7700" s="168" t="s">
        <v>3321</v>
      </c>
      <c r="K7700" s="158" t="s">
        <v>32</v>
      </c>
      <c r="L7700" s="158" t="s">
        <v>4641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5"/>
        <v>13223</v>
      </c>
      <c r="W7700" s="164">
        <f t="shared" si="1040"/>
        <v>6579.6116504854372</v>
      </c>
      <c r="X7700" s="164"/>
      <c r="Y7700" s="7">
        <f t="shared" si="1038"/>
        <v>584.3480045806773</v>
      </c>
      <c r="Z7700" s="164"/>
      <c r="AA7700" s="8">
        <f t="shared" si="1034"/>
        <v>6579.6116504854372</v>
      </c>
      <c r="AB7700" s="164">
        <f t="shared" si="1032"/>
        <v>197.38834951456283</v>
      </c>
      <c r="AC7700" s="164">
        <f t="shared" si="1036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7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 hidden="1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5063</v>
      </c>
      <c r="J7701" s="168" t="s">
        <v>3321</v>
      </c>
      <c r="K7701" s="158" t="s">
        <v>32</v>
      </c>
      <c r="L7701" s="158" t="s">
        <v>4642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5"/>
        <v>253.9</v>
      </c>
      <c r="W7701" s="164">
        <f t="shared" si="1040"/>
        <v>0</v>
      </c>
      <c r="X7701" s="164"/>
      <c r="Y7701" s="7">
        <f t="shared" si="1038"/>
        <v>0</v>
      </c>
      <c r="Z7701" s="164"/>
      <c r="AA7701" s="8">
        <f t="shared" si="1034"/>
        <v>0</v>
      </c>
      <c r="AB7701" s="164">
        <f t="shared" si="1032"/>
        <v>0</v>
      </c>
      <c r="AC7701" s="164">
        <f t="shared" si="1036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7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 hidden="1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5063</v>
      </c>
      <c r="J7702" s="168" t="s">
        <v>3321</v>
      </c>
      <c r="K7702" s="158" t="s">
        <v>32</v>
      </c>
      <c r="L7702" s="158" t="s">
        <v>4643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5"/>
        <v>4718.3999999999996</v>
      </c>
      <c r="W7702" s="164">
        <f t="shared" si="1040"/>
        <v>0</v>
      </c>
      <c r="X7702" s="164"/>
      <c r="Y7702" s="7">
        <f t="shared" si="1038"/>
        <v>0</v>
      </c>
      <c r="Z7702" s="164"/>
      <c r="AA7702" s="8">
        <f t="shared" si="1034"/>
        <v>0</v>
      </c>
      <c r="AB7702" s="164">
        <f t="shared" si="1032"/>
        <v>0</v>
      </c>
      <c r="AC7702" s="164">
        <f t="shared" si="1036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7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 hidden="1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5063</v>
      </c>
      <c r="J7703" s="168" t="s">
        <v>3321</v>
      </c>
      <c r="K7703" s="158" t="s">
        <v>32</v>
      </c>
      <c r="L7703" s="158" t="s">
        <v>4644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5"/>
        <v>118440.96000000011</v>
      </c>
      <c r="W7703" s="164">
        <f t="shared" si="1040"/>
        <v>157994.65</v>
      </c>
      <c r="X7703" s="164"/>
      <c r="Y7703" s="7">
        <f t="shared" si="1038"/>
        <v>18224.902118570666</v>
      </c>
      <c r="Z7703" s="164"/>
      <c r="AA7703" s="8">
        <f t="shared" si="1034"/>
        <v>157994.65</v>
      </c>
      <c r="AB7703" s="164">
        <f t="shared" si="1032"/>
        <v>0</v>
      </c>
      <c r="AC7703" s="164">
        <f t="shared" si="1036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7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 hidden="1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5063</v>
      </c>
      <c r="J7704" s="168" t="s">
        <v>3321</v>
      </c>
      <c r="K7704" s="158" t="s">
        <v>32</v>
      </c>
      <c r="L7704" s="158" t="s">
        <v>3869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5"/>
        <v>15705</v>
      </c>
      <c r="W7704" s="164">
        <f t="shared" si="1040"/>
        <v>0</v>
      </c>
      <c r="X7704" s="164"/>
      <c r="Y7704" s="7">
        <f t="shared" si="1038"/>
        <v>0</v>
      </c>
      <c r="Z7704" s="164"/>
      <c r="AA7704" s="8">
        <f t="shared" si="1034"/>
        <v>0</v>
      </c>
      <c r="AB7704" s="164">
        <f t="shared" si="1032"/>
        <v>0</v>
      </c>
      <c r="AC7704" s="164">
        <f t="shared" si="1036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7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 hidden="1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5063</v>
      </c>
      <c r="J7705" s="168" t="s">
        <v>3321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4593</v>
      </c>
      <c r="S7705" s="164">
        <v>37.9</v>
      </c>
      <c r="T7705" s="164">
        <v>600</v>
      </c>
      <c r="U7705" s="164">
        <v>600</v>
      </c>
      <c r="V7705" s="164">
        <f t="shared" si="1035"/>
        <v>37.899999999999977</v>
      </c>
      <c r="W7705" s="164">
        <v>0</v>
      </c>
      <c r="X7705" s="164"/>
      <c r="Y7705" s="7">
        <f t="shared" si="1038"/>
        <v>0</v>
      </c>
      <c r="Z7705" s="164"/>
      <c r="AA7705" s="8">
        <f t="shared" si="1034"/>
        <v>0</v>
      </c>
      <c r="AB7705" s="164">
        <f t="shared" si="1032"/>
        <v>600</v>
      </c>
      <c r="AC7705" s="164">
        <f t="shared" si="1036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7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 hidden="1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5063</v>
      </c>
      <c r="J7706" s="168" t="s">
        <v>3321</v>
      </c>
      <c r="K7706" s="158" t="s">
        <v>32</v>
      </c>
      <c r="L7706" s="158" t="s">
        <v>3850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5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8"/>
        <v>8766.6216973572591</v>
      </c>
      <c r="Z7706" s="164"/>
      <c r="AA7706" s="8">
        <f t="shared" si="1034"/>
        <v>89768.215686274503</v>
      </c>
      <c r="AB7706" s="164">
        <f t="shared" ref="AB7706:AB7769" si="1041">U7706-W7706</f>
        <v>1795.3643137254985</v>
      </c>
      <c r="AC7706" s="164">
        <f t="shared" si="1036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7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 hidden="1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5063</v>
      </c>
      <c r="J7707" s="168" t="s">
        <v>3321</v>
      </c>
      <c r="K7707" s="158" t="s">
        <v>32</v>
      </c>
      <c r="L7707" s="158" t="s">
        <v>3850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4645</v>
      </c>
      <c r="S7707" s="164">
        <v>0</v>
      </c>
      <c r="T7707" s="164">
        <v>1733.03</v>
      </c>
      <c r="U7707" s="164">
        <v>1733.03</v>
      </c>
      <c r="V7707" s="164">
        <f t="shared" si="1035"/>
        <v>0</v>
      </c>
      <c r="W7707" s="164">
        <v>0</v>
      </c>
      <c r="X7707" s="164"/>
      <c r="Y7707" s="7">
        <f t="shared" si="1038"/>
        <v>0</v>
      </c>
      <c r="Z7707" s="164"/>
      <c r="AA7707" s="8">
        <f t="shared" si="1034"/>
        <v>0</v>
      </c>
      <c r="AB7707" s="164">
        <f t="shared" si="1041"/>
        <v>1733.03</v>
      </c>
      <c r="AC7707" s="164">
        <f t="shared" si="1036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7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 hidden="1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5063</v>
      </c>
      <c r="J7708" s="168" t="s">
        <v>3321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5"/>
        <v>29251.9</v>
      </c>
      <c r="W7708" s="164">
        <f>IF(O7708="折扣",U7708*P7708,IF(O7708="返现",U7708,U7708/(1+P7708)))</f>
        <v>0</v>
      </c>
      <c r="X7708" s="164"/>
      <c r="Y7708" s="7">
        <f t="shared" si="1038"/>
        <v>0</v>
      </c>
      <c r="Z7708" s="164"/>
      <c r="AA7708" s="8">
        <f t="shared" si="1034"/>
        <v>0</v>
      </c>
      <c r="AB7708" s="164">
        <f t="shared" si="1041"/>
        <v>0</v>
      </c>
      <c r="AC7708" s="164">
        <f t="shared" si="1036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7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 hidden="1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5063</v>
      </c>
      <c r="J7709" s="168" t="s">
        <v>3321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3298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5"/>
        <v>0</v>
      </c>
      <c r="W7709" s="164">
        <f>IF(O7709="折扣",U7709*P7709,IF(O7709="返现",U7709,U7709/(1+P7709)))</f>
        <v>0</v>
      </c>
      <c r="X7709" s="164"/>
      <c r="Y7709" s="7">
        <f t="shared" si="1038"/>
        <v>0</v>
      </c>
      <c r="Z7709" s="164"/>
      <c r="AA7709" s="8">
        <f t="shared" si="1034"/>
        <v>0</v>
      </c>
      <c r="AB7709" s="164">
        <f t="shared" si="1041"/>
        <v>0</v>
      </c>
      <c r="AC7709" s="164">
        <f t="shared" si="1036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7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 hidden="1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5063</v>
      </c>
      <c r="J7710" s="168" t="s">
        <v>3321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4593</v>
      </c>
      <c r="S7710" s="164">
        <v>0</v>
      </c>
      <c r="T7710" s="164">
        <v>600</v>
      </c>
      <c r="U7710" s="164">
        <v>600</v>
      </c>
      <c r="V7710" s="164">
        <f t="shared" si="1035"/>
        <v>0</v>
      </c>
      <c r="W7710" s="164">
        <v>0</v>
      </c>
      <c r="X7710" s="164"/>
      <c r="Y7710" s="7">
        <f t="shared" si="1038"/>
        <v>0</v>
      </c>
      <c r="Z7710" s="164"/>
      <c r="AA7710" s="8">
        <f t="shared" si="1034"/>
        <v>0</v>
      </c>
      <c r="AB7710" s="164">
        <f t="shared" si="1041"/>
        <v>600</v>
      </c>
      <c r="AC7710" s="164">
        <f t="shared" si="1036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7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 hidden="1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5063</v>
      </c>
      <c r="J7711" s="168" t="s">
        <v>3321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5"/>
        <v>2000</v>
      </c>
      <c r="W7711" s="164">
        <f t="shared" ref="W7711:W7718" si="1042">IF(O7711="折扣",U7711*P7711,IF(O7711="返现",U7711,U7711/(1+P7711)))</f>
        <v>0</v>
      </c>
      <c r="X7711" s="164"/>
      <c r="Y7711" s="7">
        <f t="shared" si="1038"/>
        <v>0</v>
      </c>
      <c r="Z7711" s="164"/>
      <c r="AA7711" s="8">
        <f t="shared" si="1034"/>
        <v>0</v>
      </c>
      <c r="AB7711" s="164">
        <f t="shared" si="1041"/>
        <v>0</v>
      </c>
      <c r="AC7711" s="164">
        <f t="shared" si="1036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7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 hidden="1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5063</v>
      </c>
      <c r="J7712" s="168" t="s">
        <v>3321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5"/>
        <v>18660.14</v>
      </c>
      <c r="W7712" s="164">
        <f t="shared" si="1042"/>
        <v>21339.86</v>
      </c>
      <c r="X7712" s="164"/>
      <c r="Y7712" s="7">
        <f t="shared" si="1038"/>
        <v>2461.5824632289878</v>
      </c>
      <c r="Z7712" s="164"/>
      <c r="AA7712" s="8">
        <f t="shared" si="1034"/>
        <v>21339.86</v>
      </c>
      <c r="AB7712" s="164">
        <f t="shared" si="1041"/>
        <v>0</v>
      </c>
      <c r="AC7712" s="164">
        <f t="shared" si="1036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7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 hidden="1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3871</v>
      </c>
      <c r="F7713" s="158" t="s">
        <v>3871</v>
      </c>
      <c r="G7713" s="159" t="s">
        <v>3871</v>
      </c>
      <c r="H7713" s="158" t="s">
        <v>36</v>
      </c>
      <c r="I7713" s="158" t="s">
        <v>5063</v>
      </c>
      <c r="J7713" s="168" t="s">
        <v>3321</v>
      </c>
      <c r="K7713" s="158" t="s">
        <v>32</v>
      </c>
      <c r="L7713" s="158" t="s">
        <v>4646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5"/>
        <v>14308.479999999992</v>
      </c>
      <c r="W7713" s="164">
        <f t="shared" si="1042"/>
        <v>22339.951456310682</v>
      </c>
      <c r="X7713" s="164"/>
      <c r="Y7713" s="7">
        <f t="shared" si="1038"/>
        <v>1984.0541888154112</v>
      </c>
      <c r="Z7713" s="164"/>
      <c r="AA7713" s="8">
        <f t="shared" si="1034"/>
        <v>22339.951456310682</v>
      </c>
      <c r="AB7713" s="164">
        <f t="shared" si="1041"/>
        <v>670.19854368932283</v>
      </c>
      <c r="AC7713" s="164">
        <f t="shared" si="1036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7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 hidden="1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3404</v>
      </c>
      <c r="F7714" s="158" t="s">
        <v>3404</v>
      </c>
      <c r="G7714" s="159" t="s">
        <v>3404</v>
      </c>
      <c r="H7714" s="158" t="s">
        <v>36</v>
      </c>
      <c r="I7714" s="158" t="s">
        <v>5063</v>
      </c>
      <c r="J7714" s="168" t="s">
        <v>3321</v>
      </c>
      <c r="K7714" s="158" t="s">
        <v>32</v>
      </c>
      <c r="L7714" s="158" t="s">
        <v>4647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5"/>
        <v>126403.01999999999</v>
      </c>
      <c r="W7714" s="164">
        <f t="shared" si="1042"/>
        <v>41680.590000000004</v>
      </c>
      <c r="X7714" s="164"/>
      <c r="Y7714" s="7">
        <f t="shared" si="1038"/>
        <v>4807.9138945165323</v>
      </c>
      <c r="Z7714" s="164"/>
      <c r="AA7714" s="8">
        <f t="shared" si="1034"/>
        <v>41680.590000000004</v>
      </c>
      <c r="AB7714" s="164">
        <f t="shared" si="1041"/>
        <v>0</v>
      </c>
      <c r="AC7714" s="164">
        <f t="shared" si="1036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7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 hidden="1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5063</v>
      </c>
      <c r="J7715" s="168" t="s">
        <v>3321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3298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2"/>
        <v>0</v>
      </c>
      <c r="X7715" s="164"/>
      <c r="Y7715" s="7">
        <f t="shared" si="1038"/>
        <v>0</v>
      </c>
      <c r="Z7715" s="164"/>
      <c r="AA7715" s="8">
        <f t="shared" si="1034"/>
        <v>0</v>
      </c>
      <c r="AB7715" s="164">
        <f t="shared" si="1041"/>
        <v>0</v>
      </c>
      <c r="AC7715" s="164">
        <f t="shared" si="1036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7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 hidden="1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5063</v>
      </c>
      <c r="J7716" s="168" t="s">
        <v>3321</v>
      </c>
      <c r="K7716" s="158" t="s">
        <v>32</v>
      </c>
      <c r="L7716" s="158" t="s">
        <v>4647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5"/>
        <v>0</v>
      </c>
      <c r="W7716" s="164">
        <f t="shared" si="1042"/>
        <v>0</v>
      </c>
      <c r="X7716" s="164"/>
      <c r="Y7716" s="7">
        <f t="shared" si="1038"/>
        <v>0</v>
      </c>
      <c r="Z7716" s="164"/>
      <c r="AA7716" s="8">
        <f t="shared" si="1034"/>
        <v>0</v>
      </c>
      <c r="AB7716" s="164">
        <f t="shared" si="1041"/>
        <v>0</v>
      </c>
      <c r="AC7716" s="164">
        <f t="shared" si="1036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7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 hidden="1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5063</v>
      </c>
      <c r="J7717" s="168" t="s">
        <v>3321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5"/>
        <v>43170.3</v>
      </c>
      <c r="W7717" s="164">
        <f t="shared" si="1042"/>
        <v>0</v>
      </c>
      <c r="X7717" s="164"/>
      <c r="Y7717" s="7">
        <f t="shared" si="1038"/>
        <v>0</v>
      </c>
      <c r="Z7717" s="164"/>
      <c r="AA7717" s="8">
        <f t="shared" si="1034"/>
        <v>0</v>
      </c>
      <c r="AB7717" s="164">
        <f t="shared" si="1041"/>
        <v>0</v>
      </c>
      <c r="AC7717" s="164">
        <f t="shared" si="1036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7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 hidden="1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5063</v>
      </c>
      <c r="J7718" s="168" t="s">
        <v>3321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2"/>
        <v>0</v>
      </c>
      <c r="X7718" s="164"/>
      <c r="Y7718" s="7">
        <f t="shared" si="1038"/>
        <v>0</v>
      </c>
      <c r="Z7718" s="164"/>
      <c r="AA7718" s="8">
        <f t="shared" si="1034"/>
        <v>0</v>
      </c>
      <c r="AB7718" s="164">
        <f t="shared" si="1041"/>
        <v>0</v>
      </c>
      <c r="AC7718" s="164">
        <f t="shared" si="1036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7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 hidden="1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4648</v>
      </c>
      <c r="F7719" s="158" t="s">
        <v>4648</v>
      </c>
      <c r="G7719" s="159" t="s">
        <v>4648</v>
      </c>
      <c r="H7719" s="158" t="s">
        <v>36</v>
      </c>
      <c r="I7719" s="158" t="s">
        <v>5063</v>
      </c>
      <c r="J7719" s="168" t="s">
        <v>3321</v>
      </c>
      <c r="K7719" s="158" t="s">
        <v>32</v>
      </c>
      <c r="L7719" s="158" t="s">
        <v>4649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4593</v>
      </c>
      <c r="S7719" s="164">
        <v>0</v>
      </c>
      <c r="T7719" s="164">
        <v>600</v>
      </c>
      <c r="U7719" s="164">
        <v>600</v>
      </c>
      <c r="V7719" s="164">
        <f t="shared" si="1035"/>
        <v>0</v>
      </c>
      <c r="W7719" s="164">
        <v>0</v>
      </c>
      <c r="X7719" s="164"/>
      <c r="Y7719" s="7">
        <f t="shared" si="1038"/>
        <v>0</v>
      </c>
      <c r="Z7719" s="164"/>
      <c r="AA7719" s="8">
        <f t="shared" si="1034"/>
        <v>0</v>
      </c>
      <c r="AB7719" s="164">
        <f t="shared" si="1041"/>
        <v>600</v>
      </c>
      <c r="AC7719" s="164">
        <f t="shared" si="1036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7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 hidden="1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5063</v>
      </c>
      <c r="J7720" s="168" t="s">
        <v>3321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5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8"/>
        <v>14583.573403099581</v>
      </c>
      <c r="Z7720" s="164"/>
      <c r="AA7720" s="8">
        <f t="shared" si="1034"/>
        <v>149332.48039215684</v>
      </c>
      <c r="AB7720" s="164">
        <f t="shared" si="1041"/>
        <v>2986.6496078431373</v>
      </c>
      <c r="AC7720" s="164">
        <f t="shared" si="1036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7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 hidden="1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4650</v>
      </c>
      <c r="F7721" s="158" t="s">
        <v>4651</v>
      </c>
      <c r="G7721" s="159" t="s">
        <v>1921</v>
      </c>
      <c r="H7721" s="158" t="s">
        <v>36</v>
      </c>
      <c r="I7721" s="158" t="s">
        <v>5063</v>
      </c>
      <c r="J7721" s="168" t="s">
        <v>3321</v>
      </c>
      <c r="K7721" s="158" t="s">
        <v>32</v>
      </c>
      <c r="L7721" s="158" t="s">
        <v>4652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4576</v>
      </c>
      <c r="S7721" s="164">
        <v>0</v>
      </c>
      <c r="T7721" s="164">
        <v>500</v>
      </c>
      <c r="U7721" s="164">
        <v>500</v>
      </c>
      <c r="V7721" s="164">
        <f t="shared" si="1035"/>
        <v>0</v>
      </c>
      <c r="W7721" s="164">
        <v>0</v>
      </c>
      <c r="X7721" s="164"/>
      <c r="Y7721" s="7">
        <f t="shared" si="1038"/>
        <v>0</v>
      </c>
      <c r="Z7721" s="164"/>
      <c r="AA7721" s="8">
        <f t="shared" si="1034"/>
        <v>0</v>
      </c>
      <c r="AB7721" s="164">
        <f t="shared" si="1041"/>
        <v>500</v>
      </c>
      <c r="AC7721" s="164">
        <f t="shared" si="1036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7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 hidden="1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4653</v>
      </c>
      <c r="G7722" s="159" t="s">
        <v>918</v>
      </c>
      <c r="H7722" s="158" t="s">
        <v>36</v>
      </c>
      <c r="I7722" s="158" t="s">
        <v>5063</v>
      </c>
      <c r="J7722" s="168" t="s">
        <v>3321</v>
      </c>
      <c r="K7722" s="158" t="s">
        <v>32</v>
      </c>
      <c r="L7722" s="158" t="s">
        <v>4654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4576</v>
      </c>
      <c r="S7722" s="164">
        <v>0</v>
      </c>
      <c r="T7722" s="164">
        <v>500</v>
      </c>
      <c r="U7722" s="164">
        <v>500</v>
      </c>
      <c r="V7722" s="164">
        <f t="shared" si="1035"/>
        <v>0</v>
      </c>
      <c r="W7722" s="164">
        <v>0</v>
      </c>
      <c r="X7722" s="164"/>
      <c r="Y7722" s="7">
        <f t="shared" si="1038"/>
        <v>0</v>
      </c>
      <c r="Z7722" s="164"/>
      <c r="AA7722" s="8">
        <f t="shared" si="1034"/>
        <v>0</v>
      </c>
      <c r="AB7722" s="164">
        <f t="shared" si="1041"/>
        <v>500</v>
      </c>
      <c r="AC7722" s="164">
        <f t="shared" si="1036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7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 hidden="1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5063</v>
      </c>
      <c r="J7723" s="168" t="s">
        <v>3321</v>
      </c>
      <c r="K7723" s="158" t="s">
        <v>32</v>
      </c>
      <c r="L7723" s="158" t="s">
        <v>4655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5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8"/>
        <v>5087.8311040470944</v>
      </c>
      <c r="Z7723" s="164"/>
      <c r="AA7723" s="8">
        <f t="shared" si="1034"/>
        <v>52098.235294117658</v>
      </c>
      <c r="AB7723" s="164">
        <f t="shared" si="1041"/>
        <v>1041.9647058823539</v>
      </c>
      <c r="AC7723" s="164">
        <f t="shared" si="1036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7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 hidden="1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5063</v>
      </c>
      <c r="J7724" s="168" t="s">
        <v>3321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5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8"/>
        <v>15915.969291584217</v>
      </c>
      <c r="Z7724" s="164"/>
      <c r="AA7724" s="8">
        <f t="shared" si="1034"/>
        <v>162975.91176470584</v>
      </c>
      <c r="AB7724" s="164">
        <f t="shared" si="1041"/>
        <v>3259.5182352941192</v>
      </c>
      <c r="AC7724" s="164">
        <f t="shared" si="1036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7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 hidden="1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5063</v>
      </c>
      <c r="J7725" s="168" t="s">
        <v>3321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5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8"/>
        <v>13438.056466840513</v>
      </c>
      <c r="Z7725" s="164"/>
      <c r="AA7725" s="8">
        <f t="shared" si="1034"/>
        <v>137602.64705882352</v>
      </c>
      <c r="AB7725" s="164">
        <f t="shared" si="1041"/>
        <v>2752.0529411764874</v>
      </c>
      <c r="AC7725" s="164">
        <f t="shared" si="1036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7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 hidden="1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4656</v>
      </c>
      <c r="F7726" s="158" t="s">
        <v>4656</v>
      </c>
      <c r="G7726" s="159" t="s">
        <v>4656</v>
      </c>
      <c r="H7726" s="158" t="s">
        <v>36</v>
      </c>
      <c r="I7726" s="158" t="s">
        <v>5063</v>
      </c>
      <c r="J7726" s="168" t="s">
        <v>3321</v>
      </c>
      <c r="K7726" s="158" t="s">
        <v>32</v>
      </c>
      <c r="L7726" s="158" t="s">
        <v>4657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4576</v>
      </c>
      <c r="S7726" s="164">
        <v>0</v>
      </c>
      <c r="T7726" s="164">
        <v>500</v>
      </c>
      <c r="U7726" s="164">
        <v>500</v>
      </c>
      <c r="V7726" s="164">
        <f t="shared" si="1035"/>
        <v>0</v>
      </c>
      <c r="W7726" s="164">
        <v>0</v>
      </c>
      <c r="X7726" s="164"/>
      <c r="Y7726" s="7">
        <f t="shared" si="1038"/>
        <v>0</v>
      </c>
      <c r="Z7726" s="164"/>
      <c r="AA7726" s="8">
        <f t="shared" ref="AA7726:AA7736" si="1043">W7726+X7726</f>
        <v>0</v>
      </c>
      <c r="AB7726" s="164">
        <f t="shared" si="1041"/>
        <v>500</v>
      </c>
      <c r="AC7726" s="164">
        <f t="shared" si="1036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7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 hidden="1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5063</v>
      </c>
      <c r="J7727" s="168" t="s">
        <v>3321</v>
      </c>
      <c r="K7727" s="158" t="s">
        <v>32</v>
      </c>
      <c r="L7727" s="158" t="s">
        <v>4658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5"/>
        <v>28846.12</v>
      </c>
      <c r="W7727" s="164">
        <f t="shared" ref="W7727:W7741" si="1044">IF(O7727="折扣",U7727*P7727,IF(O7727="返现",U7727,U7727/(1+P7727)))</f>
        <v>12668.436893203885</v>
      </c>
      <c r="X7727" s="164"/>
      <c r="Y7727" s="7">
        <f t="shared" si="1038"/>
        <v>1125.1083214240698</v>
      </c>
      <c r="Z7727" s="164"/>
      <c r="AA7727" s="8">
        <f t="shared" si="1043"/>
        <v>12668.436893203885</v>
      </c>
      <c r="AB7727" s="164">
        <f t="shared" si="1041"/>
        <v>380.05310679611648</v>
      </c>
      <c r="AC7727" s="164">
        <f t="shared" si="1036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7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 hidden="1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5063</v>
      </c>
      <c r="J7728" s="168" t="s">
        <v>3321</v>
      </c>
      <c r="K7728" s="158" t="s">
        <v>32</v>
      </c>
      <c r="L7728" s="158" t="s">
        <v>4659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5"/>
        <v>0</v>
      </c>
      <c r="W7728" s="164">
        <f t="shared" si="1044"/>
        <v>34839.352941176468</v>
      </c>
      <c r="X7728" s="164"/>
      <c r="Y7728" s="7">
        <f t="shared" si="1038"/>
        <v>3402.3560018549433</v>
      </c>
      <c r="Z7728" s="164"/>
      <c r="AA7728" s="8">
        <f t="shared" si="1043"/>
        <v>34839.352941176468</v>
      </c>
      <c r="AB7728" s="164">
        <f t="shared" si="1041"/>
        <v>696.78705882353097</v>
      </c>
      <c r="AC7728" s="164">
        <f t="shared" si="1036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7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 hidden="1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5063</v>
      </c>
      <c r="J7729" s="168" t="s">
        <v>3321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5"/>
        <v>10000</v>
      </c>
      <c r="W7729" s="164">
        <f t="shared" si="1044"/>
        <v>0</v>
      </c>
      <c r="X7729" s="164"/>
      <c r="Y7729" s="7">
        <f t="shared" si="1038"/>
        <v>0</v>
      </c>
      <c r="Z7729" s="164"/>
      <c r="AA7729" s="8">
        <f t="shared" si="1043"/>
        <v>0</v>
      </c>
      <c r="AB7729" s="164">
        <f t="shared" si="1041"/>
        <v>0</v>
      </c>
      <c r="AC7729" s="164">
        <f t="shared" si="1036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7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 hidden="1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5063</v>
      </c>
      <c r="J7730" s="168" t="s">
        <v>3321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5"/>
        <v>120059.9</v>
      </c>
      <c r="W7730" s="164">
        <f t="shared" si="1044"/>
        <v>87214.705882352937</v>
      </c>
      <c r="X7730" s="164"/>
      <c r="Y7730" s="7">
        <f t="shared" si="1038"/>
        <v>8517.2499761936342</v>
      </c>
      <c r="Z7730" s="164"/>
      <c r="AA7730" s="8">
        <f t="shared" si="1043"/>
        <v>87214.705882352937</v>
      </c>
      <c r="AB7730" s="164">
        <f t="shared" si="1041"/>
        <v>1744.2941176470631</v>
      </c>
      <c r="AC7730" s="164">
        <f t="shared" si="1036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7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 hidden="1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5063</v>
      </c>
      <c r="J7731" s="168" t="s">
        <v>3321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5">S7731+T7731-U7731</f>
        <v>10398.74</v>
      </c>
      <c r="W7731" s="164">
        <f t="shared" si="1044"/>
        <v>0</v>
      </c>
      <c r="X7731" s="164"/>
      <c r="Y7731" s="7">
        <f t="shared" si="1038"/>
        <v>0</v>
      </c>
      <c r="Z7731" s="164"/>
      <c r="AA7731" s="8">
        <f t="shared" si="1043"/>
        <v>0</v>
      </c>
      <c r="AB7731" s="164">
        <f t="shared" si="1041"/>
        <v>0</v>
      </c>
      <c r="AC7731" s="164">
        <f t="shared" si="1036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7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 hidden="1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5063</v>
      </c>
      <c r="J7732" s="168" t="s">
        <v>3321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5"/>
        <v>10221.219999999999</v>
      </c>
      <c r="W7732" s="164">
        <f t="shared" si="1044"/>
        <v>0</v>
      </c>
      <c r="X7732" s="164"/>
      <c r="Y7732" s="7">
        <f t="shared" si="1038"/>
        <v>0</v>
      </c>
      <c r="Z7732" s="164"/>
      <c r="AA7732" s="8">
        <f t="shared" si="1043"/>
        <v>0</v>
      </c>
      <c r="AB7732" s="164">
        <f t="shared" si="1041"/>
        <v>0</v>
      </c>
      <c r="AC7732" s="164">
        <f t="shared" si="1036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7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 hidden="1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5063</v>
      </c>
      <c r="J7733" s="168" t="s">
        <v>3321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5"/>
        <v>6513.3300000000017</v>
      </c>
      <c r="W7733" s="164">
        <f t="shared" si="1044"/>
        <v>10430.588235294119</v>
      </c>
      <c r="X7733" s="164"/>
      <c r="Y7733" s="7">
        <f t="shared" si="1038"/>
        <v>1018.6347187661668</v>
      </c>
      <c r="Z7733" s="164"/>
      <c r="AA7733" s="8">
        <f t="shared" si="1043"/>
        <v>10430.588235294119</v>
      </c>
      <c r="AB7733" s="164">
        <f t="shared" si="1041"/>
        <v>208.6117647058818</v>
      </c>
      <c r="AC7733" s="164">
        <f t="shared" si="1036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7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 hidden="1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5063</v>
      </c>
      <c r="J7734" s="168" t="s">
        <v>3321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5"/>
        <v>12179.5</v>
      </c>
      <c r="W7734" s="164">
        <f t="shared" si="1044"/>
        <v>0</v>
      </c>
      <c r="X7734" s="164"/>
      <c r="Y7734" s="7">
        <f t="shared" si="1038"/>
        <v>0</v>
      </c>
      <c r="Z7734" s="164"/>
      <c r="AA7734" s="8">
        <f t="shared" si="1043"/>
        <v>0</v>
      </c>
      <c r="AB7734" s="164">
        <f t="shared" si="1041"/>
        <v>0</v>
      </c>
      <c r="AC7734" s="164">
        <f t="shared" ref="AC7734:AC7797" si="1046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7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 hidden="1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5063</v>
      </c>
      <c r="J7735" s="168" t="s">
        <v>3321</v>
      </c>
      <c r="K7735" s="158" t="s">
        <v>32</v>
      </c>
      <c r="L7735" s="158" t="s">
        <v>4660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5"/>
        <v>42894.64</v>
      </c>
      <c r="W7735" s="164">
        <f t="shared" si="1044"/>
        <v>0</v>
      </c>
      <c r="X7735" s="164"/>
      <c r="Y7735" s="7">
        <f t="shared" si="1038"/>
        <v>0</v>
      </c>
      <c r="Z7735" s="164"/>
      <c r="AA7735" s="8">
        <f t="shared" si="1043"/>
        <v>0</v>
      </c>
      <c r="AB7735" s="164">
        <f t="shared" si="1041"/>
        <v>0</v>
      </c>
      <c r="AC7735" s="164">
        <f t="shared" si="1046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7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 hidden="1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5063</v>
      </c>
      <c r="J7736" s="168" t="s">
        <v>3321</v>
      </c>
      <c r="K7736" s="158" t="s">
        <v>32</v>
      </c>
      <c r="L7736" s="158" t="s">
        <v>4661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5"/>
        <v>59610.79</v>
      </c>
      <c r="W7736" s="164">
        <f t="shared" si="1044"/>
        <v>0</v>
      </c>
      <c r="X7736" s="164"/>
      <c r="Y7736" s="7">
        <f t="shared" si="1038"/>
        <v>0</v>
      </c>
      <c r="Z7736" s="164"/>
      <c r="AA7736" s="8">
        <f t="shared" si="1043"/>
        <v>0</v>
      </c>
      <c r="AB7736" s="164">
        <f t="shared" si="1041"/>
        <v>0</v>
      </c>
      <c r="AC7736" s="164">
        <f t="shared" si="1046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7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 hidden="1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5063</v>
      </c>
      <c r="J7737" s="168" t="s">
        <v>3321</v>
      </c>
      <c r="K7737" s="158" t="s">
        <v>32</v>
      </c>
      <c r="L7737" s="158" t="s">
        <v>4662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5"/>
        <v>-14372.800000000001</v>
      </c>
      <c r="W7737" s="164">
        <f t="shared" si="1044"/>
        <v>14372.800000000001</v>
      </c>
      <c r="X7737" s="164"/>
      <c r="Y7737" s="7">
        <f t="shared" si="1038"/>
        <v>1657.9224243972349</v>
      </c>
      <c r="Z7737" s="164"/>
      <c r="AA7737" s="164"/>
      <c r="AB7737" s="164">
        <f t="shared" si="1041"/>
        <v>0</v>
      </c>
      <c r="AC7737" s="164">
        <f t="shared" si="1046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7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 hidden="1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5063</v>
      </c>
      <c r="J7738" s="168" t="s">
        <v>3321</v>
      </c>
      <c r="K7738" s="158" t="s">
        <v>32</v>
      </c>
      <c r="L7738" s="158" t="s">
        <v>4662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5"/>
        <v>30000</v>
      </c>
      <c r="W7738" s="164">
        <f t="shared" si="1044"/>
        <v>0</v>
      </c>
      <c r="X7738" s="164"/>
      <c r="Y7738" s="7">
        <f t="shared" si="1038"/>
        <v>0</v>
      </c>
      <c r="Z7738" s="164"/>
      <c r="AA7738" s="164"/>
      <c r="AB7738" s="164">
        <f t="shared" si="1041"/>
        <v>0</v>
      </c>
      <c r="AC7738" s="164">
        <f t="shared" si="1046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7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 hidden="1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5063</v>
      </c>
      <c r="J7739" s="168" t="s">
        <v>3321</v>
      </c>
      <c r="K7739" s="158" t="s">
        <v>32</v>
      </c>
      <c r="L7739" s="158" t="s">
        <v>3414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5"/>
        <v>0</v>
      </c>
      <c r="W7739" s="164">
        <f t="shared" si="1044"/>
        <v>123791.92999999998</v>
      </c>
      <c r="X7739" s="164"/>
      <c r="Y7739" s="7">
        <f t="shared" si="1038"/>
        <v>14279.570905210727</v>
      </c>
      <c r="Z7739" s="164"/>
      <c r="AA7739" s="164"/>
      <c r="AB7739" s="164">
        <f t="shared" si="1041"/>
        <v>0</v>
      </c>
      <c r="AC7739" s="164">
        <f t="shared" si="1046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7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 hidden="1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4663</v>
      </c>
      <c r="F7740" s="158" t="s">
        <v>4663</v>
      </c>
      <c r="G7740" s="159" t="s">
        <v>4663</v>
      </c>
      <c r="H7740" s="158" t="s">
        <v>36</v>
      </c>
      <c r="I7740" s="158" t="s">
        <v>5063</v>
      </c>
      <c r="J7740" s="168" t="s">
        <v>3321</v>
      </c>
      <c r="K7740" s="158" t="s">
        <v>32</v>
      </c>
      <c r="L7740" s="158" t="s">
        <v>4664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5"/>
        <v>18577.060000000001</v>
      </c>
      <c r="W7740" s="164">
        <f t="shared" si="1044"/>
        <v>27319.352941176472</v>
      </c>
      <c r="X7740" s="164"/>
      <c r="Y7740" s="7">
        <f t="shared" si="1038"/>
        <v>2667.9647180343563</v>
      </c>
      <c r="Z7740" s="164"/>
      <c r="AA7740" s="8">
        <f t="shared" ref="AA7740:AA7743" si="1048">W7740+X7740</f>
        <v>27319.352941176472</v>
      </c>
      <c r="AB7740" s="164">
        <f t="shared" si="1041"/>
        <v>546.38705882352951</v>
      </c>
      <c r="AC7740" s="164">
        <f t="shared" si="1046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7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 hidden="1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4663</v>
      </c>
      <c r="F7741" s="158" t="s">
        <v>4663</v>
      </c>
      <c r="G7741" s="159" t="s">
        <v>4663</v>
      </c>
      <c r="H7741" s="158" t="s">
        <v>36</v>
      </c>
      <c r="I7741" s="158" t="s">
        <v>5063</v>
      </c>
      <c r="J7741" s="168" t="s">
        <v>3321</v>
      </c>
      <c r="K7741" s="158" t="s">
        <v>32</v>
      </c>
      <c r="L7741" s="158" t="s">
        <v>4665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5"/>
        <v>0</v>
      </c>
      <c r="W7741" s="164">
        <f t="shared" si="1044"/>
        <v>9803.9215686274511</v>
      </c>
      <c r="X7741" s="164"/>
      <c r="Y7741" s="7">
        <f t="shared" si="1038"/>
        <v>957.4354451144518</v>
      </c>
      <c r="Z7741" s="164"/>
      <c r="AA7741" s="8">
        <f t="shared" si="1048"/>
        <v>9803.9215686274511</v>
      </c>
      <c r="AB7741" s="164">
        <f t="shared" si="1041"/>
        <v>196.07843137254895</v>
      </c>
      <c r="AC7741" s="164">
        <f t="shared" si="1046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7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 hidden="1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4666</v>
      </c>
      <c r="F7742" s="158" t="s">
        <v>4666</v>
      </c>
      <c r="G7742" s="159" t="s">
        <v>4666</v>
      </c>
      <c r="H7742" s="158" t="s">
        <v>36</v>
      </c>
      <c r="I7742" s="158" t="s">
        <v>5063</v>
      </c>
      <c r="J7742" s="168" t="s">
        <v>3321</v>
      </c>
      <c r="K7742" s="158" t="s">
        <v>32</v>
      </c>
      <c r="L7742" s="158" t="s">
        <v>4667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4576</v>
      </c>
      <c r="S7742" s="164">
        <v>0</v>
      </c>
      <c r="T7742" s="164">
        <v>500</v>
      </c>
      <c r="U7742" s="164">
        <v>500</v>
      </c>
      <c r="V7742" s="164">
        <f t="shared" si="1045"/>
        <v>0</v>
      </c>
      <c r="W7742" s="164">
        <v>0</v>
      </c>
      <c r="X7742" s="164"/>
      <c r="Y7742" s="7">
        <f t="shared" si="1038"/>
        <v>0</v>
      </c>
      <c r="Z7742" s="164"/>
      <c r="AA7742" s="8">
        <f t="shared" si="1048"/>
        <v>0</v>
      </c>
      <c r="AB7742" s="164">
        <f t="shared" si="1041"/>
        <v>500</v>
      </c>
      <c r="AC7742" s="164">
        <f t="shared" si="1046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7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 hidden="1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5063</v>
      </c>
      <c r="J7743" s="168" t="s">
        <v>3321</v>
      </c>
      <c r="K7743" s="158" t="s">
        <v>32</v>
      </c>
      <c r="L7743" s="158" t="s">
        <v>4668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5"/>
        <v>0</v>
      </c>
      <c r="W7743" s="164">
        <f t="shared" ref="W7743:W7759" si="1049">IF(O7743="折扣",U7743*P7743,IF(O7743="返现",U7743,U7743/(1+P7743)))</f>
        <v>0</v>
      </c>
      <c r="X7743" s="164"/>
      <c r="Y7743" s="7">
        <f t="shared" si="1038"/>
        <v>0</v>
      </c>
      <c r="Z7743" s="164"/>
      <c r="AA7743" s="8">
        <f t="shared" si="1048"/>
        <v>0</v>
      </c>
      <c r="AB7743" s="164">
        <f t="shared" si="1041"/>
        <v>0</v>
      </c>
      <c r="AC7743" s="164">
        <f t="shared" si="1046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7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 hidden="1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2458</v>
      </c>
      <c r="F7744" s="158" t="s">
        <v>2458</v>
      </c>
      <c r="G7744" s="159" t="s">
        <v>2458</v>
      </c>
      <c r="H7744" s="158" t="s">
        <v>36</v>
      </c>
      <c r="I7744" s="158" t="s">
        <v>5063</v>
      </c>
      <c r="J7744" s="168" t="s">
        <v>3321</v>
      </c>
      <c r="K7744" s="158" t="s">
        <v>32</v>
      </c>
      <c r="L7744" s="158" t="s">
        <v>4669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5"/>
        <v>0</v>
      </c>
      <c r="W7744" s="164">
        <f t="shared" si="1049"/>
        <v>12735.819047619048</v>
      </c>
      <c r="X7744" s="164"/>
      <c r="Y7744" s="7">
        <f t="shared" si="1038"/>
        <v>905.75816760392991</v>
      </c>
      <c r="Z7744" s="164"/>
      <c r="AA7744" s="164"/>
      <c r="AB7744" s="164">
        <f t="shared" si="1041"/>
        <v>636.79095238095215</v>
      </c>
      <c r="AC7744" s="164">
        <f t="shared" si="1046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7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 hidden="1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5063</v>
      </c>
      <c r="J7745" s="168" t="s">
        <v>3321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5"/>
        <v>32459.050000000192</v>
      </c>
      <c r="W7745" s="164">
        <f t="shared" si="1049"/>
        <v>148297.35922330094</v>
      </c>
      <c r="X7745" s="164"/>
      <c r="Y7745" s="7">
        <f t="shared" si="1038"/>
        <v>13170.574579477834</v>
      </c>
      <c r="Z7745" s="164"/>
      <c r="AA7745" s="8">
        <f t="shared" ref="AA7745:AA7792" si="1050">W7745+X7745</f>
        <v>148297.35922330094</v>
      </c>
      <c r="AB7745" s="164">
        <f t="shared" si="1041"/>
        <v>4448.9207766990294</v>
      </c>
      <c r="AC7745" s="164">
        <f t="shared" si="1046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7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 hidden="1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5063</v>
      </c>
      <c r="J7746" s="168" t="s">
        <v>3321</v>
      </c>
      <c r="K7746" s="158" t="s">
        <v>32</v>
      </c>
      <c r="L7746" s="158" t="s">
        <v>4670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5"/>
        <v>28661.000000000011</v>
      </c>
      <c r="W7746" s="164">
        <f t="shared" si="1049"/>
        <v>29711.456310679601</v>
      </c>
      <c r="X7746" s="164"/>
      <c r="Y7746" s="7">
        <f t="shared" si="1038"/>
        <v>2638.7317566152451</v>
      </c>
      <c r="Z7746" s="164"/>
      <c r="AA7746" s="8">
        <f t="shared" si="1050"/>
        <v>29711.456310679601</v>
      </c>
      <c r="AB7746" s="164">
        <f t="shared" si="1041"/>
        <v>891.34368932039069</v>
      </c>
      <c r="AC7746" s="164">
        <f t="shared" si="1046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7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 hidden="1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5063</v>
      </c>
      <c r="J7747" s="168" t="s">
        <v>3321</v>
      </c>
      <c r="K7747" s="158" t="s">
        <v>32</v>
      </c>
      <c r="L7747" s="158" t="s">
        <v>4671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5"/>
        <v>102115.78999999998</v>
      </c>
      <c r="W7747" s="164">
        <f t="shared" si="1049"/>
        <v>132043.40776699031</v>
      </c>
      <c r="X7747" s="164"/>
      <c r="Y7747" s="7">
        <f t="shared" ref="Y7747:Y7810" si="1051">IF(W7747-AC7747&lt;=0,0,IF(O7747="返现",MAX(W7747-AB7747-AC7747,0),MAX(W7747-AC7747,0)))</f>
        <v>11727.029792249319</v>
      </c>
      <c r="Z7747" s="164"/>
      <c r="AA7747" s="8">
        <f t="shared" si="1050"/>
        <v>132043.40776699031</v>
      </c>
      <c r="AB7747" s="164">
        <f t="shared" si="1041"/>
        <v>3961.3022330097156</v>
      </c>
      <c r="AC7747" s="164">
        <f t="shared" si="1046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7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 hidden="1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5063</v>
      </c>
      <c r="J7748" s="168" t="s">
        <v>3321</v>
      </c>
      <c r="K7748" s="158" t="s">
        <v>32</v>
      </c>
      <c r="L7748" s="158" t="s">
        <v>4672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5"/>
        <v>19429.800000000028</v>
      </c>
      <c r="W7748" s="164">
        <f t="shared" si="1049"/>
        <v>23638.058252427185</v>
      </c>
      <c r="X7748" s="164"/>
      <c r="Y7748" s="7">
        <f t="shared" si="1051"/>
        <v>2099.3415577876149</v>
      </c>
      <c r="Z7748" s="164"/>
      <c r="AA7748" s="8">
        <f t="shared" si="1050"/>
        <v>23638.058252427185</v>
      </c>
      <c r="AB7748" s="164">
        <f t="shared" si="1041"/>
        <v>709.1417475728158</v>
      </c>
      <c r="AC7748" s="164">
        <f t="shared" si="1046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7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 hidden="1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3904</v>
      </c>
      <c r="F7749" s="158" t="s">
        <v>3904</v>
      </c>
      <c r="G7749" s="159" t="s">
        <v>3904</v>
      </c>
      <c r="H7749" s="158" t="s">
        <v>36</v>
      </c>
      <c r="I7749" s="158" t="s">
        <v>5063</v>
      </c>
      <c r="J7749" s="168" t="s">
        <v>3321</v>
      </c>
      <c r="K7749" s="158" t="s">
        <v>32</v>
      </c>
      <c r="L7749" s="158" t="s">
        <v>4673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5"/>
        <v>9540.51</v>
      </c>
      <c r="W7749" s="164">
        <f t="shared" si="1049"/>
        <v>0</v>
      </c>
      <c r="X7749" s="164"/>
      <c r="Y7749" s="7">
        <f t="shared" si="1051"/>
        <v>0</v>
      </c>
      <c r="Z7749" s="164"/>
      <c r="AA7749" s="8">
        <f t="shared" si="1050"/>
        <v>0</v>
      </c>
      <c r="AB7749" s="164">
        <f t="shared" si="1041"/>
        <v>0</v>
      </c>
      <c r="AC7749" s="164">
        <f t="shared" si="1046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7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 hidden="1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3904</v>
      </c>
      <c r="F7750" s="158" t="s">
        <v>3904</v>
      </c>
      <c r="G7750" s="159" t="s">
        <v>3904</v>
      </c>
      <c r="H7750" s="158" t="s">
        <v>36</v>
      </c>
      <c r="I7750" s="158" t="s">
        <v>5063</v>
      </c>
      <c r="J7750" s="168" t="s">
        <v>3321</v>
      </c>
      <c r="K7750" s="158" t="s">
        <v>32</v>
      </c>
      <c r="L7750" s="158" t="s">
        <v>4674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5"/>
        <v>-5.6843418860808015E-13</v>
      </c>
      <c r="W7750" s="164">
        <f t="shared" si="1049"/>
        <v>259.39</v>
      </c>
      <c r="X7750" s="164"/>
      <c r="Y7750" s="7">
        <f t="shared" si="1051"/>
        <v>29.920996442196298</v>
      </c>
      <c r="Z7750" s="164"/>
      <c r="AA7750" s="8">
        <f t="shared" si="1050"/>
        <v>259.39</v>
      </c>
      <c r="AB7750" s="164">
        <f t="shared" si="1041"/>
        <v>0</v>
      </c>
      <c r="AC7750" s="164">
        <f t="shared" si="1046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7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 hidden="1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3904</v>
      </c>
      <c r="F7751" s="158" t="s">
        <v>3904</v>
      </c>
      <c r="G7751" s="159" t="s">
        <v>3904</v>
      </c>
      <c r="H7751" s="158" t="s">
        <v>36</v>
      </c>
      <c r="I7751" s="158" t="s">
        <v>5063</v>
      </c>
      <c r="J7751" s="168" t="s">
        <v>3321</v>
      </c>
      <c r="K7751" s="158" t="s">
        <v>32</v>
      </c>
      <c r="L7751" s="158" t="s">
        <v>4673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5"/>
        <v>32563.379999999997</v>
      </c>
      <c r="W7751" s="164">
        <f t="shared" si="1049"/>
        <v>63692.74</v>
      </c>
      <c r="X7751" s="164"/>
      <c r="Y7751" s="7">
        <f t="shared" si="1051"/>
        <v>7347.045942147859</v>
      </c>
      <c r="Z7751" s="164"/>
      <c r="AA7751" s="8">
        <f t="shared" si="1050"/>
        <v>63692.74</v>
      </c>
      <c r="AB7751" s="164">
        <f t="shared" si="1041"/>
        <v>0</v>
      </c>
      <c r="AC7751" s="164">
        <f t="shared" si="1046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7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 hidden="1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5063</v>
      </c>
      <c r="J7752" s="168" t="s">
        <v>3321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5"/>
        <v>281774.23000000021</v>
      </c>
      <c r="W7752" s="164">
        <f t="shared" si="1049"/>
        <v>334269.79999999993</v>
      </c>
      <c r="X7752" s="164"/>
      <c r="Y7752" s="7">
        <f t="shared" si="1051"/>
        <v>38558.485279053391</v>
      </c>
      <c r="Z7752" s="164"/>
      <c r="AA7752" s="8">
        <f t="shared" si="1050"/>
        <v>334269.79999999993</v>
      </c>
      <c r="AB7752" s="164">
        <f t="shared" si="1041"/>
        <v>0</v>
      </c>
      <c r="AC7752" s="164">
        <f t="shared" si="1046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7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 hidden="1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5063</v>
      </c>
      <c r="J7753" s="168" t="s">
        <v>3321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5"/>
        <v>0</v>
      </c>
      <c r="W7753" s="164">
        <f t="shared" si="1049"/>
        <v>0</v>
      </c>
      <c r="X7753" s="164"/>
      <c r="Y7753" s="7">
        <f t="shared" si="1051"/>
        <v>0</v>
      </c>
      <c r="Z7753" s="164"/>
      <c r="AA7753" s="8">
        <f t="shared" si="1050"/>
        <v>0</v>
      </c>
      <c r="AB7753" s="164">
        <f t="shared" si="1041"/>
        <v>0</v>
      </c>
      <c r="AC7753" s="164">
        <f t="shared" si="1046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7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 hidden="1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5063</v>
      </c>
      <c r="J7754" s="168" t="s">
        <v>3321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5"/>
        <v>4625.51</v>
      </c>
      <c r="W7754" s="164">
        <f t="shared" si="1049"/>
        <v>0</v>
      </c>
      <c r="X7754" s="164"/>
      <c r="Y7754" s="7">
        <f t="shared" si="1051"/>
        <v>0</v>
      </c>
      <c r="Z7754" s="164"/>
      <c r="AA7754" s="8">
        <f t="shared" si="1050"/>
        <v>0</v>
      </c>
      <c r="AB7754" s="164">
        <f t="shared" si="1041"/>
        <v>0</v>
      </c>
      <c r="AC7754" s="164">
        <f t="shared" si="1046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7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 hidden="1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5063</v>
      </c>
      <c r="J7755" s="168" t="s">
        <v>3321</v>
      </c>
      <c r="K7755" s="158" t="s">
        <v>32</v>
      </c>
      <c r="L7755" s="158" t="s">
        <v>4675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5"/>
        <v>9703.2000000000007</v>
      </c>
      <c r="W7755" s="164">
        <f t="shared" si="1049"/>
        <v>0</v>
      </c>
      <c r="X7755" s="164"/>
      <c r="Y7755" s="7">
        <f t="shared" si="1051"/>
        <v>0</v>
      </c>
      <c r="Z7755" s="164"/>
      <c r="AA7755" s="8">
        <f t="shared" si="1050"/>
        <v>0</v>
      </c>
      <c r="AB7755" s="164">
        <f t="shared" si="1041"/>
        <v>0</v>
      </c>
      <c r="AC7755" s="164">
        <f t="shared" si="1046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7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 hidden="1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5063</v>
      </c>
      <c r="J7756" s="168" t="s">
        <v>3321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5"/>
        <v>2453</v>
      </c>
      <c r="W7756" s="164">
        <f t="shared" si="1049"/>
        <v>0</v>
      </c>
      <c r="X7756" s="164"/>
      <c r="Y7756" s="7">
        <f t="shared" si="1051"/>
        <v>0</v>
      </c>
      <c r="Z7756" s="164"/>
      <c r="AA7756" s="8">
        <f t="shared" si="1050"/>
        <v>0</v>
      </c>
      <c r="AB7756" s="164">
        <f t="shared" si="1041"/>
        <v>0</v>
      </c>
      <c r="AC7756" s="164">
        <f t="shared" si="1046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7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 hidden="1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5063</v>
      </c>
      <c r="J7757" s="168" t="s">
        <v>3321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5"/>
        <v>8223.7000000000007</v>
      </c>
      <c r="W7757" s="164">
        <f t="shared" si="1049"/>
        <v>0</v>
      </c>
      <c r="X7757" s="164"/>
      <c r="Y7757" s="7">
        <f t="shared" si="1051"/>
        <v>0</v>
      </c>
      <c r="Z7757" s="164"/>
      <c r="AA7757" s="8">
        <f t="shared" si="1050"/>
        <v>0</v>
      </c>
      <c r="AB7757" s="164">
        <f t="shared" si="1041"/>
        <v>0</v>
      </c>
      <c r="AC7757" s="164">
        <f t="shared" si="1046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7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 hidden="1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5063</v>
      </c>
      <c r="J7758" s="168" t="s">
        <v>3321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5"/>
        <v>3950</v>
      </c>
      <c r="W7758" s="164">
        <f t="shared" si="1049"/>
        <v>0</v>
      </c>
      <c r="X7758" s="164"/>
      <c r="Y7758" s="7">
        <f t="shared" si="1051"/>
        <v>0</v>
      </c>
      <c r="Z7758" s="164"/>
      <c r="AA7758" s="8">
        <f t="shared" si="1050"/>
        <v>0</v>
      </c>
      <c r="AB7758" s="164">
        <f t="shared" si="1041"/>
        <v>0</v>
      </c>
      <c r="AC7758" s="164">
        <f t="shared" si="1046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7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 hidden="1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5063</v>
      </c>
      <c r="J7759" s="168" t="s">
        <v>3321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5"/>
        <v>12912.479999999996</v>
      </c>
      <c r="W7759" s="164">
        <f t="shared" si="1049"/>
        <v>25203.676470588242</v>
      </c>
      <c r="X7759" s="164"/>
      <c r="Y7759" s="7">
        <f t="shared" si="1051"/>
        <v>2461.3511064141021</v>
      </c>
      <c r="Z7759" s="164"/>
      <c r="AA7759" s="8">
        <f t="shared" si="1050"/>
        <v>25203.676470588242</v>
      </c>
      <c r="AB7759" s="164">
        <f t="shared" si="1041"/>
        <v>504.07352941176578</v>
      </c>
      <c r="AC7759" s="164">
        <f t="shared" si="1046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7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 hidden="1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5063</v>
      </c>
      <c r="J7760" s="168" t="s">
        <v>3321</v>
      </c>
      <c r="K7760" s="158" t="s">
        <v>32</v>
      </c>
      <c r="L7760" s="158" t="s">
        <v>4676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4576</v>
      </c>
      <c r="S7760" s="164">
        <v>0</v>
      </c>
      <c r="T7760" s="164">
        <v>500</v>
      </c>
      <c r="U7760" s="164">
        <v>500</v>
      </c>
      <c r="V7760" s="164">
        <f t="shared" si="1045"/>
        <v>0</v>
      </c>
      <c r="W7760" s="164">
        <v>0</v>
      </c>
      <c r="X7760" s="164"/>
      <c r="Y7760" s="7">
        <f t="shared" si="1051"/>
        <v>0</v>
      </c>
      <c r="Z7760" s="164"/>
      <c r="AA7760" s="8">
        <f t="shared" si="1050"/>
        <v>0</v>
      </c>
      <c r="AB7760" s="164">
        <f t="shared" si="1041"/>
        <v>500</v>
      </c>
      <c r="AC7760" s="164">
        <f t="shared" si="1046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7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 hidden="1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4677</v>
      </c>
      <c r="F7761" s="158" t="s">
        <v>4678</v>
      </c>
      <c r="G7761" s="159" t="s">
        <v>4679</v>
      </c>
      <c r="H7761" s="158" t="s">
        <v>36</v>
      </c>
      <c r="I7761" s="158" t="s">
        <v>5063</v>
      </c>
      <c r="J7761" s="168" t="s">
        <v>3321</v>
      </c>
      <c r="K7761" s="158" t="s">
        <v>32</v>
      </c>
      <c r="L7761" s="158" t="s">
        <v>4680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4576</v>
      </c>
      <c r="S7761" s="164">
        <v>0</v>
      </c>
      <c r="T7761" s="164">
        <v>500</v>
      </c>
      <c r="U7761" s="164">
        <v>500</v>
      </c>
      <c r="V7761" s="164">
        <f t="shared" si="1045"/>
        <v>0</v>
      </c>
      <c r="W7761" s="164">
        <v>0</v>
      </c>
      <c r="X7761" s="164"/>
      <c r="Y7761" s="7">
        <f t="shared" si="1051"/>
        <v>0</v>
      </c>
      <c r="Z7761" s="164"/>
      <c r="AA7761" s="8">
        <f t="shared" si="1050"/>
        <v>0</v>
      </c>
      <c r="AB7761" s="164">
        <f t="shared" si="1041"/>
        <v>500</v>
      </c>
      <c r="AC7761" s="164">
        <f t="shared" si="1046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7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 hidden="1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5063</v>
      </c>
      <c r="J7762" s="168" t="s">
        <v>3321</v>
      </c>
      <c r="K7762" s="158" t="s">
        <v>32</v>
      </c>
      <c r="L7762" s="158" t="s">
        <v>4681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5"/>
        <v>0</v>
      </c>
      <c r="W7762" s="164">
        <f t="shared" ref="W7762:W7773" si="1052">IF(O7762="折扣",U7762*P7762,IF(O7762="返现",U7762,U7762/(1+P7762)))</f>
        <v>0</v>
      </c>
      <c r="X7762" s="164"/>
      <c r="Y7762" s="7">
        <f t="shared" si="1051"/>
        <v>0</v>
      </c>
      <c r="Z7762" s="164"/>
      <c r="AA7762" s="8">
        <f t="shared" si="1050"/>
        <v>0</v>
      </c>
      <c r="AB7762" s="164">
        <f t="shared" si="1041"/>
        <v>0</v>
      </c>
      <c r="AC7762" s="164">
        <f t="shared" si="1046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7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 hidden="1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5063</v>
      </c>
      <c r="J7763" s="168" t="s">
        <v>3321</v>
      </c>
      <c r="K7763" s="158" t="s">
        <v>32</v>
      </c>
      <c r="L7763" s="158" t="s">
        <v>4682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5"/>
        <v>70085.399999999994</v>
      </c>
      <c r="W7763" s="164">
        <f t="shared" si="1052"/>
        <v>29914.600000000002</v>
      </c>
      <c r="X7763" s="164"/>
      <c r="Y7763" s="7">
        <f t="shared" si="1051"/>
        <v>3450.6906209558001</v>
      </c>
      <c r="Z7763" s="164"/>
      <c r="AA7763" s="8">
        <f t="shared" si="1050"/>
        <v>29914.600000000002</v>
      </c>
      <c r="AB7763" s="164">
        <f t="shared" si="1041"/>
        <v>0</v>
      </c>
      <c r="AC7763" s="164">
        <f t="shared" si="1046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7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 hidden="1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5063</v>
      </c>
      <c r="J7764" s="168" t="s">
        <v>3321</v>
      </c>
      <c r="K7764" s="158" t="s">
        <v>32</v>
      </c>
      <c r="L7764" s="158" t="s">
        <v>4683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5"/>
        <v>150000</v>
      </c>
      <c r="W7764" s="164">
        <f t="shared" si="1052"/>
        <v>0</v>
      </c>
      <c r="X7764" s="164"/>
      <c r="Y7764" s="7">
        <f t="shared" si="1051"/>
        <v>0</v>
      </c>
      <c r="Z7764" s="164"/>
      <c r="AA7764" s="8">
        <f t="shared" si="1050"/>
        <v>0</v>
      </c>
      <c r="AB7764" s="164">
        <f t="shared" si="1041"/>
        <v>0</v>
      </c>
      <c r="AC7764" s="164">
        <f t="shared" si="1046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7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 hidden="1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5063</v>
      </c>
      <c r="J7765" s="168" t="s">
        <v>3321</v>
      </c>
      <c r="K7765" s="158" t="s">
        <v>32</v>
      </c>
      <c r="L7765" s="158" t="s">
        <v>4681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5"/>
        <v>3216714.04</v>
      </c>
      <c r="W7765" s="164">
        <f t="shared" si="1052"/>
        <v>5222566.7600000007</v>
      </c>
      <c r="X7765" s="164"/>
      <c r="Y7765" s="7">
        <f t="shared" si="1051"/>
        <v>602430.322853975</v>
      </c>
      <c r="Z7765" s="164"/>
      <c r="AA7765" s="8">
        <f t="shared" si="1050"/>
        <v>5222566.7600000007</v>
      </c>
      <c r="AB7765" s="164">
        <f t="shared" si="1041"/>
        <v>0</v>
      </c>
      <c r="AC7765" s="164">
        <f t="shared" si="1046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7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 hidden="1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5063</v>
      </c>
      <c r="J7766" s="168" t="s">
        <v>3321</v>
      </c>
      <c r="K7766" s="158" t="s">
        <v>32</v>
      </c>
      <c r="L7766" s="158" t="s">
        <v>4682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5"/>
        <v>0</v>
      </c>
      <c r="W7766" s="164">
        <f t="shared" si="1052"/>
        <v>0</v>
      </c>
      <c r="X7766" s="164"/>
      <c r="Y7766" s="7">
        <f t="shared" si="1051"/>
        <v>0</v>
      </c>
      <c r="Z7766" s="164"/>
      <c r="AA7766" s="8">
        <f t="shared" si="1050"/>
        <v>0</v>
      </c>
      <c r="AB7766" s="164">
        <f t="shared" si="1041"/>
        <v>0</v>
      </c>
      <c r="AC7766" s="164">
        <f t="shared" si="1046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7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 hidden="1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5063</v>
      </c>
      <c r="J7767" s="168" t="s">
        <v>3321</v>
      </c>
      <c r="K7767" s="158" t="s">
        <v>32</v>
      </c>
      <c r="L7767" s="158" t="s">
        <v>4684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5"/>
        <v>370601.82999999996</v>
      </c>
      <c r="W7767" s="164">
        <f t="shared" si="1052"/>
        <v>79398.170000000013</v>
      </c>
      <c r="X7767" s="164"/>
      <c r="Y7767" s="7">
        <f t="shared" si="1051"/>
        <v>9158.6890862673899</v>
      </c>
      <c r="Z7767" s="164"/>
      <c r="AA7767" s="8">
        <f t="shared" si="1050"/>
        <v>79398.170000000013</v>
      </c>
      <c r="AB7767" s="164">
        <f t="shared" si="1041"/>
        <v>0</v>
      </c>
      <c r="AC7767" s="164">
        <f t="shared" si="1046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7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 hidden="1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5063</v>
      </c>
      <c r="J7768" s="168" t="s">
        <v>3321</v>
      </c>
      <c r="K7768" s="158" t="s">
        <v>32</v>
      </c>
      <c r="L7768" s="158" t="s">
        <v>4681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5"/>
        <v>0</v>
      </c>
      <c r="W7768" s="164">
        <f t="shared" si="1052"/>
        <v>0</v>
      </c>
      <c r="X7768" s="164"/>
      <c r="Y7768" s="7">
        <f t="shared" si="1051"/>
        <v>0</v>
      </c>
      <c r="Z7768" s="164"/>
      <c r="AA7768" s="8">
        <f t="shared" si="1050"/>
        <v>0</v>
      </c>
      <c r="AB7768" s="164">
        <f t="shared" si="1041"/>
        <v>0</v>
      </c>
      <c r="AC7768" s="164">
        <f t="shared" si="1046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7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 hidden="1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5063</v>
      </c>
      <c r="J7769" s="168" t="s">
        <v>3321</v>
      </c>
      <c r="K7769" s="158" t="s">
        <v>32</v>
      </c>
      <c r="L7769" s="158" t="s">
        <v>4682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5"/>
        <v>0</v>
      </c>
      <c r="W7769" s="164">
        <f t="shared" si="1052"/>
        <v>0</v>
      </c>
      <c r="X7769" s="164"/>
      <c r="Y7769" s="7">
        <f t="shared" si="1051"/>
        <v>0</v>
      </c>
      <c r="Z7769" s="164"/>
      <c r="AA7769" s="8">
        <f t="shared" si="1050"/>
        <v>0</v>
      </c>
      <c r="AB7769" s="164">
        <f t="shared" si="1041"/>
        <v>0</v>
      </c>
      <c r="AC7769" s="164">
        <f t="shared" si="1046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7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 hidden="1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5063</v>
      </c>
      <c r="J7770" s="168" t="s">
        <v>3321</v>
      </c>
      <c r="K7770" s="158" t="s">
        <v>32</v>
      </c>
      <c r="L7770" s="158" t="s">
        <v>4683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5"/>
        <v>518930.8899999999</v>
      </c>
      <c r="W7770" s="164">
        <f t="shared" si="1052"/>
        <v>731069.1100000001</v>
      </c>
      <c r="X7770" s="164"/>
      <c r="Y7770" s="7">
        <f t="shared" si="1051"/>
        <v>84329.836305600125</v>
      </c>
      <c r="Z7770" s="164"/>
      <c r="AA7770" s="8">
        <f t="shared" si="1050"/>
        <v>731069.1100000001</v>
      </c>
      <c r="AB7770" s="164">
        <f t="shared" ref="AB7770:AB7833" si="1053">U7770-W7770</f>
        <v>0</v>
      </c>
      <c r="AC7770" s="164">
        <f t="shared" si="1046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7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 hidden="1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5063</v>
      </c>
      <c r="J7771" s="168" t="s">
        <v>3321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5"/>
        <v>0</v>
      </c>
      <c r="W7771" s="164">
        <f t="shared" si="1052"/>
        <v>211203.89215686271</v>
      </c>
      <c r="X7771" s="164"/>
      <c r="Y7771" s="7">
        <f t="shared" si="1051"/>
        <v>20625.83743470526</v>
      </c>
      <c r="Z7771" s="164"/>
      <c r="AA7771" s="8">
        <f t="shared" si="1050"/>
        <v>211203.89215686271</v>
      </c>
      <c r="AB7771" s="164">
        <f t="shared" si="1053"/>
        <v>4224.0778431372601</v>
      </c>
      <c r="AC7771" s="164">
        <f t="shared" si="1046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7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 hidden="1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5063</v>
      </c>
      <c r="J7772" s="168" t="s">
        <v>3321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5"/>
        <v>10200</v>
      </c>
      <c r="W7772" s="164">
        <f t="shared" si="1052"/>
        <v>0</v>
      </c>
      <c r="X7772" s="164"/>
      <c r="Y7772" s="7">
        <f t="shared" si="1051"/>
        <v>0</v>
      </c>
      <c r="Z7772" s="164"/>
      <c r="AA7772" s="8">
        <f t="shared" si="1050"/>
        <v>0</v>
      </c>
      <c r="AB7772" s="164">
        <f t="shared" si="1053"/>
        <v>0</v>
      </c>
      <c r="AC7772" s="164">
        <f t="shared" si="1046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7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 hidden="1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3923</v>
      </c>
      <c r="F7773" s="158" t="s">
        <v>3923</v>
      </c>
      <c r="G7773" s="159" t="s">
        <v>3923</v>
      </c>
      <c r="H7773" s="158" t="s">
        <v>36</v>
      </c>
      <c r="I7773" s="158" t="s">
        <v>5063</v>
      </c>
      <c r="J7773" s="168" t="s">
        <v>3321</v>
      </c>
      <c r="K7773" s="158" t="s">
        <v>32</v>
      </c>
      <c r="L7773" s="158" t="s">
        <v>4685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5"/>
        <v>0</v>
      </c>
      <c r="W7773" s="164">
        <f t="shared" si="1052"/>
        <v>2920.8823529411766</v>
      </c>
      <c r="X7773" s="164"/>
      <c r="Y7773" s="7">
        <f t="shared" si="1051"/>
        <v>285.24874216294847</v>
      </c>
      <c r="Z7773" s="164"/>
      <c r="AA7773" s="8">
        <f t="shared" si="1050"/>
        <v>2920.8823529411766</v>
      </c>
      <c r="AB7773" s="164">
        <f t="shared" si="1053"/>
        <v>58.417647058823604</v>
      </c>
      <c r="AC7773" s="164">
        <f t="shared" si="1046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7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 hidden="1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4686</v>
      </c>
      <c r="F7774" s="158" t="s">
        <v>4686</v>
      </c>
      <c r="G7774" s="159" t="s">
        <v>4686</v>
      </c>
      <c r="H7774" s="158" t="s">
        <v>36</v>
      </c>
      <c r="I7774" s="158" t="s">
        <v>5063</v>
      </c>
      <c r="J7774" s="168" t="s">
        <v>3321</v>
      </c>
      <c r="K7774" s="158" t="s">
        <v>32</v>
      </c>
      <c r="L7774" s="158" t="s">
        <v>4687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4688</v>
      </c>
      <c r="S7774" s="164">
        <v>0</v>
      </c>
      <c r="T7774" s="164">
        <v>560</v>
      </c>
      <c r="U7774" s="164">
        <v>560</v>
      </c>
      <c r="V7774" s="164">
        <f t="shared" si="1045"/>
        <v>0</v>
      </c>
      <c r="W7774" s="164">
        <v>0</v>
      </c>
      <c r="X7774" s="164"/>
      <c r="Y7774" s="7">
        <f t="shared" si="1051"/>
        <v>0</v>
      </c>
      <c r="Z7774" s="164"/>
      <c r="AA7774" s="8">
        <f t="shared" si="1050"/>
        <v>0</v>
      </c>
      <c r="AB7774" s="164">
        <f t="shared" si="1053"/>
        <v>560</v>
      </c>
      <c r="AC7774" s="164">
        <f t="shared" si="1046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7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 hidden="1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5063</v>
      </c>
      <c r="J7775" s="168" t="s">
        <v>3321</v>
      </c>
      <c r="K7775" s="158" t="s">
        <v>32</v>
      </c>
      <c r="L7775" s="158" t="s">
        <v>4689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5"/>
        <v>272.2</v>
      </c>
      <c r="W7775" s="164">
        <f t="shared" ref="W7775:W7837" si="1054">IF(O7775="折扣",U7775*P7775,IF(O7775="返现",U7775,U7775/(1+P7775)))</f>
        <v>0</v>
      </c>
      <c r="X7775" s="164"/>
      <c r="Y7775" s="7">
        <f t="shared" si="1051"/>
        <v>0</v>
      </c>
      <c r="Z7775" s="164"/>
      <c r="AA7775" s="8">
        <f t="shared" si="1050"/>
        <v>0</v>
      </c>
      <c r="AB7775" s="164">
        <f t="shared" si="1053"/>
        <v>0</v>
      </c>
      <c r="AC7775" s="164">
        <f t="shared" si="1046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7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 hidden="1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5063</v>
      </c>
      <c r="J7776" s="168" t="s">
        <v>3321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5"/>
        <v>6212.97</v>
      </c>
      <c r="W7776" s="164">
        <f t="shared" si="1054"/>
        <v>0</v>
      </c>
      <c r="X7776" s="164"/>
      <c r="Y7776" s="7">
        <f t="shared" si="1051"/>
        <v>0</v>
      </c>
      <c r="Z7776" s="164"/>
      <c r="AA7776" s="8">
        <f t="shared" si="1050"/>
        <v>0</v>
      </c>
      <c r="AB7776" s="164">
        <f t="shared" si="1053"/>
        <v>0</v>
      </c>
      <c r="AC7776" s="164">
        <f t="shared" si="1046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7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 hidden="1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5063</v>
      </c>
      <c r="J7777" s="168" t="s">
        <v>3321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5"/>
        <v>1.99999999999818E-2</v>
      </c>
      <c r="W7777" s="164">
        <f t="shared" si="1054"/>
        <v>0</v>
      </c>
      <c r="X7777" s="164"/>
      <c r="Y7777" s="7">
        <f t="shared" si="1051"/>
        <v>0</v>
      </c>
      <c r="Z7777" s="164"/>
      <c r="AA7777" s="8">
        <f t="shared" si="1050"/>
        <v>0</v>
      </c>
      <c r="AB7777" s="164">
        <f t="shared" si="1053"/>
        <v>0</v>
      </c>
      <c r="AC7777" s="164">
        <f t="shared" si="1046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7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 hidden="1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5063</v>
      </c>
      <c r="J7778" s="168" t="s">
        <v>3321</v>
      </c>
      <c r="K7778" s="158" t="s">
        <v>32</v>
      </c>
      <c r="L7778" s="158" t="s">
        <v>4690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5"/>
        <v>79482.7</v>
      </c>
      <c r="W7778" s="164">
        <f t="shared" si="1054"/>
        <v>0</v>
      </c>
      <c r="X7778" s="164"/>
      <c r="Y7778" s="7">
        <f t="shared" si="1051"/>
        <v>0</v>
      </c>
      <c r="Z7778" s="164"/>
      <c r="AA7778" s="8">
        <f t="shared" si="1050"/>
        <v>0</v>
      </c>
      <c r="AB7778" s="164">
        <f t="shared" si="1053"/>
        <v>0</v>
      </c>
      <c r="AC7778" s="164">
        <f t="shared" si="1046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7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 hidden="1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5063</v>
      </c>
      <c r="J7779" s="168" t="s">
        <v>3321</v>
      </c>
      <c r="K7779" s="158" t="s">
        <v>32</v>
      </c>
      <c r="L7779" s="158" t="s">
        <v>4691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5"/>
        <v>52843.409999999996</v>
      </c>
      <c r="W7779" s="164">
        <f t="shared" si="1054"/>
        <v>48838.627450980392</v>
      </c>
      <c r="X7779" s="164"/>
      <c r="Y7779" s="7">
        <f t="shared" si="1051"/>
        <v>4769.5029672554374</v>
      </c>
      <c r="Z7779" s="164"/>
      <c r="AA7779" s="8">
        <f t="shared" si="1050"/>
        <v>48838.627450980392</v>
      </c>
      <c r="AB7779" s="164">
        <f t="shared" si="1053"/>
        <v>976.77254901960987</v>
      </c>
      <c r="AC7779" s="164">
        <f t="shared" si="1046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7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 hidden="1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2582</v>
      </c>
      <c r="F7780" s="158" t="s">
        <v>3425</v>
      </c>
      <c r="G7780" s="159" t="s">
        <v>2582</v>
      </c>
      <c r="H7780" s="158" t="s">
        <v>36</v>
      </c>
      <c r="I7780" s="158" t="s">
        <v>5063</v>
      </c>
      <c r="J7780" s="168" t="s">
        <v>3321</v>
      </c>
      <c r="K7780" s="158" t="s">
        <v>32</v>
      </c>
      <c r="L7780" s="158" t="s">
        <v>4692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5"/>
        <v>493718.20000000042</v>
      </c>
      <c r="W7780" s="164">
        <f t="shared" si="1054"/>
        <v>1074149.9615384615</v>
      </c>
      <c r="X7780" s="164"/>
      <c r="Y7780" s="7">
        <f t="shared" si="1051"/>
        <v>85894.877688971232</v>
      </c>
      <c r="Z7780" s="164"/>
      <c r="AA7780" s="8">
        <f t="shared" si="1050"/>
        <v>1074149.9615384615</v>
      </c>
      <c r="AB7780" s="164">
        <f t="shared" si="1053"/>
        <v>42965.99846153846</v>
      </c>
      <c r="AC7780" s="164">
        <f t="shared" si="1046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7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 hidden="1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2582</v>
      </c>
      <c r="F7781" s="158" t="s">
        <v>3425</v>
      </c>
      <c r="G7781" s="159" t="s">
        <v>2582</v>
      </c>
      <c r="H7781" s="158" t="s">
        <v>36</v>
      </c>
      <c r="I7781" s="158" t="s">
        <v>5063</v>
      </c>
      <c r="J7781" s="168" t="s">
        <v>3321</v>
      </c>
      <c r="K7781" s="158" t="s">
        <v>32</v>
      </c>
      <c r="L7781" s="158" t="s">
        <v>4693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5"/>
        <v>47004.039999999979</v>
      </c>
      <c r="W7781" s="164">
        <f t="shared" si="1054"/>
        <v>67566.125000000015</v>
      </c>
      <c r="X7781" s="164"/>
      <c r="Y7781" s="7">
        <f t="shared" si="1051"/>
        <v>5402.9551278673389</v>
      </c>
      <c r="Z7781" s="164"/>
      <c r="AA7781" s="8">
        <f t="shared" si="1050"/>
        <v>67566.125000000015</v>
      </c>
      <c r="AB7781" s="164">
        <f t="shared" si="1053"/>
        <v>2702.6450000000041</v>
      </c>
      <c r="AC7781" s="164">
        <f t="shared" si="1046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7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 hidden="1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5063</v>
      </c>
      <c r="J7782" s="168" t="s">
        <v>3321</v>
      </c>
      <c r="K7782" s="158" t="s">
        <v>32</v>
      </c>
      <c r="L7782" s="158" t="s">
        <v>4692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5"/>
        <v>14000</v>
      </c>
      <c r="W7782" s="164">
        <f t="shared" si="1054"/>
        <v>0</v>
      </c>
      <c r="X7782" s="164"/>
      <c r="Y7782" s="7">
        <f t="shared" si="1051"/>
        <v>0</v>
      </c>
      <c r="Z7782" s="164"/>
      <c r="AA7782" s="8">
        <f t="shared" si="1050"/>
        <v>0</v>
      </c>
      <c r="AB7782" s="164">
        <f t="shared" si="1053"/>
        <v>0</v>
      </c>
      <c r="AC7782" s="164">
        <f t="shared" si="1046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7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 hidden="1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5063</v>
      </c>
      <c r="J7783" s="168" t="s">
        <v>3321</v>
      </c>
      <c r="K7783" s="158" t="s">
        <v>32</v>
      </c>
      <c r="L7783" s="158" t="s">
        <v>4692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5"/>
        <v>-3014.02</v>
      </c>
      <c r="W7783" s="164">
        <f t="shared" si="1054"/>
        <v>2898.0961538461538</v>
      </c>
      <c r="X7783" s="164"/>
      <c r="Y7783" s="7">
        <f t="shared" si="1051"/>
        <v>231.74754324708874</v>
      </c>
      <c r="Z7783" s="164"/>
      <c r="AA7783" s="8">
        <f t="shared" si="1050"/>
        <v>2898.0961538461538</v>
      </c>
      <c r="AB7783" s="164">
        <f t="shared" si="1053"/>
        <v>115.92384615384617</v>
      </c>
      <c r="AC7783" s="164">
        <f t="shared" si="1046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7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 hidden="1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5063</v>
      </c>
      <c r="J7784" s="168" t="s">
        <v>3321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5"/>
        <v>3.9999999999054098E-2</v>
      </c>
      <c r="W7784" s="164">
        <f t="shared" si="1054"/>
        <v>0</v>
      </c>
      <c r="X7784" s="164"/>
      <c r="Y7784" s="7">
        <f t="shared" si="1051"/>
        <v>0</v>
      </c>
      <c r="Z7784" s="164"/>
      <c r="AA7784" s="8">
        <f t="shared" si="1050"/>
        <v>0</v>
      </c>
      <c r="AB7784" s="164">
        <f t="shared" si="1053"/>
        <v>0</v>
      </c>
      <c r="AC7784" s="164">
        <f t="shared" si="1046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7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 hidden="1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5063</v>
      </c>
      <c r="J7785" s="168" t="s">
        <v>3321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5"/>
        <v>4905.5000000000036</v>
      </c>
      <c r="W7785" s="164">
        <f t="shared" si="1054"/>
        <v>27765.627450980392</v>
      </c>
      <c r="X7785" s="164"/>
      <c r="Y7785" s="7">
        <f t="shared" si="1051"/>
        <v>2711.5471794959667</v>
      </c>
      <c r="Z7785" s="164"/>
      <c r="AA7785" s="8">
        <f t="shared" si="1050"/>
        <v>27765.627450980392</v>
      </c>
      <c r="AB7785" s="164">
        <f t="shared" si="1053"/>
        <v>555.3125490196071</v>
      </c>
      <c r="AC7785" s="164">
        <f t="shared" si="1046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7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 hidden="1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5063</v>
      </c>
      <c r="J7786" s="168" t="s">
        <v>3321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5"/>
        <v>4982</v>
      </c>
      <c r="W7786" s="164">
        <f t="shared" si="1054"/>
        <v>0</v>
      </c>
      <c r="X7786" s="164"/>
      <c r="Y7786" s="7">
        <f t="shared" si="1051"/>
        <v>0</v>
      </c>
      <c r="Z7786" s="164"/>
      <c r="AA7786" s="8">
        <f t="shared" si="1050"/>
        <v>0</v>
      </c>
      <c r="AB7786" s="164">
        <f t="shared" si="1053"/>
        <v>0</v>
      </c>
      <c r="AC7786" s="164">
        <f t="shared" si="1046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7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 hidden="1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5063</v>
      </c>
      <c r="J7787" s="168" t="s">
        <v>3321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5"/>
        <v>10184.5</v>
      </c>
      <c r="W7787" s="164">
        <f t="shared" si="1054"/>
        <v>0</v>
      </c>
      <c r="X7787" s="164"/>
      <c r="Y7787" s="7">
        <f t="shared" si="1051"/>
        <v>0</v>
      </c>
      <c r="Z7787" s="164"/>
      <c r="AA7787" s="8">
        <f t="shared" si="1050"/>
        <v>0</v>
      </c>
      <c r="AB7787" s="164">
        <f t="shared" si="1053"/>
        <v>0</v>
      </c>
      <c r="AC7787" s="164">
        <f t="shared" si="1046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7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 hidden="1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5063</v>
      </c>
      <c r="J7788" s="168" t="s">
        <v>3321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5"/>
        <v>5201.8</v>
      </c>
      <c r="W7788" s="164">
        <f t="shared" si="1054"/>
        <v>0</v>
      </c>
      <c r="X7788" s="164"/>
      <c r="Y7788" s="7">
        <f t="shared" si="1051"/>
        <v>0</v>
      </c>
      <c r="Z7788" s="164"/>
      <c r="AA7788" s="8">
        <f t="shared" si="1050"/>
        <v>0</v>
      </c>
      <c r="AB7788" s="164">
        <f t="shared" si="1053"/>
        <v>0</v>
      </c>
      <c r="AC7788" s="164">
        <f t="shared" si="1046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7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 hidden="1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4694</v>
      </c>
      <c r="F7789" s="158" t="s">
        <v>4694</v>
      </c>
      <c r="G7789" s="159" t="s">
        <v>4694</v>
      </c>
      <c r="H7789" s="158" t="s">
        <v>36</v>
      </c>
      <c r="I7789" s="158" t="s">
        <v>5063</v>
      </c>
      <c r="J7789" s="168" t="s">
        <v>3321</v>
      </c>
      <c r="K7789" s="158" t="s">
        <v>32</v>
      </c>
      <c r="L7789" s="158" t="s">
        <v>4695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5"/>
        <v>8289.6</v>
      </c>
      <c r="W7789" s="164">
        <f t="shared" si="1054"/>
        <v>6710.4</v>
      </c>
      <c r="X7789" s="164"/>
      <c r="Y7789" s="7">
        <f t="shared" si="1051"/>
        <v>774.05395167783627</v>
      </c>
      <c r="Z7789" s="164"/>
      <c r="AA7789" s="8">
        <f t="shared" si="1050"/>
        <v>6710.4</v>
      </c>
      <c r="AB7789" s="164">
        <f t="shared" si="1053"/>
        <v>0</v>
      </c>
      <c r="AC7789" s="164">
        <f t="shared" si="1046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7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 hidden="1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5063</v>
      </c>
      <c r="J7790" s="168" t="s">
        <v>3321</v>
      </c>
      <c r="K7790" s="158" t="s">
        <v>32</v>
      </c>
      <c r="L7790" s="158" t="s">
        <v>4696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5"/>
        <v>56232.090000000084</v>
      </c>
      <c r="W7790" s="164">
        <f t="shared" si="1054"/>
        <v>316099.81000000006</v>
      </c>
      <c r="X7790" s="164"/>
      <c r="Y7790" s="7">
        <f t="shared" si="1051"/>
        <v>36462.551718990435</v>
      </c>
      <c r="Z7790" s="164"/>
      <c r="AA7790" s="8">
        <f t="shared" si="1050"/>
        <v>316099.81000000006</v>
      </c>
      <c r="AB7790" s="164">
        <f t="shared" si="1053"/>
        <v>0</v>
      </c>
      <c r="AC7790" s="164">
        <f t="shared" si="1046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7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 hidden="1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5063</v>
      </c>
      <c r="J7791" s="168" t="s">
        <v>3321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5"/>
        <v>15067.62</v>
      </c>
      <c r="W7791" s="164">
        <f t="shared" si="1054"/>
        <v>0</v>
      </c>
      <c r="X7791" s="164"/>
      <c r="Y7791" s="7">
        <f t="shared" si="1051"/>
        <v>0</v>
      </c>
      <c r="Z7791" s="164"/>
      <c r="AA7791" s="8">
        <f t="shared" si="1050"/>
        <v>0</v>
      </c>
      <c r="AB7791" s="164">
        <f t="shared" si="1053"/>
        <v>0</v>
      </c>
      <c r="AC7791" s="164">
        <f t="shared" si="1046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7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 hidden="1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5063</v>
      </c>
      <c r="J7792" s="168" t="s">
        <v>3321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5"/>
        <v>1779.71</v>
      </c>
      <c r="W7792" s="164">
        <f t="shared" si="1054"/>
        <v>0</v>
      </c>
      <c r="X7792" s="164"/>
      <c r="Y7792" s="7">
        <f t="shared" si="1051"/>
        <v>0</v>
      </c>
      <c r="Z7792" s="164"/>
      <c r="AA7792" s="8">
        <f t="shared" si="1050"/>
        <v>0</v>
      </c>
      <c r="AB7792" s="164">
        <f t="shared" si="1053"/>
        <v>0</v>
      </c>
      <c r="AC7792" s="164">
        <f t="shared" si="1046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7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 hidden="1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5063</v>
      </c>
      <c r="J7793" s="168" t="s">
        <v>3321</v>
      </c>
      <c r="K7793" s="158" t="s">
        <v>32</v>
      </c>
      <c r="L7793" s="158" t="s">
        <v>4697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5"/>
        <v>11515.39</v>
      </c>
      <c r="W7793" s="164">
        <f t="shared" si="1054"/>
        <v>21301.558823529416</v>
      </c>
      <c r="X7793" s="164"/>
      <c r="Y7793" s="7">
        <f t="shared" si="1051"/>
        <v>2080.2764802914317</v>
      </c>
      <c r="Z7793" s="164"/>
      <c r="AA7793" s="164"/>
      <c r="AB7793" s="164">
        <f t="shared" si="1053"/>
        <v>426.03117647058752</v>
      </c>
      <c r="AC7793" s="164">
        <f t="shared" si="1046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7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 hidden="1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5063</v>
      </c>
      <c r="J7794" s="168" t="s">
        <v>3321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5"/>
        <v>19143.72</v>
      </c>
      <c r="W7794" s="164">
        <f t="shared" si="1054"/>
        <v>0</v>
      </c>
      <c r="X7794" s="164"/>
      <c r="Y7794" s="7">
        <f t="shared" si="1051"/>
        <v>0</v>
      </c>
      <c r="Z7794" s="164"/>
      <c r="AA7794" s="8">
        <f t="shared" ref="AA7794:AA7802" si="1055">W7794+X7794</f>
        <v>0</v>
      </c>
      <c r="AB7794" s="164">
        <f t="shared" si="1053"/>
        <v>0</v>
      </c>
      <c r="AC7794" s="164">
        <f t="shared" si="1046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7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 hidden="1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5063</v>
      </c>
      <c r="J7795" s="168" t="s">
        <v>3321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6">S7795+T7795-U7795</f>
        <v>49974.479999999996</v>
      </c>
      <c r="W7795" s="164">
        <f t="shared" si="1054"/>
        <v>36345.196078431378</v>
      </c>
      <c r="X7795" s="164"/>
      <c r="Y7795" s="7">
        <f t="shared" si="1051"/>
        <v>3549.4142564827416</v>
      </c>
      <c r="Z7795" s="164"/>
      <c r="AA7795" s="8">
        <f t="shared" si="1055"/>
        <v>36345.196078431378</v>
      </c>
      <c r="AB7795" s="164">
        <f t="shared" si="1053"/>
        <v>726.90392156862799</v>
      </c>
      <c r="AC7795" s="164">
        <f t="shared" si="1046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7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 hidden="1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5063</v>
      </c>
      <c r="J7796" s="168" t="s">
        <v>3321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6"/>
        <v>0</v>
      </c>
      <c r="W7796" s="164">
        <f t="shared" si="1054"/>
        <v>-30000</v>
      </c>
      <c r="X7796" s="164"/>
      <c r="Y7796" s="7">
        <f t="shared" si="1051"/>
        <v>0</v>
      </c>
      <c r="Z7796" s="164"/>
      <c r="AA7796" s="8">
        <f t="shared" si="1055"/>
        <v>-30000</v>
      </c>
      <c r="AB7796" s="164">
        <f t="shared" si="1053"/>
        <v>0</v>
      </c>
      <c r="AC7796" s="164">
        <f t="shared" si="1046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7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 hidden="1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5063</v>
      </c>
      <c r="J7797" s="168" t="s">
        <v>3321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6"/>
        <v>26838.12</v>
      </c>
      <c r="W7797" s="164">
        <f t="shared" si="1054"/>
        <v>0</v>
      </c>
      <c r="X7797" s="164"/>
      <c r="Y7797" s="7">
        <f t="shared" si="1051"/>
        <v>0</v>
      </c>
      <c r="Z7797" s="164"/>
      <c r="AA7797" s="8">
        <f t="shared" si="1055"/>
        <v>0</v>
      </c>
      <c r="AB7797" s="164">
        <f t="shared" si="1053"/>
        <v>0</v>
      </c>
      <c r="AC7797" s="164">
        <f t="shared" si="1046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7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 hidden="1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5063</v>
      </c>
      <c r="J7798" s="168" t="s">
        <v>3321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6"/>
        <v>14812.24</v>
      </c>
      <c r="W7798" s="164">
        <f t="shared" si="1054"/>
        <v>0</v>
      </c>
      <c r="X7798" s="164"/>
      <c r="Y7798" s="7">
        <f t="shared" si="1051"/>
        <v>0</v>
      </c>
      <c r="Z7798" s="164"/>
      <c r="AA7798" s="8">
        <f t="shared" si="1055"/>
        <v>0</v>
      </c>
      <c r="AB7798" s="164">
        <f t="shared" si="1053"/>
        <v>0</v>
      </c>
      <c r="AC7798" s="164">
        <f t="shared" ref="AC7798:AC7861" si="1057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8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 hidden="1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5063</v>
      </c>
      <c r="J7799" s="168" t="s">
        <v>3321</v>
      </c>
      <c r="K7799" s="158" t="s">
        <v>32</v>
      </c>
      <c r="L7799" s="158" t="s">
        <v>4698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6"/>
        <v>5357.2099999999973</v>
      </c>
      <c r="W7799" s="164">
        <f t="shared" si="1054"/>
        <v>0</v>
      </c>
      <c r="X7799" s="164"/>
      <c r="Y7799" s="7">
        <f t="shared" si="1051"/>
        <v>0</v>
      </c>
      <c r="Z7799" s="164"/>
      <c r="AA7799" s="8">
        <f t="shared" si="1055"/>
        <v>0</v>
      </c>
      <c r="AB7799" s="164">
        <f t="shared" si="1053"/>
        <v>0</v>
      </c>
      <c r="AC7799" s="164">
        <f t="shared" si="1057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8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 hidden="1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5063</v>
      </c>
      <c r="J7800" s="168" t="s">
        <v>3321</v>
      </c>
      <c r="K7800" s="158" t="s">
        <v>32</v>
      </c>
      <c r="L7800" s="158" t="s">
        <v>4699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6"/>
        <v>7743.1</v>
      </c>
      <c r="W7800" s="164">
        <f t="shared" si="1054"/>
        <v>0</v>
      </c>
      <c r="X7800" s="164"/>
      <c r="Y7800" s="7">
        <f t="shared" si="1051"/>
        <v>0</v>
      </c>
      <c r="Z7800" s="164"/>
      <c r="AA7800" s="8">
        <f t="shared" si="1055"/>
        <v>0</v>
      </c>
      <c r="AB7800" s="164">
        <f t="shared" si="1053"/>
        <v>0</v>
      </c>
      <c r="AC7800" s="164">
        <f t="shared" si="1057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8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 hidden="1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3935</v>
      </c>
      <c r="F7801" s="158" t="s">
        <v>3935</v>
      </c>
      <c r="G7801" s="159" t="s">
        <v>3935</v>
      </c>
      <c r="H7801" s="158" t="s">
        <v>36</v>
      </c>
      <c r="I7801" s="158" t="s">
        <v>5063</v>
      </c>
      <c r="J7801" s="168" t="s">
        <v>3321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6"/>
        <v>0</v>
      </c>
      <c r="W7801" s="164">
        <f t="shared" si="1054"/>
        <v>33949.1</v>
      </c>
      <c r="X7801" s="164"/>
      <c r="Y7801" s="7">
        <f t="shared" si="1051"/>
        <v>3916.0757944244797</v>
      </c>
      <c r="Z7801" s="164"/>
      <c r="AA7801" s="8">
        <f t="shared" si="1055"/>
        <v>33949.1</v>
      </c>
      <c r="AB7801" s="164">
        <f t="shared" si="1053"/>
        <v>0</v>
      </c>
      <c r="AC7801" s="164">
        <f t="shared" si="1057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8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 hidden="1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3935</v>
      </c>
      <c r="F7802" s="158" t="s">
        <v>3935</v>
      </c>
      <c r="G7802" s="159" t="s">
        <v>3935</v>
      </c>
      <c r="H7802" s="158" t="s">
        <v>36</v>
      </c>
      <c r="I7802" s="158" t="s">
        <v>5063</v>
      </c>
      <c r="J7802" s="168" t="s">
        <v>3321</v>
      </c>
      <c r="K7802" s="158" t="s">
        <v>32</v>
      </c>
      <c r="L7802" s="158" t="s">
        <v>4700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6"/>
        <v>36105.1</v>
      </c>
      <c r="W7802" s="164">
        <f t="shared" si="1054"/>
        <v>7483</v>
      </c>
      <c r="X7802" s="164"/>
      <c r="Y7802" s="7">
        <f t="shared" si="1051"/>
        <v>863.1744337752225</v>
      </c>
      <c r="Z7802" s="164"/>
      <c r="AA7802" s="8">
        <f t="shared" si="1055"/>
        <v>7483</v>
      </c>
      <c r="AB7802" s="164">
        <f t="shared" si="1053"/>
        <v>0</v>
      </c>
      <c r="AC7802" s="164">
        <f t="shared" si="1057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8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 hidden="1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5063</v>
      </c>
      <c r="J7803" s="168" t="s">
        <v>3321</v>
      </c>
      <c r="K7803" s="158" t="s">
        <v>32</v>
      </c>
      <c r="L7803" s="158" t="s">
        <v>4701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6"/>
        <v>10030.699999999997</v>
      </c>
      <c r="W7803" s="164">
        <f t="shared" si="1054"/>
        <v>7294.2</v>
      </c>
      <c r="X7803" s="164"/>
      <c r="Y7803" s="7">
        <f t="shared" si="1051"/>
        <v>841.39609178714727</v>
      </c>
      <c r="Z7803" s="164"/>
      <c r="AA7803" s="164"/>
      <c r="AB7803" s="164">
        <f t="shared" si="1053"/>
        <v>0</v>
      </c>
      <c r="AC7803" s="164">
        <f t="shared" si="1057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8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 hidden="1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5063</v>
      </c>
      <c r="J7804" s="168" t="s">
        <v>3321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6"/>
        <v>816</v>
      </c>
      <c r="W7804" s="164">
        <f t="shared" si="1054"/>
        <v>0</v>
      </c>
      <c r="X7804" s="164"/>
      <c r="Y7804" s="7">
        <f t="shared" si="1051"/>
        <v>0</v>
      </c>
      <c r="Z7804" s="164"/>
      <c r="AA7804" s="164"/>
      <c r="AB7804" s="164">
        <f t="shared" si="1053"/>
        <v>0</v>
      </c>
      <c r="AC7804" s="164">
        <f t="shared" si="1057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8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 hidden="1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5063</v>
      </c>
      <c r="J7805" s="168" t="s">
        <v>3321</v>
      </c>
      <c r="K7805" s="158" t="s">
        <v>32</v>
      </c>
      <c r="L7805" s="158" t="s">
        <v>4702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6"/>
        <v>1651.5</v>
      </c>
      <c r="W7805" s="164">
        <f t="shared" si="1054"/>
        <v>0</v>
      </c>
      <c r="X7805" s="164"/>
      <c r="Y7805" s="7">
        <f t="shared" si="1051"/>
        <v>0</v>
      </c>
      <c r="Z7805" s="164"/>
      <c r="AA7805" s="164"/>
      <c r="AB7805" s="164">
        <f t="shared" si="1053"/>
        <v>0</v>
      </c>
      <c r="AC7805" s="164">
        <f t="shared" si="1057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8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 hidden="1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5063</v>
      </c>
      <c r="J7806" s="168" t="s">
        <v>3321</v>
      </c>
      <c r="K7806" s="158" t="s">
        <v>32</v>
      </c>
      <c r="L7806" s="158" t="s">
        <v>4703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6"/>
        <v>1.00000000002183E-2</v>
      </c>
      <c r="W7806" s="164">
        <f t="shared" si="1054"/>
        <v>0</v>
      </c>
      <c r="X7806" s="164"/>
      <c r="Y7806" s="7">
        <f t="shared" si="1051"/>
        <v>0</v>
      </c>
      <c r="Z7806" s="164"/>
      <c r="AA7806" s="8">
        <f t="shared" ref="AA7806:AA7807" si="1059">W7806+X7806</f>
        <v>0</v>
      </c>
      <c r="AB7806" s="164">
        <f t="shared" si="1053"/>
        <v>0</v>
      </c>
      <c r="AC7806" s="164">
        <f t="shared" si="1057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8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 hidden="1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4704</v>
      </c>
      <c r="F7807" s="158" t="s">
        <v>4704</v>
      </c>
      <c r="G7807" s="159" t="s">
        <v>4704</v>
      </c>
      <c r="H7807" s="158" t="s">
        <v>36</v>
      </c>
      <c r="I7807" s="158" t="s">
        <v>5063</v>
      </c>
      <c r="J7807" s="168" t="s">
        <v>3321</v>
      </c>
      <c r="K7807" s="158" t="s">
        <v>32</v>
      </c>
      <c r="L7807" s="158" t="s">
        <v>4705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6"/>
        <v>16227.430000000004</v>
      </c>
      <c r="W7807" s="164">
        <f t="shared" si="1054"/>
        <v>22858.240384615379</v>
      </c>
      <c r="X7807" s="164"/>
      <c r="Y7807" s="7">
        <f t="shared" si="1051"/>
        <v>1827.8693220912392</v>
      </c>
      <c r="Z7807" s="164"/>
      <c r="AA7807" s="8">
        <f t="shared" si="1059"/>
        <v>22858.240384615379</v>
      </c>
      <c r="AB7807" s="164">
        <f t="shared" si="1053"/>
        <v>914.32961538461677</v>
      </c>
      <c r="AC7807" s="164">
        <f t="shared" si="1057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8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 hidden="1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5063</v>
      </c>
      <c r="J7808" s="168" t="s">
        <v>3321</v>
      </c>
      <c r="K7808" s="158" t="s">
        <v>32</v>
      </c>
      <c r="L7808" s="158" t="s">
        <v>4706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6"/>
        <v>1823.3999999999992</v>
      </c>
      <c r="W7808" s="164">
        <f t="shared" si="1054"/>
        <v>3678.1000000000008</v>
      </c>
      <c r="X7808" s="164"/>
      <c r="Y7808" s="7">
        <f t="shared" si="1051"/>
        <v>424.27393891068368</v>
      </c>
      <c r="Z7808" s="164"/>
      <c r="AA7808" s="164"/>
      <c r="AB7808" s="164">
        <f t="shared" si="1053"/>
        <v>0</v>
      </c>
      <c r="AC7808" s="164">
        <f t="shared" si="1057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8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 hidden="1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5063</v>
      </c>
      <c r="J7809" s="168" t="s">
        <v>3321</v>
      </c>
      <c r="K7809" s="158" t="s">
        <v>32</v>
      </c>
      <c r="L7809" s="158" t="s">
        <v>4707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6"/>
        <v>1253.5</v>
      </c>
      <c r="W7809" s="164">
        <f t="shared" si="1054"/>
        <v>0</v>
      </c>
      <c r="X7809" s="164"/>
      <c r="Y7809" s="7">
        <f t="shared" si="1051"/>
        <v>0</v>
      </c>
      <c r="Z7809" s="164"/>
      <c r="AA7809" s="164"/>
      <c r="AB7809" s="164">
        <f t="shared" si="1053"/>
        <v>0</v>
      </c>
      <c r="AC7809" s="164">
        <f t="shared" si="1057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8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 hidden="1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5063</v>
      </c>
      <c r="J7810" s="168" t="s">
        <v>3321</v>
      </c>
      <c r="K7810" s="158" t="s">
        <v>32</v>
      </c>
      <c r="L7810" s="158" t="s">
        <v>4708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6"/>
        <v>10000.000000000004</v>
      </c>
      <c r="W7810" s="164">
        <f t="shared" si="1054"/>
        <v>10260.84</v>
      </c>
      <c r="X7810" s="164"/>
      <c r="Y7810" s="7">
        <f t="shared" si="1051"/>
        <v>1183.6021324412868</v>
      </c>
      <c r="Z7810" s="164"/>
      <c r="AA7810" s="8">
        <f t="shared" ref="AA7810:AA7863" si="1060">W7810+X7810</f>
        <v>10260.84</v>
      </c>
      <c r="AB7810" s="164">
        <f t="shared" si="1053"/>
        <v>0</v>
      </c>
      <c r="AC7810" s="164">
        <f t="shared" si="1057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8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 hidden="1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5063</v>
      </c>
      <c r="J7811" s="168" t="s">
        <v>3321</v>
      </c>
      <c r="K7811" s="158" t="s">
        <v>32</v>
      </c>
      <c r="L7811" s="158" t="s">
        <v>4709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6"/>
        <v>0</v>
      </c>
      <c r="W7811" s="164">
        <f t="shared" si="1054"/>
        <v>17028.089999999997</v>
      </c>
      <c r="X7811" s="164"/>
      <c r="Y7811" s="7">
        <f t="shared" ref="Y7811:Y7874" si="1061">IF(W7811-AC7811&lt;=0,0,IF(O7811="返现",MAX(W7811-AB7811-AC7811,0),MAX(W7811-AC7811,0)))</f>
        <v>1964.2138105069516</v>
      </c>
      <c r="Z7811" s="164"/>
      <c r="AA7811" s="8">
        <f t="shared" si="1060"/>
        <v>17028.089999999997</v>
      </c>
      <c r="AB7811" s="164">
        <f t="shared" si="1053"/>
        <v>0</v>
      </c>
      <c r="AC7811" s="164">
        <f t="shared" si="1057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8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 hidden="1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5063</v>
      </c>
      <c r="J7812" s="168" t="s">
        <v>3321</v>
      </c>
      <c r="K7812" s="158" t="s">
        <v>32</v>
      </c>
      <c r="L7812" s="158" t="s">
        <v>4710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4"/>
        <v>3456.83</v>
      </c>
      <c r="X7812" s="164"/>
      <c r="Y7812" s="7">
        <f t="shared" si="1061"/>
        <v>398.75013736565552</v>
      </c>
      <c r="Z7812" s="164"/>
      <c r="AA7812" s="8">
        <f t="shared" si="1060"/>
        <v>3456.83</v>
      </c>
      <c r="AB7812" s="164">
        <f t="shared" si="1053"/>
        <v>0</v>
      </c>
      <c r="AC7812" s="164">
        <f t="shared" si="1057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8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 hidden="1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5063</v>
      </c>
      <c r="J7813" s="168" t="s">
        <v>3321</v>
      </c>
      <c r="K7813" s="158" t="s">
        <v>32</v>
      </c>
      <c r="L7813" s="158" t="s">
        <v>4711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6"/>
        <v>6.8212102632969618E-13</v>
      </c>
      <c r="W7813" s="164">
        <f t="shared" si="1054"/>
        <v>430.45000000000005</v>
      </c>
      <c r="X7813" s="164"/>
      <c r="Y7813" s="7">
        <f t="shared" si="1061"/>
        <v>49.65300481338295</v>
      </c>
      <c r="Z7813" s="164"/>
      <c r="AA7813" s="8">
        <f t="shared" si="1060"/>
        <v>430.45000000000005</v>
      </c>
      <c r="AB7813" s="164">
        <f t="shared" si="1053"/>
        <v>0</v>
      </c>
      <c r="AC7813" s="164">
        <f t="shared" si="1057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8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 hidden="1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5063</v>
      </c>
      <c r="J7814" s="168" t="s">
        <v>3321</v>
      </c>
      <c r="K7814" s="158" t="s">
        <v>32</v>
      </c>
      <c r="L7814" s="158" t="s">
        <v>4712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6"/>
        <v>0</v>
      </c>
      <c r="W7814" s="164">
        <f t="shared" si="1054"/>
        <v>0</v>
      </c>
      <c r="X7814" s="164"/>
      <c r="Y7814" s="7">
        <f t="shared" si="1061"/>
        <v>0</v>
      </c>
      <c r="Z7814" s="164"/>
      <c r="AA7814" s="8">
        <f t="shared" si="1060"/>
        <v>0</v>
      </c>
      <c r="AB7814" s="164">
        <f t="shared" si="1053"/>
        <v>0</v>
      </c>
      <c r="AC7814" s="164">
        <f t="shared" si="1057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8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 hidden="1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5063</v>
      </c>
      <c r="J7815" s="168" t="s">
        <v>3321</v>
      </c>
      <c r="K7815" s="158" t="s">
        <v>32</v>
      </c>
      <c r="L7815" s="158" t="s">
        <v>4713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6"/>
        <v>0</v>
      </c>
      <c r="W7815" s="164">
        <f t="shared" si="1054"/>
        <v>0</v>
      </c>
      <c r="X7815" s="164"/>
      <c r="Y7815" s="7">
        <f t="shared" si="1061"/>
        <v>0</v>
      </c>
      <c r="Z7815" s="164"/>
      <c r="AA7815" s="8">
        <f t="shared" si="1060"/>
        <v>0</v>
      </c>
      <c r="AB7815" s="164">
        <f t="shared" si="1053"/>
        <v>0</v>
      </c>
      <c r="AC7815" s="164">
        <f t="shared" si="1057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8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 hidden="1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5063</v>
      </c>
      <c r="J7816" s="168" t="s">
        <v>3321</v>
      </c>
      <c r="K7816" s="158" t="s">
        <v>32</v>
      </c>
      <c r="L7816" s="158" t="s">
        <v>4714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6"/>
        <v>0</v>
      </c>
      <c r="W7816" s="164">
        <f t="shared" si="1054"/>
        <v>3120.5299999999997</v>
      </c>
      <c r="X7816" s="164"/>
      <c r="Y7816" s="7">
        <f t="shared" si="1061"/>
        <v>359.95746569939774</v>
      </c>
      <c r="Z7816" s="164"/>
      <c r="AA7816" s="8">
        <f t="shared" si="1060"/>
        <v>3120.5299999999997</v>
      </c>
      <c r="AB7816" s="164">
        <f t="shared" si="1053"/>
        <v>0</v>
      </c>
      <c r="AC7816" s="164">
        <f t="shared" si="1057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8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 hidden="1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5063</v>
      </c>
      <c r="J7817" s="168" t="s">
        <v>3321</v>
      </c>
      <c r="K7817" s="158" t="s">
        <v>32</v>
      </c>
      <c r="L7817" s="158" t="s">
        <v>4715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6"/>
        <v>6881.8900000000012</v>
      </c>
      <c r="W7817" s="164">
        <f t="shared" si="1054"/>
        <v>9848.590000000002</v>
      </c>
      <c r="X7817" s="164"/>
      <c r="Y7817" s="7">
        <f t="shared" si="1061"/>
        <v>1136.0485228831112</v>
      </c>
      <c r="Z7817" s="164"/>
      <c r="AA7817" s="8">
        <f t="shared" si="1060"/>
        <v>9848.590000000002</v>
      </c>
      <c r="AB7817" s="164">
        <f t="shared" si="1053"/>
        <v>0</v>
      </c>
      <c r="AC7817" s="164">
        <f t="shared" si="1057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8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 hidden="1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5063</v>
      </c>
      <c r="J7818" s="168" t="s">
        <v>3321</v>
      </c>
      <c r="K7818" s="158" t="s">
        <v>32</v>
      </c>
      <c r="L7818" s="158" t="s">
        <v>4716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6"/>
        <v>0</v>
      </c>
      <c r="W7818" s="164">
        <f t="shared" si="1054"/>
        <v>2051.29</v>
      </c>
      <c r="X7818" s="164"/>
      <c r="Y7818" s="7">
        <f t="shared" si="1061"/>
        <v>236.61914796990186</v>
      </c>
      <c r="Z7818" s="164"/>
      <c r="AA7818" s="8">
        <f t="shared" si="1060"/>
        <v>2051.29</v>
      </c>
      <c r="AB7818" s="164">
        <f t="shared" si="1053"/>
        <v>0</v>
      </c>
      <c r="AC7818" s="164">
        <f t="shared" si="1057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8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 hidden="1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5063</v>
      </c>
      <c r="J7819" s="168" t="s">
        <v>3321</v>
      </c>
      <c r="K7819" s="158" t="s">
        <v>32</v>
      </c>
      <c r="L7819" s="158" t="s">
        <v>4717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6"/>
        <v>0</v>
      </c>
      <c r="W7819" s="164">
        <f t="shared" si="1054"/>
        <v>0</v>
      </c>
      <c r="X7819" s="164"/>
      <c r="Y7819" s="7">
        <f t="shared" si="1061"/>
        <v>0</v>
      </c>
      <c r="Z7819" s="164"/>
      <c r="AA7819" s="8">
        <f t="shared" si="1060"/>
        <v>0</v>
      </c>
      <c r="AB7819" s="164">
        <f t="shared" si="1053"/>
        <v>0</v>
      </c>
      <c r="AC7819" s="164">
        <f t="shared" si="1057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8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 hidden="1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5063</v>
      </c>
      <c r="J7820" s="168" t="s">
        <v>3321</v>
      </c>
      <c r="K7820" s="158" t="s">
        <v>32</v>
      </c>
      <c r="L7820" s="158" t="s">
        <v>4718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6"/>
        <v>9.0949470177292824E-12</v>
      </c>
      <c r="W7820" s="164">
        <f t="shared" si="1054"/>
        <v>0</v>
      </c>
      <c r="X7820" s="164"/>
      <c r="Y7820" s="7">
        <f t="shared" si="1061"/>
        <v>0</v>
      </c>
      <c r="Z7820" s="164"/>
      <c r="AA7820" s="8">
        <f t="shared" si="1060"/>
        <v>0</v>
      </c>
      <c r="AB7820" s="164">
        <f t="shared" si="1053"/>
        <v>0</v>
      </c>
      <c r="AC7820" s="164">
        <f t="shared" si="1057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8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 hidden="1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5063</v>
      </c>
      <c r="J7821" s="168" t="s">
        <v>3321</v>
      </c>
      <c r="K7821" s="158" t="s">
        <v>32</v>
      </c>
      <c r="L7821" s="158" t="s">
        <v>4719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6"/>
        <v>0</v>
      </c>
      <c r="W7821" s="164">
        <f t="shared" si="1054"/>
        <v>0</v>
      </c>
      <c r="X7821" s="164"/>
      <c r="Y7821" s="7">
        <f t="shared" si="1061"/>
        <v>0</v>
      </c>
      <c r="Z7821" s="164"/>
      <c r="AA7821" s="8">
        <f t="shared" si="1060"/>
        <v>0</v>
      </c>
      <c r="AB7821" s="164">
        <f t="shared" si="1053"/>
        <v>0</v>
      </c>
      <c r="AC7821" s="164">
        <f t="shared" si="1057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8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 hidden="1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5063</v>
      </c>
      <c r="J7822" s="168" t="s">
        <v>3321</v>
      </c>
      <c r="K7822" s="158" t="s">
        <v>32</v>
      </c>
      <c r="L7822" s="158" t="s">
        <v>4720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6"/>
        <v>0</v>
      </c>
      <c r="W7822" s="164">
        <f t="shared" si="1054"/>
        <v>0</v>
      </c>
      <c r="X7822" s="164"/>
      <c r="Y7822" s="7">
        <f t="shared" si="1061"/>
        <v>0</v>
      </c>
      <c r="Z7822" s="164"/>
      <c r="AA7822" s="8">
        <f t="shared" si="1060"/>
        <v>0</v>
      </c>
      <c r="AB7822" s="164">
        <f t="shared" si="1053"/>
        <v>0</v>
      </c>
      <c r="AC7822" s="164">
        <f t="shared" si="1057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8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 hidden="1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5063</v>
      </c>
      <c r="J7823" s="168" t="s">
        <v>3321</v>
      </c>
      <c r="K7823" s="158" t="s">
        <v>32</v>
      </c>
      <c r="L7823" s="158" t="s">
        <v>4721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6"/>
        <v>0</v>
      </c>
      <c r="W7823" s="164">
        <f t="shared" si="1054"/>
        <v>0</v>
      </c>
      <c r="X7823" s="164"/>
      <c r="Y7823" s="7">
        <f t="shared" si="1061"/>
        <v>0</v>
      </c>
      <c r="Z7823" s="164"/>
      <c r="AA7823" s="8">
        <f t="shared" si="1060"/>
        <v>0</v>
      </c>
      <c r="AB7823" s="164">
        <f t="shared" si="1053"/>
        <v>0</v>
      </c>
      <c r="AC7823" s="164">
        <f t="shared" si="1057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8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 hidden="1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5063</v>
      </c>
      <c r="J7824" s="168" t="s">
        <v>3321</v>
      </c>
      <c r="K7824" s="158" t="s">
        <v>32</v>
      </c>
      <c r="L7824" s="158" t="s">
        <v>4722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6"/>
        <v>0</v>
      </c>
      <c r="W7824" s="164">
        <f t="shared" si="1054"/>
        <v>0</v>
      </c>
      <c r="X7824" s="164"/>
      <c r="Y7824" s="7">
        <f t="shared" si="1061"/>
        <v>0</v>
      </c>
      <c r="Z7824" s="164"/>
      <c r="AA7824" s="8">
        <f t="shared" si="1060"/>
        <v>0</v>
      </c>
      <c r="AB7824" s="164">
        <f t="shared" si="1053"/>
        <v>0</v>
      </c>
      <c r="AC7824" s="164">
        <f t="shared" si="1057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8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 hidden="1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5063</v>
      </c>
      <c r="J7825" s="168" t="s">
        <v>3321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6"/>
        <v>24872.219999999856</v>
      </c>
      <c r="W7825" s="164">
        <f t="shared" si="1054"/>
        <v>80314.070000000036</v>
      </c>
      <c r="X7825" s="164"/>
      <c r="Y7825" s="7">
        <f t="shared" si="1061"/>
        <v>9264.3394222148345</v>
      </c>
      <c r="Z7825" s="164"/>
      <c r="AA7825" s="8">
        <f t="shared" si="1060"/>
        <v>80314.070000000036</v>
      </c>
      <c r="AB7825" s="164">
        <f t="shared" si="1053"/>
        <v>0</v>
      </c>
      <c r="AC7825" s="164">
        <f t="shared" si="1057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8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 hidden="1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5063</v>
      </c>
      <c r="J7826" s="168" t="s">
        <v>3321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6"/>
        <v>75359.849999999977</v>
      </c>
      <c r="W7826" s="164">
        <f t="shared" si="1054"/>
        <v>286053.99</v>
      </c>
      <c r="X7826" s="164"/>
      <c r="Y7826" s="7">
        <f t="shared" si="1061"/>
        <v>32996.724688947346</v>
      </c>
      <c r="Z7826" s="164"/>
      <c r="AA7826" s="8">
        <f t="shared" si="1060"/>
        <v>286053.99</v>
      </c>
      <c r="AB7826" s="164">
        <f t="shared" si="1053"/>
        <v>0</v>
      </c>
      <c r="AC7826" s="164">
        <f t="shared" si="1057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8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 hidden="1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5063</v>
      </c>
      <c r="J7827" s="168" t="s">
        <v>3321</v>
      </c>
      <c r="K7827" s="158" t="s">
        <v>32</v>
      </c>
      <c r="L7827" s="158" t="s">
        <v>4723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6"/>
        <v>34277.449999999968</v>
      </c>
      <c r="W7827" s="164">
        <f t="shared" si="1054"/>
        <v>93854.590000000011</v>
      </c>
      <c r="X7827" s="164"/>
      <c r="Y7827" s="7">
        <f t="shared" si="1061"/>
        <v>10826.257193699799</v>
      </c>
      <c r="Z7827" s="164"/>
      <c r="AA7827" s="8">
        <f t="shared" si="1060"/>
        <v>93854.590000000011</v>
      </c>
      <c r="AB7827" s="164">
        <f t="shared" si="1053"/>
        <v>0</v>
      </c>
      <c r="AC7827" s="164">
        <f t="shared" si="1057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8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 hidden="1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5063</v>
      </c>
      <c r="J7828" s="168" t="s">
        <v>3321</v>
      </c>
      <c r="K7828" s="158" t="s">
        <v>32</v>
      </c>
      <c r="L7828" s="158" t="s">
        <v>4708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6"/>
        <v>-10000</v>
      </c>
      <c r="W7828" s="164">
        <f t="shared" si="1054"/>
        <v>0</v>
      </c>
      <c r="X7828" s="164"/>
      <c r="Y7828" s="7">
        <f t="shared" si="1061"/>
        <v>0</v>
      </c>
      <c r="Z7828" s="164"/>
      <c r="AA7828" s="8">
        <f t="shared" si="1060"/>
        <v>0</v>
      </c>
      <c r="AB7828" s="164">
        <f t="shared" si="1053"/>
        <v>0</v>
      </c>
      <c r="AC7828" s="164">
        <f t="shared" si="1057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8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 hidden="1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5063</v>
      </c>
      <c r="J7829" s="168" t="s">
        <v>3321</v>
      </c>
      <c r="K7829" s="158" t="s">
        <v>32</v>
      </c>
      <c r="L7829" s="158" t="s">
        <v>4710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4"/>
        <v>0</v>
      </c>
      <c r="X7829" s="164"/>
      <c r="Y7829" s="7">
        <f t="shared" si="1061"/>
        <v>0</v>
      </c>
      <c r="Z7829" s="164"/>
      <c r="AA7829" s="8">
        <f t="shared" si="1060"/>
        <v>0</v>
      </c>
      <c r="AB7829" s="164">
        <f t="shared" si="1053"/>
        <v>0</v>
      </c>
      <c r="AC7829" s="164">
        <f t="shared" si="1057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8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 hidden="1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5063</v>
      </c>
      <c r="J7830" s="168" t="s">
        <v>3321</v>
      </c>
      <c r="K7830" s="158" t="s">
        <v>32</v>
      </c>
      <c r="L7830" s="158" t="s">
        <v>4724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6"/>
        <v>49612.190000000031</v>
      </c>
      <c r="W7830" s="164">
        <f t="shared" si="1054"/>
        <v>183753.31999999998</v>
      </c>
      <c r="X7830" s="164"/>
      <c r="Y7830" s="7">
        <f t="shared" si="1061"/>
        <v>21196.200447055628</v>
      </c>
      <c r="Z7830" s="164"/>
      <c r="AA7830" s="8">
        <f t="shared" si="1060"/>
        <v>183753.31999999998</v>
      </c>
      <c r="AB7830" s="164">
        <f t="shared" si="1053"/>
        <v>0</v>
      </c>
      <c r="AC7830" s="164">
        <f t="shared" si="1057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8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 hidden="1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5063</v>
      </c>
      <c r="J7831" s="168" t="s">
        <v>3321</v>
      </c>
      <c r="K7831" s="158" t="s">
        <v>32</v>
      </c>
      <c r="L7831" s="158" t="s">
        <v>4725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6"/>
        <v>5132.5300000000061</v>
      </c>
      <c r="W7831" s="164">
        <f t="shared" si="1054"/>
        <v>21926.019999999993</v>
      </c>
      <c r="X7831" s="164"/>
      <c r="Y7831" s="7">
        <f t="shared" si="1061"/>
        <v>2529.19683261315</v>
      </c>
      <c r="Z7831" s="164"/>
      <c r="AA7831" s="8">
        <f t="shared" si="1060"/>
        <v>21926.019999999993</v>
      </c>
      <c r="AB7831" s="164">
        <f t="shared" si="1053"/>
        <v>0</v>
      </c>
      <c r="AC7831" s="164">
        <f t="shared" si="1057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8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 hidden="1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5063</v>
      </c>
      <c r="J7832" s="168" t="s">
        <v>3321</v>
      </c>
      <c r="K7832" s="158" t="s">
        <v>32</v>
      </c>
      <c r="L7832" s="158" t="s">
        <v>4726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6"/>
        <v>63222.709999999788</v>
      </c>
      <c r="W7832" s="164">
        <f t="shared" si="1054"/>
        <v>269496.12000000005</v>
      </c>
      <c r="X7832" s="164"/>
      <c r="Y7832" s="7">
        <f t="shared" si="1061"/>
        <v>31086.751407940581</v>
      </c>
      <c r="Z7832" s="164"/>
      <c r="AA7832" s="8">
        <f t="shared" si="1060"/>
        <v>269496.12000000005</v>
      </c>
      <c r="AB7832" s="164">
        <f t="shared" si="1053"/>
        <v>0</v>
      </c>
      <c r="AC7832" s="164">
        <f t="shared" si="1057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8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 hidden="1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5063</v>
      </c>
      <c r="J7833" s="168" t="s">
        <v>3321</v>
      </c>
      <c r="K7833" s="158" t="s">
        <v>32</v>
      </c>
      <c r="L7833" s="158" t="s">
        <v>4727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6"/>
        <v>12035.510000000009</v>
      </c>
      <c r="W7833" s="164">
        <f t="shared" si="1054"/>
        <v>31569.929999999993</v>
      </c>
      <c r="X7833" s="164"/>
      <c r="Y7833" s="7">
        <f t="shared" si="1061"/>
        <v>3641.6352334723233</v>
      </c>
      <c r="Z7833" s="164"/>
      <c r="AA7833" s="8">
        <f t="shared" si="1060"/>
        <v>31569.929999999993</v>
      </c>
      <c r="AB7833" s="164">
        <f t="shared" si="1053"/>
        <v>0</v>
      </c>
      <c r="AC7833" s="164">
        <f t="shared" si="1057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8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 hidden="1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5063</v>
      </c>
      <c r="J7834" s="168" t="s">
        <v>3321</v>
      </c>
      <c r="K7834" s="158" t="s">
        <v>32</v>
      </c>
      <c r="L7834" s="158" t="s">
        <v>4728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6"/>
        <v>14216.569999999978</v>
      </c>
      <c r="W7834" s="164">
        <f t="shared" si="1054"/>
        <v>64791.150000000009</v>
      </c>
      <c r="X7834" s="164"/>
      <c r="Y7834" s="7">
        <f t="shared" si="1061"/>
        <v>7473.7490598550721</v>
      </c>
      <c r="Z7834" s="164"/>
      <c r="AA7834" s="8">
        <f t="shared" si="1060"/>
        <v>64791.150000000009</v>
      </c>
      <c r="AB7834" s="164">
        <f t="shared" ref="AB7834:AB7897" si="1062">U7834-W7834</f>
        <v>0</v>
      </c>
      <c r="AC7834" s="164">
        <f t="shared" si="1057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8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 hidden="1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5063</v>
      </c>
      <c r="J7835" s="168" t="s">
        <v>3321</v>
      </c>
      <c r="K7835" s="158" t="s">
        <v>32</v>
      </c>
      <c r="L7835" s="158" t="s">
        <v>4722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6"/>
        <v>0</v>
      </c>
      <c r="W7835" s="164">
        <f t="shared" si="1054"/>
        <v>0</v>
      </c>
      <c r="X7835" s="164"/>
      <c r="Y7835" s="7">
        <f t="shared" si="1061"/>
        <v>0</v>
      </c>
      <c r="Z7835" s="164"/>
      <c r="AA7835" s="8">
        <f t="shared" si="1060"/>
        <v>0</v>
      </c>
      <c r="AB7835" s="164">
        <f t="shared" si="1062"/>
        <v>0</v>
      </c>
      <c r="AC7835" s="164">
        <f t="shared" si="1057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8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 hidden="1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5063</v>
      </c>
      <c r="J7836" s="168" t="s">
        <v>3321</v>
      </c>
      <c r="K7836" s="158" t="s">
        <v>32</v>
      </c>
      <c r="L7836" s="158" t="s">
        <v>4729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6"/>
        <v>34491.939999999995</v>
      </c>
      <c r="W7836" s="164">
        <f t="shared" si="1054"/>
        <v>44508.060000000005</v>
      </c>
      <c r="X7836" s="164"/>
      <c r="Y7836" s="7">
        <f t="shared" si="1061"/>
        <v>5134.0664825515996</v>
      </c>
      <c r="Z7836" s="164"/>
      <c r="AA7836" s="8">
        <f t="shared" si="1060"/>
        <v>44508.060000000005</v>
      </c>
      <c r="AB7836" s="164">
        <f t="shared" si="1062"/>
        <v>0</v>
      </c>
      <c r="AC7836" s="164">
        <f t="shared" si="1057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8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 hidden="1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5063</v>
      </c>
      <c r="J7837" s="168" t="s">
        <v>3321</v>
      </c>
      <c r="K7837" s="158" t="s">
        <v>32</v>
      </c>
      <c r="L7837" s="158" t="s">
        <v>4730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6"/>
        <v>13000</v>
      </c>
      <c r="W7837" s="164">
        <f t="shared" si="1054"/>
        <v>0</v>
      </c>
      <c r="X7837" s="164"/>
      <c r="Y7837" s="7">
        <f t="shared" si="1061"/>
        <v>0</v>
      </c>
      <c r="Z7837" s="164"/>
      <c r="AA7837" s="8">
        <f t="shared" si="1060"/>
        <v>0</v>
      </c>
      <c r="AB7837" s="164">
        <f t="shared" si="1062"/>
        <v>0</v>
      </c>
      <c r="AC7837" s="164">
        <f t="shared" si="1057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8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 hidden="1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1867</v>
      </c>
      <c r="F7838" s="158" t="s">
        <v>1867</v>
      </c>
      <c r="G7838" s="159" t="s">
        <v>1867</v>
      </c>
      <c r="H7838" s="158" t="s">
        <v>36</v>
      </c>
      <c r="I7838" s="158" t="s">
        <v>5063</v>
      </c>
      <c r="J7838" s="168" t="s">
        <v>3321</v>
      </c>
      <c r="K7838" s="158" t="s">
        <v>32</v>
      </c>
      <c r="L7838" s="158" t="s">
        <v>4731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4732</v>
      </c>
      <c r="S7838" s="164">
        <v>0</v>
      </c>
      <c r="T7838" s="164">
        <v>608</v>
      </c>
      <c r="U7838" s="164">
        <v>608</v>
      </c>
      <c r="V7838" s="164">
        <f t="shared" si="1056"/>
        <v>0</v>
      </c>
      <c r="W7838" s="164">
        <v>0</v>
      </c>
      <c r="X7838" s="164"/>
      <c r="Y7838" s="7">
        <f t="shared" si="1061"/>
        <v>0</v>
      </c>
      <c r="Z7838" s="164"/>
      <c r="AA7838" s="8">
        <f t="shared" si="1060"/>
        <v>0</v>
      </c>
      <c r="AB7838" s="164">
        <f t="shared" si="1062"/>
        <v>608</v>
      </c>
      <c r="AC7838" s="164">
        <f t="shared" si="1057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8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 hidden="1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5063</v>
      </c>
      <c r="J7839" s="168" t="s">
        <v>3321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6"/>
        <v>653.5</v>
      </c>
      <c r="W7839" s="164">
        <f t="shared" ref="W7839:W7852" si="1063">IF(O7839="折扣",U7839*P7839,IF(O7839="返现",U7839,U7839/(1+P7839)))</f>
        <v>0</v>
      </c>
      <c r="X7839" s="164"/>
      <c r="Y7839" s="7">
        <f t="shared" si="1061"/>
        <v>0</v>
      </c>
      <c r="Z7839" s="164"/>
      <c r="AA7839" s="8">
        <f t="shared" si="1060"/>
        <v>0</v>
      </c>
      <c r="AB7839" s="164">
        <f t="shared" si="1062"/>
        <v>0</v>
      </c>
      <c r="AC7839" s="164">
        <f t="shared" si="1057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8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 hidden="1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5063</v>
      </c>
      <c r="J7840" s="168" t="s">
        <v>3321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6"/>
        <v>44382.7</v>
      </c>
      <c r="W7840" s="164">
        <f t="shared" si="1063"/>
        <v>0</v>
      </c>
      <c r="X7840" s="164"/>
      <c r="Y7840" s="7">
        <f t="shared" si="1061"/>
        <v>0</v>
      </c>
      <c r="Z7840" s="164"/>
      <c r="AA7840" s="8">
        <f t="shared" si="1060"/>
        <v>0</v>
      </c>
      <c r="AB7840" s="164">
        <f t="shared" si="1062"/>
        <v>0</v>
      </c>
      <c r="AC7840" s="164">
        <f t="shared" si="1057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8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 hidden="1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5063</v>
      </c>
      <c r="J7841" s="168" t="s">
        <v>3321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6"/>
        <v>5296.7</v>
      </c>
      <c r="W7841" s="164">
        <f t="shared" si="1063"/>
        <v>0</v>
      </c>
      <c r="X7841" s="164"/>
      <c r="Y7841" s="7">
        <f t="shared" si="1061"/>
        <v>0</v>
      </c>
      <c r="Z7841" s="164"/>
      <c r="AA7841" s="8">
        <f t="shared" si="1060"/>
        <v>0</v>
      </c>
      <c r="AB7841" s="164">
        <f t="shared" si="1062"/>
        <v>0</v>
      </c>
      <c r="AC7841" s="164">
        <f t="shared" si="1057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8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 hidden="1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5063</v>
      </c>
      <c r="J7842" s="168" t="s">
        <v>3321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6"/>
        <v>1370.07</v>
      </c>
      <c r="W7842" s="164">
        <f t="shared" si="1063"/>
        <v>627.45098039215691</v>
      </c>
      <c r="X7842" s="164"/>
      <c r="Y7842" s="7">
        <f t="shared" si="1061"/>
        <v>61.275868487324942</v>
      </c>
      <c r="Z7842" s="164"/>
      <c r="AA7842" s="8">
        <f t="shared" si="1060"/>
        <v>627.45098039215691</v>
      </c>
      <c r="AB7842" s="164">
        <f t="shared" si="1062"/>
        <v>12.549019607843093</v>
      </c>
      <c r="AC7842" s="164">
        <f t="shared" si="1057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8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 hidden="1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5063</v>
      </c>
      <c r="J7843" s="168" t="s">
        <v>3321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6"/>
        <v>4515.43</v>
      </c>
      <c r="W7843" s="164">
        <f t="shared" si="1063"/>
        <v>0</v>
      </c>
      <c r="X7843" s="164"/>
      <c r="Y7843" s="7">
        <f t="shared" si="1061"/>
        <v>0</v>
      </c>
      <c r="Z7843" s="164"/>
      <c r="AA7843" s="8">
        <f t="shared" si="1060"/>
        <v>0</v>
      </c>
      <c r="AB7843" s="164">
        <f t="shared" si="1062"/>
        <v>0</v>
      </c>
      <c r="AC7843" s="164">
        <f t="shared" si="1057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8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 hidden="1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5063</v>
      </c>
      <c r="J7844" s="168" t="s">
        <v>3321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6"/>
        <v>3515.75</v>
      </c>
      <c r="W7844" s="164">
        <f t="shared" si="1063"/>
        <v>0</v>
      </c>
      <c r="X7844" s="164"/>
      <c r="Y7844" s="7">
        <f t="shared" si="1061"/>
        <v>0</v>
      </c>
      <c r="Z7844" s="164"/>
      <c r="AA7844" s="8">
        <f t="shared" si="1060"/>
        <v>0</v>
      </c>
      <c r="AB7844" s="164">
        <f t="shared" si="1062"/>
        <v>0</v>
      </c>
      <c r="AC7844" s="164">
        <f t="shared" si="1057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8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 hidden="1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5063</v>
      </c>
      <c r="J7845" s="168" t="s">
        <v>3321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6"/>
        <v>5207.93</v>
      </c>
      <c r="W7845" s="164">
        <f t="shared" si="1063"/>
        <v>0</v>
      </c>
      <c r="X7845" s="164"/>
      <c r="Y7845" s="7">
        <f t="shared" si="1061"/>
        <v>0</v>
      </c>
      <c r="Z7845" s="164"/>
      <c r="AA7845" s="8">
        <f t="shared" si="1060"/>
        <v>0</v>
      </c>
      <c r="AB7845" s="164">
        <f t="shared" si="1062"/>
        <v>0</v>
      </c>
      <c r="AC7845" s="164">
        <f t="shared" si="1057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8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 hidden="1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5063</v>
      </c>
      <c r="J7846" s="168" t="s">
        <v>3321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6"/>
        <v>7.25</v>
      </c>
      <c r="W7846" s="164">
        <f t="shared" si="1063"/>
        <v>0</v>
      </c>
      <c r="X7846" s="164"/>
      <c r="Y7846" s="7">
        <f t="shared" si="1061"/>
        <v>0</v>
      </c>
      <c r="Z7846" s="164"/>
      <c r="AA7846" s="8">
        <f t="shared" si="1060"/>
        <v>0</v>
      </c>
      <c r="AB7846" s="164">
        <f t="shared" si="1062"/>
        <v>0</v>
      </c>
      <c r="AC7846" s="164">
        <f t="shared" si="1057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8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 hidden="1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5063</v>
      </c>
      <c r="J7847" s="168" t="s">
        <v>3321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6"/>
        <v>19075.55</v>
      </c>
      <c r="W7847" s="164">
        <f t="shared" si="1063"/>
        <v>0</v>
      </c>
      <c r="X7847" s="164"/>
      <c r="Y7847" s="7">
        <f t="shared" si="1061"/>
        <v>0</v>
      </c>
      <c r="Z7847" s="164"/>
      <c r="AA7847" s="8">
        <f t="shared" si="1060"/>
        <v>0</v>
      </c>
      <c r="AB7847" s="164">
        <f t="shared" si="1062"/>
        <v>0</v>
      </c>
      <c r="AC7847" s="164">
        <f t="shared" si="1057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8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 hidden="1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5063</v>
      </c>
      <c r="J7848" s="168" t="s">
        <v>3321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6"/>
        <v>10100.4</v>
      </c>
      <c r="W7848" s="164">
        <f t="shared" si="1063"/>
        <v>0</v>
      </c>
      <c r="X7848" s="164"/>
      <c r="Y7848" s="7">
        <f t="shared" si="1061"/>
        <v>0</v>
      </c>
      <c r="Z7848" s="164"/>
      <c r="AA7848" s="8">
        <f t="shared" si="1060"/>
        <v>0</v>
      </c>
      <c r="AB7848" s="164">
        <f t="shared" si="1062"/>
        <v>0</v>
      </c>
      <c r="AC7848" s="164">
        <f t="shared" si="1057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8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 hidden="1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5063</v>
      </c>
      <c r="J7849" s="168" t="s">
        <v>3321</v>
      </c>
      <c r="K7849" s="158" t="s">
        <v>32</v>
      </c>
      <c r="L7849" s="158" t="s">
        <v>4733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6"/>
        <v>30000</v>
      </c>
      <c r="W7849" s="164">
        <f t="shared" si="1063"/>
        <v>0</v>
      </c>
      <c r="X7849" s="164"/>
      <c r="Y7849" s="7">
        <f t="shared" si="1061"/>
        <v>0</v>
      </c>
      <c r="Z7849" s="164"/>
      <c r="AA7849" s="8">
        <f t="shared" si="1060"/>
        <v>0</v>
      </c>
      <c r="AB7849" s="164">
        <f t="shared" si="1062"/>
        <v>0</v>
      </c>
      <c r="AC7849" s="164">
        <f t="shared" si="1057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8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 hidden="1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5063</v>
      </c>
      <c r="J7850" s="168" t="s">
        <v>3321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6"/>
        <v>21000</v>
      </c>
      <c r="W7850" s="164">
        <f t="shared" si="1063"/>
        <v>0</v>
      </c>
      <c r="X7850" s="164"/>
      <c r="Y7850" s="7">
        <f t="shared" si="1061"/>
        <v>0</v>
      </c>
      <c r="Z7850" s="164"/>
      <c r="AA7850" s="8">
        <f t="shared" si="1060"/>
        <v>0</v>
      </c>
      <c r="AB7850" s="164">
        <f t="shared" si="1062"/>
        <v>0</v>
      </c>
      <c r="AC7850" s="164">
        <f t="shared" si="1057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8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 hidden="1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5063</v>
      </c>
      <c r="J7851" s="168" t="s">
        <v>3321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6"/>
        <v>30</v>
      </c>
      <c r="W7851" s="164">
        <f t="shared" si="1063"/>
        <v>0</v>
      </c>
      <c r="X7851" s="164"/>
      <c r="Y7851" s="7">
        <f t="shared" si="1061"/>
        <v>0</v>
      </c>
      <c r="Z7851" s="164"/>
      <c r="AA7851" s="8">
        <f t="shared" si="1060"/>
        <v>0</v>
      </c>
      <c r="AB7851" s="164">
        <f t="shared" si="1062"/>
        <v>0</v>
      </c>
      <c r="AC7851" s="164">
        <f t="shared" si="1057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8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 hidden="1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5063</v>
      </c>
      <c r="J7852" s="168" t="s">
        <v>3321</v>
      </c>
      <c r="K7852" s="158" t="s">
        <v>32</v>
      </c>
      <c r="L7852" s="158" t="s">
        <v>4734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6"/>
        <v>6124.3</v>
      </c>
      <c r="W7852" s="164">
        <f t="shared" si="1063"/>
        <v>0</v>
      </c>
      <c r="X7852" s="164"/>
      <c r="Y7852" s="7">
        <f t="shared" si="1061"/>
        <v>0</v>
      </c>
      <c r="Z7852" s="164"/>
      <c r="AA7852" s="8">
        <f t="shared" si="1060"/>
        <v>0</v>
      </c>
      <c r="AB7852" s="164">
        <f t="shared" si="1062"/>
        <v>0</v>
      </c>
      <c r="AC7852" s="164">
        <f t="shared" si="1057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8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 hidden="1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5063</v>
      </c>
      <c r="J7853" s="168" t="s">
        <v>3321</v>
      </c>
      <c r="K7853" s="158" t="s">
        <v>32</v>
      </c>
      <c r="L7853" s="158" t="s">
        <v>4735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4736</v>
      </c>
      <c r="S7853" s="164">
        <v>19996.8</v>
      </c>
      <c r="T7853" s="164">
        <v>3.5</v>
      </c>
      <c r="U7853" s="164">
        <v>0</v>
      </c>
      <c r="V7853" s="164">
        <f t="shared" si="1056"/>
        <v>20000.3</v>
      </c>
      <c r="W7853" s="164">
        <v>-3.2</v>
      </c>
      <c r="X7853" s="164"/>
      <c r="Y7853" s="7">
        <f t="shared" si="1061"/>
        <v>0</v>
      </c>
      <c r="Z7853" s="164"/>
      <c r="AA7853" s="8">
        <f t="shared" si="1060"/>
        <v>-3.2</v>
      </c>
      <c r="AB7853" s="164">
        <f t="shared" si="1062"/>
        <v>3.2</v>
      </c>
      <c r="AC7853" s="164">
        <f t="shared" si="1057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8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 hidden="1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5063</v>
      </c>
      <c r="J7854" s="168" t="s">
        <v>3321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6"/>
        <v>44516.2</v>
      </c>
      <c r="W7854" s="164">
        <f t="shared" ref="W7854:W7894" si="1064">IF(O7854="折扣",U7854*P7854,IF(O7854="返现",U7854,U7854/(1+P7854)))</f>
        <v>446.58928571428567</v>
      </c>
      <c r="X7854" s="164"/>
      <c r="Y7854" s="7">
        <f t="shared" si="1061"/>
        <v>4.1057427884124422</v>
      </c>
      <c r="Z7854" s="164"/>
      <c r="AA7854" s="8">
        <f t="shared" si="1060"/>
        <v>446.58928571428567</v>
      </c>
      <c r="AB7854" s="164">
        <f t="shared" si="1062"/>
        <v>53.590714285714341</v>
      </c>
      <c r="AC7854" s="164">
        <f t="shared" si="1057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8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 hidden="1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5063</v>
      </c>
      <c r="J7855" s="168" t="s">
        <v>3321</v>
      </c>
      <c r="K7855" s="158" t="s">
        <v>32</v>
      </c>
      <c r="L7855" s="158" t="s">
        <v>4737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6"/>
        <v>258.99999999999898</v>
      </c>
      <c r="W7855" s="164">
        <f t="shared" si="1064"/>
        <v>0</v>
      </c>
      <c r="X7855" s="164"/>
      <c r="Y7855" s="7">
        <f t="shared" si="1061"/>
        <v>0</v>
      </c>
      <c r="Z7855" s="164"/>
      <c r="AA7855" s="8">
        <f t="shared" si="1060"/>
        <v>0</v>
      </c>
      <c r="AB7855" s="164">
        <f t="shared" si="1062"/>
        <v>0</v>
      </c>
      <c r="AC7855" s="164">
        <f t="shared" si="1057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8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 hidden="1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5063</v>
      </c>
      <c r="J7856" s="168" t="s">
        <v>3321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6"/>
        <v>4243.2</v>
      </c>
      <c r="W7856" s="164">
        <f t="shared" si="1064"/>
        <v>0</v>
      </c>
      <c r="X7856" s="164"/>
      <c r="Y7856" s="7">
        <f t="shared" si="1061"/>
        <v>0</v>
      </c>
      <c r="Z7856" s="164"/>
      <c r="AA7856" s="8">
        <f t="shared" si="1060"/>
        <v>0</v>
      </c>
      <c r="AB7856" s="164">
        <f t="shared" si="1062"/>
        <v>0</v>
      </c>
      <c r="AC7856" s="164">
        <f t="shared" si="1057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8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 hidden="1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5063</v>
      </c>
      <c r="J7857" s="168" t="s">
        <v>3321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6"/>
        <v>11743.3</v>
      </c>
      <c r="W7857" s="164">
        <f t="shared" si="1064"/>
        <v>0</v>
      </c>
      <c r="X7857" s="164"/>
      <c r="Y7857" s="7">
        <f t="shared" si="1061"/>
        <v>0</v>
      </c>
      <c r="Z7857" s="164"/>
      <c r="AA7857" s="8">
        <f t="shared" si="1060"/>
        <v>0</v>
      </c>
      <c r="AB7857" s="164">
        <f t="shared" si="1062"/>
        <v>0</v>
      </c>
      <c r="AC7857" s="164">
        <f t="shared" si="1057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8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 hidden="1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5063</v>
      </c>
      <c r="J7858" s="168" t="s">
        <v>3321</v>
      </c>
      <c r="K7858" s="158" t="s">
        <v>32</v>
      </c>
      <c r="L7858" s="158" t="s">
        <v>4738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4"/>
        <v>0</v>
      </c>
      <c r="X7858" s="164"/>
      <c r="Y7858" s="7">
        <f t="shared" si="1061"/>
        <v>0</v>
      </c>
      <c r="Z7858" s="164"/>
      <c r="AA7858" s="8">
        <f t="shared" si="1060"/>
        <v>0</v>
      </c>
      <c r="AB7858" s="164">
        <f t="shared" si="1062"/>
        <v>0</v>
      </c>
      <c r="AC7858" s="164">
        <f t="shared" si="1057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8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 hidden="1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5063</v>
      </c>
      <c r="J7859" s="168" t="s">
        <v>3321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5">S7859+T7859-U7859</f>
        <v>0</v>
      </c>
      <c r="W7859" s="164">
        <f t="shared" si="1064"/>
        <v>0</v>
      </c>
      <c r="X7859" s="164"/>
      <c r="Y7859" s="7">
        <f t="shared" si="1061"/>
        <v>0</v>
      </c>
      <c r="Z7859" s="164"/>
      <c r="AA7859" s="8">
        <f t="shared" si="1060"/>
        <v>0</v>
      </c>
      <c r="AB7859" s="164">
        <f t="shared" si="1062"/>
        <v>0</v>
      </c>
      <c r="AC7859" s="164">
        <f t="shared" si="1057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8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 hidden="1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5063</v>
      </c>
      <c r="J7860" s="168" t="s">
        <v>3321</v>
      </c>
      <c r="K7860" s="158" t="s">
        <v>32</v>
      </c>
      <c r="L7860" s="158" t="s">
        <v>4738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4"/>
        <v>0</v>
      </c>
      <c r="X7860" s="164"/>
      <c r="Y7860" s="7">
        <f t="shared" si="1061"/>
        <v>0</v>
      </c>
      <c r="Z7860" s="164"/>
      <c r="AA7860" s="8">
        <f t="shared" si="1060"/>
        <v>0</v>
      </c>
      <c r="AB7860" s="164">
        <f t="shared" si="1062"/>
        <v>0</v>
      </c>
      <c r="AC7860" s="164">
        <f t="shared" si="1057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8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 hidden="1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5063</v>
      </c>
      <c r="J7861" s="168" t="s">
        <v>3321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6">S7861+T7861-U7861</f>
        <v>4677.2</v>
      </c>
      <c r="W7861" s="164">
        <f t="shared" si="1064"/>
        <v>0</v>
      </c>
      <c r="X7861" s="164"/>
      <c r="Y7861" s="7">
        <f t="shared" si="1061"/>
        <v>0</v>
      </c>
      <c r="Z7861" s="164"/>
      <c r="AA7861" s="8">
        <f t="shared" si="1060"/>
        <v>0</v>
      </c>
      <c r="AB7861" s="164">
        <f t="shared" si="1062"/>
        <v>0</v>
      </c>
      <c r="AC7861" s="164">
        <f t="shared" si="1057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8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 hidden="1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5063</v>
      </c>
      <c r="J7862" s="168" t="s">
        <v>3321</v>
      </c>
      <c r="K7862" s="158" t="s">
        <v>32</v>
      </c>
      <c r="L7862" s="158" t="s">
        <v>4739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6"/>
        <v>3307.3000000000029</v>
      </c>
      <c r="W7862" s="164">
        <f t="shared" si="1064"/>
        <v>12104.7</v>
      </c>
      <c r="X7862" s="164"/>
      <c r="Y7862" s="7">
        <f t="shared" si="1061"/>
        <v>1396.2939420712191</v>
      </c>
      <c r="Z7862" s="164"/>
      <c r="AA7862" s="8">
        <f t="shared" si="1060"/>
        <v>12104.7</v>
      </c>
      <c r="AB7862" s="164">
        <f t="shared" si="1062"/>
        <v>0</v>
      </c>
      <c r="AC7862" s="164">
        <f t="shared" ref="AC7862:AC7903" si="1067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8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 hidden="1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5063</v>
      </c>
      <c r="J7863" s="168" t="s">
        <v>3321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6"/>
        <v>55301.7</v>
      </c>
      <c r="W7863" s="164">
        <f t="shared" si="1064"/>
        <v>0</v>
      </c>
      <c r="X7863" s="164"/>
      <c r="Y7863" s="7">
        <f t="shared" si="1061"/>
        <v>0</v>
      </c>
      <c r="Z7863" s="164"/>
      <c r="AA7863" s="8">
        <f t="shared" si="1060"/>
        <v>0</v>
      </c>
      <c r="AB7863" s="164">
        <f t="shared" si="1062"/>
        <v>0</v>
      </c>
      <c r="AC7863" s="164">
        <f t="shared" si="1067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8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 hidden="1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5063</v>
      </c>
      <c r="J7864" s="168" t="s">
        <v>3321</v>
      </c>
      <c r="K7864" s="158" t="s">
        <v>32</v>
      </c>
      <c r="L7864" s="158" t="s">
        <v>4740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6"/>
        <v>24948.800000000014</v>
      </c>
      <c r="W7864" s="164">
        <f t="shared" si="1064"/>
        <v>29021.000000000004</v>
      </c>
      <c r="X7864" s="164"/>
      <c r="Y7864" s="7">
        <f t="shared" si="1061"/>
        <v>3347.6126209529248</v>
      </c>
      <c r="Z7864" s="164"/>
      <c r="AA7864" s="164"/>
      <c r="AB7864" s="164">
        <f t="shared" si="1062"/>
        <v>0</v>
      </c>
      <c r="AC7864" s="164">
        <f t="shared" si="1067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8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 hidden="1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5063</v>
      </c>
      <c r="J7865" s="168" t="s">
        <v>3321</v>
      </c>
      <c r="K7865" s="158" t="s">
        <v>32</v>
      </c>
      <c r="L7865" s="158" t="s">
        <v>4741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6"/>
        <v>18553.099999999999</v>
      </c>
      <c r="W7865" s="164">
        <f t="shared" si="1064"/>
        <v>5269.3000000000011</v>
      </c>
      <c r="X7865" s="164"/>
      <c r="Y7865" s="7">
        <f t="shared" si="1061"/>
        <v>607.82106693729475</v>
      </c>
      <c r="Z7865" s="164"/>
      <c r="AA7865" s="164"/>
      <c r="AB7865" s="164">
        <f t="shared" si="1062"/>
        <v>0</v>
      </c>
      <c r="AC7865" s="164">
        <f t="shared" si="1067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8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 hidden="1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5063</v>
      </c>
      <c r="J7866" s="168" t="s">
        <v>3321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6"/>
        <v>2177.4999999999986</v>
      </c>
      <c r="W7866" s="164">
        <f t="shared" si="1064"/>
        <v>2806.7000000000003</v>
      </c>
      <c r="X7866" s="164"/>
      <c r="Y7866" s="7">
        <f t="shared" si="1061"/>
        <v>323.75673971360629</v>
      </c>
      <c r="Z7866" s="164"/>
      <c r="AA7866" s="164"/>
      <c r="AB7866" s="164">
        <f t="shared" si="1062"/>
        <v>0</v>
      </c>
      <c r="AC7866" s="164">
        <f t="shared" si="1067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8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 hidden="1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5063</v>
      </c>
      <c r="J7867" s="168" t="s">
        <v>3321</v>
      </c>
      <c r="K7867" s="158" t="s">
        <v>32</v>
      </c>
      <c r="L7867" s="158" t="s">
        <v>4742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6"/>
        <v>1214.1000000000022</v>
      </c>
      <c r="W7867" s="164">
        <f t="shared" si="1064"/>
        <v>5832.5</v>
      </c>
      <c r="X7867" s="164"/>
      <c r="Y7867" s="7">
        <f t="shared" si="1061"/>
        <v>672.78696846104322</v>
      </c>
      <c r="Z7867" s="164"/>
      <c r="AA7867" s="164"/>
      <c r="AB7867" s="164">
        <f t="shared" si="1062"/>
        <v>0</v>
      </c>
      <c r="AC7867" s="164">
        <f t="shared" si="1067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8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 hidden="1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5063</v>
      </c>
      <c r="J7868" s="168" t="s">
        <v>3321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6"/>
        <v>5853.04</v>
      </c>
      <c r="W7868" s="164">
        <f t="shared" si="1064"/>
        <v>0</v>
      </c>
      <c r="X7868" s="164"/>
      <c r="Y7868" s="7">
        <f t="shared" si="1061"/>
        <v>0</v>
      </c>
      <c r="Z7868" s="164"/>
      <c r="AA7868" s="8">
        <f t="shared" ref="AA7868:AA7869" si="1069">W7868+X7868</f>
        <v>0</v>
      </c>
      <c r="AB7868" s="164">
        <f t="shared" si="1062"/>
        <v>0</v>
      </c>
      <c r="AC7868" s="164">
        <f t="shared" si="1067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8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 hidden="1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5063</v>
      </c>
      <c r="J7869" s="168" t="s">
        <v>3321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6"/>
        <v>10200</v>
      </c>
      <c r="W7869" s="164">
        <f t="shared" si="1064"/>
        <v>0</v>
      </c>
      <c r="X7869" s="164"/>
      <c r="Y7869" s="7">
        <f t="shared" si="1061"/>
        <v>0</v>
      </c>
      <c r="Z7869" s="164"/>
      <c r="AA7869" s="8">
        <f t="shared" si="1069"/>
        <v>0</v>
      </c>
      <c r="AB7869" s="164">
        <f t="shared" si="1062"/>
        <v>0</v>
      </c>
      <c r="AC7869" s="164">
        <f t="shared" si="1067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8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 hidden="1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5063</v>
      </c>
      <c r="J7870" s="168" t="s">
        <v>3321</v>
      </c>
      <c r="K7870" s="158" t="s">
        <v>32</v>
      </c>
      <c r="L7870" s="158" t="s">
        <v>4743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6"/>
        <v>2261.71</v>
      </c>
      <c r="W7870" s="164">
        <f t="shared" si="1064"/>
        <v>0</v>
      </c>
      <c r="X7870" s="164"/>
      <c r="Y7870" s="7">
        <f t="shared" si="1061"/>
        <v>0</v>
      </c>
      <c r="Z7870" s="164"/>
      <c r="AA7870" s="164"/>
      <c r="AB7870" s="164">
        <f t="shared" si="1062"/>
        <v>0</v>
      </c>
      <c r="AC7870" s="164">
        <f t="shared" si="1067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8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 hidden="1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5063</v>
      </c>
      <c r="J7871" s="168" t="s">
        <v>3321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6"/>
        <v>70.17</v>
      </c>
      <c r="W7871" s="164">
        <f t="shared" si="1064"/>
        <v>0</v>
      </c>
      <c r="X7871" s="164"/>
      <c r="Y7871" s="7">
        <f t="shared" si="1061"/>
        <v>0</v>
      </c>
      <c r="Z7871" s="164"/>
      <c r="AA7871" s="8">
        <f t="shared" ref="AA7871:AA7874" si="1070">W7871+X7871</f>
        <v>0</v>
      </c>
      <c r="AB7871" s="164">
        <f t="shared" si="1062"/>
        <v>0</v>
      </c>
      <c r="AC7871" s="164">
        <f t="shared" si="1067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8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 hidden="1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5063</v>
      </c>
      <c r="J7872" s="168" t="s">
        <v>3321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6"/>
        <v>22667.23</v>
      </c>
      <c r="W7872" s="164">
        <f t="shared" si="1064"/>
        <v>0</v>
      </c>
      <c r="X7872" s="164"/>
      <c r="Y7872" s="7">
        <f t="shared" si="1061"/>
        <v>0</v>
      </c>
      <c r="Z7872" s="164"/>
      <c r="AA7872" s="8">
        <f t="shared" si="1070"/>
        <v>0</v>
      </c>
      <c r="AB7872" s="164">
        <f t="shared" si="1062"/>
        <v>0</v>
      </c>
      <c r="AC7872" s="164">
        <f t="shared" si="1067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8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 hidden="1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5063</v>
      </c>
      <c r="J7873" s="168" t="s">
        <v>3321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6"/>
        <v>3016.8</v>
      </c>
      <c r="W7873" s="164">
        <f t="shared" si="1064"/>
        <v>0</v>
      </c>
      <c r="X7873" s="164"/>
      <c r="Y7873" s="7">
        <f t="shared" si="1061"/>
        <v>0</v>
      </c>
      <c r="Z7873" s="164"/>
      <c r="AA7873" s="8">
        <f t="shared" si="1070"/>
        <v>0</v>
      </c>
      <c r="AB7873" s="164">
        <f t="shared" si="1062"/>
        <v>0</v>
      </c>
      <c r="AC7873" s="164">
        <f t="shared" si="1067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8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 hidden="1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5063</v>
      </c>
      <c r="J7874" s="168" t="s">
        <v>3321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6"/>
        <v>396.2</v>
      </c>
      <c r="W7874" s="164">
        <f t="shared" si="1064"/>
        <v>0</v>
      </c>
      <c r="X7874" s="164"/>
      <c r="Y7874" s="7">
        <f t="shared" si="1061"/>
        <v>0</v>
      </c>
      <c r="Z7874" s="164"/>
      <c r="AA7874" s="8">
        <f t="shared" si="1070"/>
        <v>0</v>
      </c>
      <c r="AB7874" s="164">
        <f t="shared" si="1062"/>
        <v>0</v>
      </c>
      <c r="AC7874" s="164">
        <f t="shared" si="1067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8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 hidden="1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5063</v>
      </c>
      <c r="J7875" s="168" t="s">
        <v>3321</v>
      </c>
      <c r="K7875" s="158" t="s">
        <v>32</v>
      </c>
      <c r="L7875" s="158" t="s">
        <v>4744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6"/>
        <v>13548.849999999999</v>
      </c>
      <c r="W7875" s="164">
        <f t="shared" si="1064"/>
        <v>45243.32</v>
      </c>
      <c r="X7875" s="164"/>
      <c r="Y7875" s="7">
        <f t="shared" ref="Y7875:Y7938" si="1071">IF(W7875-AC7875&lt;=0,0,IF(O7875="返现",MAX(W7875-AB7875-AC7875,0),MAX(W7875-AC7875,0)))</f>
        <v>5218.879743834179</v>
      </c>
      <c r="Z7875" s="164"/>
      <c r="AA7875" s="164"/>
      <c r="AB7875" s="164">
        <f t="shared" si="1062"/>
        <v>0</v>
      </c>
      <c r="AC7875" s="164">
        <f t="shared" si="1067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8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 hidden="1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5063</v>
      </c>
      <c r="J7876" s="168" t="s">
        <v>3321</v>
      </c>
      <c r="K7876" s="158" t="s">
        <v>32</v>
      </c>
      <c r="L7876" s="158" t="s">
        <v>4745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6"/>
        <v>12426.559999999998</v>
      </c>
      <c r="W7876" s="164">
        <f t="shared" si="1064"/>
        <v>17981</v>
      </c>
      <c r="X7876" s="164"/>
      <c r="Y7876" s="7">
        <f t="shared" si="1071"/>
        <v>2074.1333013112744</v>
      </c>
      <c r="Z7876" s="164"/>
      <c r="AA7876" s="164"/>
      <c r="AB7876" s="164">
        <f t="shared" si="1062"/>
        <v>0</v>
      </c>
      <c r="AC7876" s="164">
        <f t="shared" si="1067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8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 hidden="1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5063</v>
      </c>
      <c r="J7877" s="168" t="s">
        <v>3321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6"/>
        <v>203424.60999999987</v>
      </c>
      <c r="W7877" s="164">
        <f t="shared" si="1064"/>
        <v>671562.11</v>
      </c>
      <c r="X7877" s="164"/>
      <c r="Y7877" s="7">
        <f t="shared" si="1071"/>
        <v>77465.62128078891</v>
      </c>
      <c r="Z7877" s="164"/>
      <c r="AA7877" s="8">
        <f t="shared" ref="AA7877:AA7878" si="1072">W7877+X7877</f>
        <v>671562.11</v>
      </c>
      <c r="AB7877" s="164">
        <f t="shared" si="1062"/>
        <v>0</v>
      </c>
      <c r="AC7877" s="164">
        <f t="shared" si="1067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8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 hidden="1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5063</v>
      </c>
      <c r="J7878" s="168" t="s">
        <v>3321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6"/>
        <v>0</v>
      </c>
      <c r="W7878" s="164">
        <f t="shared" si="1064"/>
        <v>1960.7843137254902</v>
      </c>
      <c r="X7878" s="164"/>
      <c r="Y7878" s="7">
        <f t="shared" si="1071"/>
        <v>191.48708902289013</v>
      </c>
      <c r="Z7878" s="164"/>
      <c r="AA7878" s="8">
        <f t="shared" si="1072"/>
        <v>1960.7843137254902</v>
      </c>
      <c r="AB7878" s="164">
        <f t="shared" si="1062"/>
        <v>39.215686274509835</v>
      </c>
      <c r="AC7878" s="164">
        <f t="shared" si="1067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8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 hidden="1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5063</v>
      </c>
      <c r="J7879" s="168" t="s">
        <v>3321</v>
      </c>
      <c r="K7879" s="158" t="s">
        <v>32</v>
      </c>
      <c r="L7879" s="158" t="s">
        <v>4746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6"/>
        <v>127.88</v>
      </c>
      <c r="W7879" s="164">
        <f t="shared" si="1064"/>
        <v>0</v>
      </c>
      <c r="X7879" s="164"/>
      <c r="Y7879" s="7">
        <f t="shared" si="1071"/>
        <v>0</v>
      </c>
      <c r="Z7879" s="164"/>
      <c r="AA7879" s="164"/>
      <c r="AB7879" s="164">
        <f t="shared" si="1062"/>
        <v>0</v>
      </c>
      <c r="AC7879" s="164">
        <f t="shared" si="1067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8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 hidden="1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4108</v>
      </c>
      <c r="F7880" s="158" t="s">
        <v>4108</v>
      </c>
      <c r="G7880" s="159" t="s">
        <v>4108</v>
      </c>
      <c r="H7880" s="158" t="s">
        <v>36</v>
      </c>
      <c r="I7880" s="158" t="s">
        <v>5063</v>
      </c>
      <c r="J7880" s="168" t="s">
        <v>3321</v>
      </c>
      <c r="K7880" s="158" t="s">
        <v>32</v>
      </c>
      <c r="L7880" s="158" t="s">
        <v>4747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4748</v>
      </c>
      <c r="S7880" s="164">
        <v>0</v>
      </c>
      <c r="T7880" s="164">
        <v>2000</v>
      </c>
      <c r="U7880" s="164">
        <v>1500.6599999999999</v>
      </c>
      <c r="V7880" s="164">
        <f t="shared" si="1066"/>
        <v>499.34000000000015</v>
      </c>
      <c r="W7880" s="164">
        <v>0</v>
      </c>
      <c r="X7880" s="164"/>
      <c r="Y7880" s="7">
        <f t="shared" si="1071"/>
        <v>0</v>
      </c>
      <c r="Z7880" s="164"/>
      <c r="AA7880" s="8">
        <f t="shared" ref="AA7880:AA7895" si="1073">W7880+X7880</f>
        <v>0</v>
      </c>
      <c r="AB7880" s="164">
        <f t="shared" si="1062"/>
        <v>1500.6599999999999</v>
      </c>
      <c r="AC7880" s="164">
        <f t="shared" si="1067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8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 hidden="1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5063</v>
      </c>
      <c r="J7881" s="168" t="s">
        <v>3321</v>
      </c>
      <c r="K7881" s="158" t="s">
        <v>32</v>
      </c>
      <c r="L7881" s="158" t="s">
        <v>4749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6"/>
        <v>194085.65</v>
      </c>
      <c r="W7881" s="164">
        <f t="shared" si="1064"/>
        <v>246213.82352941172</v>
      </c>
      <c r="X7881" s="164"/>
      <c r="Y7881" s="7">
        <f t="shared" si="1071"/>
        <v>24044.851855869754</v>
      </c>
      <c r="Z7881" s="164"/>
      <c r="AA7881" s="8">
        <f t="shared" si="1073"/>
        <v>246213.82352941172</v>
      </c>
      <c r="AB7881" s="164">
        <f t="shared" si="1062"/>
        <v>4924.2764705882291</v>
      </c>
      <c r="AC7881" s="164">
        <f t="shared" si="1067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8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 hidden="1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3434</v>
      </c>
      <c r="F7882" s="158" t="s">
        <v>3434</v>
      </c>
      <c r="G7882" s="159" t="s">
        <v>3434</v>
      </c>
      <c r="H7882" s="158" t="s">
        <v>36</v>
      </c>
      <c r="I7882" s="158" t="s">
        <v>5063</v>
      </c>
      <c r="J7882" s="168" t="s">
        <v>3321</v>
      </c>
      <c r="K7882" s="158" t="s">
        <v>32</v>
      </c>
      <c r="L7882" s="158" t="s">
        <v>4750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6"/>
        <v>4087.480000000035</v>
      </c>
      <c r="W7882" s="164">
        <f t="shared" si="1064"/>
        <v>4032.5673076923076</v>
      </c>
      <c r="X7882" s="164"/>
      <c r="Y7882" s="7">
        <f t="shared" si="1071"/>
        <v>322.46603181056116</v>
      </c>
      <c r="Z7882" s="164"/>
      <c r="AA7882" s="8">
        <f t="shared" si="1073"/>
        <v>4032.5673076923076</v>
      </c>
      <c r="AB7882" s="164">
        <f t="shared" si="1062"/>
        <v>161.30269230769227</v>
      </c>
      <c r="AC7882" s="164">
        <f t="shared" si="1067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8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 hidden="1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3434</v>
      </c>
      <c r="F7883" s="158" t="s">
        <v>3434</v>
      </c>
      <c r="G7883" s="159" t="s">
        <v>3434</v>
      </c>
      <c r="H7883" s="158" t="s">
        <v>36</v>
      </c>
      <c r="I7883" s="158" t="s">
        <v>5063</v>
      </c>
      <c r="J7883" s="168" t="s">
        <v>3321</v>
      </c>
      <c r="K7883" s="158" t="s">
        <v>32</v>
      </c>
      <c r="L7883" s="158" t="s">
        <v>4751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6"/>
        <v>8100.4900000000016</v>
      </c>
      <c r="W7883" s="164">
        <f t="shared" si="1064"/>
        <v>0</v>
      </c>
      <c r="X7883" s="164"/>
      <c r="Y7883" s="7">
        <f t="shared" si="1071"/>
        <v>0</v>
      </c>
      <c r="Z7883" s="164"/>
      <c r="AA7883" s="8">
        <f t="shared" si="1073"/>
        <v>0</v>
      </c>
      <c r="AB7883" s="164">
        <f t="shared" si="1062"/>
        <v>0</v>
      </c>
      <c r="AC7883" s="164">
        <f t="shared" si="1067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8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 hidden="1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5063</v>
      </c>
      <c r="J7884" s="168" t="s">
        <v>3321</v>
      </c>
      <c r="K7884" s="158" t="s">
        <v>32</v>
      </c>
      <c r="L7884" s="158" t="s">
        <v>4752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6"/>
        <v>40070.039999999979</v>
      </c>
      <c r="W7884" s="164">
        <f t="shared" si="1064"/>
        <v>65779.333333333343</v>
      </c>
      <c r="X7884" s="164"/>
      <c r="Y7884" s="7">
        <f t="shared" si="1071"/>
        <v>6423.9054595118505</v>
      </c>
      <c r="Z7884" s="164"/>
      <c r="AA7884" s="8">
        <f t="shared" si="1073"/>
        <v>65779.333333333343</v>
      </c>
      <c r="AB7884" s="164">
        <f t="shared" si="1062"/>
        <v>1315.5866666666698</v>
      </c>
      <c r="AC7884" s="164">
        <f t="shared" si="1067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8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 hidden="1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5063</v>
      </c>
      <c r="J7885" s="168" t="s">
        <v>3321</v>
      </c>
      <c r="K7885" s="158" t="s">
        <v>32</v>
      </c>
      <c r="L7885" s="158" t="s">
        <v>4753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6"/>
        <v>80307.849999999919</v>
      </c>
      <c r="W7885" s="164">
        <f t="shared" si="1064"/>
        <v>50271.82075471698</v>
      </c>
      <c r="X7885" s="164"/>
      <c r="Y7885" s="7">
        <f t="shared" si="1071"/>
        <v>3130.5504954212956</v>
      </c>
      <c r="Z7885" s="164"/>
      <c r="AA7885" s="8">
        <f t="shared" si="1073"/>
        <v>50271.82075471698</v>
      </c>
      <c r="AB7885" s="164">
        <f t="shared" si="1062"/>
        <v>3016.3092452830242</v>
      </c>
      <c r="AC7885" s="164">
        <f t="shared" si="1067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8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 hidden="1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5063</v>
      </c>
      <c r="J7886" s="168" t="s">
        <v>3321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6"/>
        <v>5.08</v>
      </c>
      <c r="W7886" s="164">
        <f t="shared" si="1064"/>
        <v>0</v>
      </c>
      <c r="X7886" s="164"/>
      <c r="Y7886" s="7">
        <f t="shared" si="1071"/>
        <v>0</v>
      </c>
      <c r="Z7886" s="164"/>
      <c r="AA7886" s="8">
        <f t="shared" si="1073"/>
        <v>0</v>
      </c>
      <c r="AB7886" s="164">
        <f t="shared" si="1062"/>
        <v>0</v>
      </c>
      <c r="AC7886" s="164">
        <f t="shared" si="1067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8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 hidden="1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5063</v>
      </c>
      <c r="J7887" s="168" t="s">
        <v>3321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6"/>
        <v>160.54</v>
      </c>
      <c r="W7887" s="164">
        <f t="shared" si="1064"/>
        <v>0</v>
      </c>
      <c r="X7887" s="164"/>
      <c r="Y7887" s="7">
        <f t="shared" si="1071"/>
        <v>0</v>
      </c>
      <c r="Z7887" s="164"/>
      <c r="AA7887" s="8">
        <f t="shared" si="1073"/>
        <v>0</v>
      </c>
      <c r="AB7887" s="164">
        <f t="shared" si="1062"/>
        <v>0</v>
      </c>
      <c r="AC7887" s="164">
        <f t="shared" si="1067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8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 hidden="1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5063</v>
      </c>
      <c r="J7888" s="168" t="s">
        <v>3321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6"/>
        <v>1615.52</v>
      </c>
      <c r="W7888" s="164">
        <f t="shared" si="1064"/>
        <v>0</v>
      </c>
      <c r="X7888" s="164"/>
      <c r="Y7888" s="7">
        <f t="shared" si="1071"/>
        <v>0</v>
      </c>
      <c r="Z7888" s="164"/>
      <c r="AA7888" s="8">
        <f t="shared" si="1073"/>
        <v>0</v>
      </c>
      <c r="AB7888" s="164">
        <f t="shared" si="1062"/>
        <v>0</v>
      </c>
      <c r="AC7888" s="164">
        <f t="shared" si="1067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8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 hidden="1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5063</v>
      </c>
      <c r="J7889" s="168" t="s">
        <v>3321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6"/>
        <v>172.33</v>
      </c>
      <c r="W7889" s="164">
        <f t="shared" si="1064"/>
        <v>0</v>
      </c>
      <c r="X7889" s="164"/>
      <c r="Y7889" s="7">
        <f t="shared" si="1071"/>
        <v>0</v>
      </c>
      <c r="Z7889" s="164"/>
      <c r="AA7889" s="8">
        <f t="shared" si="1073"/>
        <v>0</v>
      </c>
      <c r="AB7889" s="164">
        <f t="shared" si="1062"/>
        <v>0</v>
      </c>
      <c r="AC7889" s="164">
        <f t="shared" si="1067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8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 hidden="1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5063</v>
      </c>
      <c r="J7890" s="168" t="s">
        <v>3321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6"/>
        <v>68.290000000000006</v>
      </c>
      <c r="W7890" s="164">
        <f t="shared" si="1064"/>
        <v>0</v>
      </c>
      <c r="X7890" s="164"/>
      <c r="Y7890" s="7">
        <f t="shared" si="1071"/>
        <v>0</v>
      </c>
      <c r="Z7890" s="164"/>
      <c r="AA7890" s="8">
        <f t="shared" si="1073"/>
        <v>0</v>
      </c>
      <c r="AB7890" s="164">
        <f t="shared" si="1062"/>
        <v>0</v>
      </c>
      <c r="AC7890" s="164">
        <f t="shared" si="1067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8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 hidden="1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5063</v>
      </c>
      <c r="J7891" s="168" t="s">
        <v>3321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6"/>
        <v>580.39</v>
      </c>
      <c r="W7891" s="164">
        <f t="shared" si="1064"/>
        <v>0</v>
      </c>
      <c r="X7891" s="164"/>
      <c r="Y7891" s="7">
        <f t="shared" si="1071"/>
        <v>0</v>
      </c>
      <c r="Z7891" s="164"/>
      <c r="AA7891" s="8">
        <f t="shared" si="1073"/>
        <v>0</v>
      </c>
      <c r="AB7891" s="164">
        <f t="shared" si="1062"/>
        <v>0</v>
      </c>
      <c r="AC7891" s="164">
        <f t="shared" si="1067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8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 hidden="1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3443</v>
      </c>
      <c r="G7892" s="159" t="s">
        <v>1086</v>
      </c>
      <c r="H7892" s="158" t="s">
        <v>36</v>
      </c>
      <c r="I7892" s="158" t="s">
        <v>5063</v>
      </c>
      <c r="J7892" s="168" t="s">
        <v>3321</v>
      </c>
      <c r="K7892" s="158" t="s">
        <v>32</v>
      </c>
      <c r="L7892" s="158" t="s">
        <v>4754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6"/>
        <v>26762.770000000004</v>
      </c>
      <c r="W7892" s="164">
        <f t="shared" si="1064"/>
        <v>22962.245098039213</v>
      </c>
      <c r="X7892" s="164"/>
      <c r="Y7892" s="7">
        <f t="shared" si="1071"/>
        <v>2242.4564703393662</v>
      </c>
      <c r="Z7892" s="164"/>
      <c r="AA7892" s="8">
        <f t="shared" si="1073"/>
        <v>22962.245098039213</v>
      </c>
      <c r="AB7892" s="164">
        <f t="shared" si="1062"/>
        <v>459.24490196078477</v>
      </c>
      <c r="AC7892" s="164">
        <f t="shared" si="1067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8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 hidden="1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3443</v>
      </c>
      <c r="G7893" s="159" t="s">
        <v>1086</v>
      </c>
      <c r="H7893" s="158" t="s">
        <v>36</v>
      </c>
      <c r="I7893" s="158" t="s">
        <v>5063</v>
      </c>
      <c r="J7893" s="168" t="s">
        <v>3321</v>
      </c>
      <c r="K7893" s="158" t="s">
        <v>32</v>
      </c>
      <c r="L7893" s="158" t="s">
        <v>4755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6"/>
        <v>134765.16999999981</v>
      </c>
      <c r="W7893" s="164">
        <f t="shared" si="1064"/>
        <v>310767.06930693088</v>
      </c>
      <c r="X7893" s="164"/>
      <c r="Y7893" s="7">
        <f t="shared" si="1071"/>
        <v>33098.216113805654</v>
      </c>
      <c r="Z7893" s="164"/>
      <c r="AA7893" s="8">
        <f t="shared" si="1073"/>
        <v>310767.06930693088</v>
      </c>
      <c r="AB7893" s="164">
        <f t="shared" si="1062"/>
        <v>3107.670693069289</v>
      </c>
      <c r="AC7893" s="164">
        <f t="shared" si="1067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8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 hidden="1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3443</v>
      </c>
      <c r="G7894" s="159" t="s">
        <v>1086</v>
      </c>
      <c r="H7894" s="158" t="s">
        <v>36</v>
      </c>
      <c r="I7894" s="158" t="s">
        <v>5063</v>
      </c>
      <c r="J7894" s="168" t="s">
        <v>3321</v>
      </c>
      <c r="K7894" s="158" t="s">
        <v>32</v>
      </c>
      <c r="L7894" s="158" t="s">
        <v>4754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6"/>
        <v>0</v>
      </c>
      <c r="W7894" s="164">
        <f t="shared" si="1064"/>
        <v>0</v>
      </c>
      <c r="X7894" s="164"/>
      <c r="Y7894" s="7">
        <f t="shared" si="1071"/>
        <v>0</v>
      </c>
      <c r="Z7894" s="164"/>
      <c r="AA7894" s="8">
        <f t="shared" si="1073"/>
        <v>0</v>
      </c>
      <c r="AB7894" s="164">
        <f t="shared" si="1062"/>
        <v>0</v>
      </c>
      <c r="AC7894" s="164">
        <f t="shared" si="1067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8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 hidden="1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4756</v>
      </c>
      <c r="F7895" s="158" t="s">
        <v>4756</v>
      </c>
      <c r="G7895" s="159" t="s">
        <v>4756</v>
      </c>
      <c r="H7895" s="158" t="s">
        <v>36</v>
      </c>
      <c r="I7895" s="158" t="s">
        <v>5063</v>
      </c>
      <c r="J7895" s="168" t="s">
        <v>3321</v>
      </c>
      <c r="K7895" s="158" t="s">
        <v>32</v>
      </c>
      <c r="L7895" s="158" t="s">
        <v>4757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4593</v>
      </c>
      <c r="S7895" s="164">
        <v>0</v>
      </c>
      <c r="T7895" s="164">
        <v>600</v>
      </c>
      <c r="U7895" s="164">
        <v>600</v>
      </c>
      <c r="V7895" s="164">
        <f t="shared" si="1066"/>
        <v>0</v>
      </c>
      <c r="W7895" s="164">
        <v>0</v>
      </c>
      <c r="X7895" s="164"/>
      <c r="Y7895" s="7">
        <f t="shared" si="1071"/>
        <v>0</v>
      </c>
      <c r="Z7895" s="164"/>
      <c r="AA7895" s="8">
        <f t="shared" si="1073"/>
        <v>0</v>
      </c>
      <c r="AB7895" s="164">
        <f t="shared" si="1062"/>
        <v>600</v>
      </c>
      <c r="AC7895" s="164">
        <f t="shared" si="1067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8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 hidden="1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5063</v>
      </c>
      <c r="J7896" s="168" t="s">
        <v>3321</v>
      </c>
      <c r="K7896" s="158" t="s">
        <v>32</v>
      </c>
      <c r="L7896" s="158" t="s">
        <v>4758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4">IF(O7896="折扣",U7896*P7896,IF(O7896="返现",U7896,U7896/(1+P7896)))</f>
        <v>432896.82352941175</v>
      </c>
      <c r="X7896" s="164"/>
      <c r="Y7896" s="7">
        <f t="shared" si="1071"/>
        <v>42276.017818300461</v>
      </c>
      <c r="Z7896" s="164"/>
      <c r="AA7896" s="164"/>
      <c r="AB7896" s="164">
        <f t="shared" si="1062"/>
        <v>8657.9364705882617</v>
      </c>
      <c r="AC7896" s="164">
        <f t="shared" si="1067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8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 hidden="1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5063</v>
      </c>
      <c r="J7897" s="168" t="s">
        <v>3321</v>
      </c>
      <c r="K7897" s="158" t="s">
        <v>32</v>
      </c>
      <c r="L7897" s="158" t="s">
        <v>4759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6"/>
        <v>-20000</v>
      </c>
      <c r="W7897" s="164">
        <f t="shared" si="1074"/>
        <v>0</v>
      </c>
      <c r="X7897" s="164"/>
      <c r="Y7897" s="7">
        <f t="shared" si="1071"/>
        <v>0</v>
      </c>
      <c r="Z7897" s="164"/>
      <c r="AA7897" s="164"/>
      <c r="AB7897" s="164">
        <f t="shared" si="1062"/>
        <v>0</v>
      </c>
      <c r="AC7897" s="164">
        <f t="shared" si="1067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8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 hidden="1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5063</v>
      </c>
      <c r="J7898" s="168" t="s">
        <v>3321</v>
      </c>
      <c r="K7898" s="158" t="s">
        <v>32</v>
      </c>
      <c r="L7898" s="158" t="s">
        <v>4758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4"/>
        <v>0</v>
      </c>
      <c r="X7898" s="164"/>
      <c r="Y7898" s="7">
        <f t="shared" si="1071"/>
        <v>0</v>
      </c>
      <c r="Z7898" s="164"/>
      <c r="AA7898" s="164"/>
      <c r="AB7898" s="164">
        <f t="shared" ref="AB7898:AB7961" si="1075">U7898-W7898</f>
        <v>0</v>
      </c>
      <c r="AC7898" s="164">
        <f t="shared" si="1067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8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 hidden="1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5063</v>
      </c>
      <c r="J7899" s="168" t="s">
        <v>3321</v>
      </c>
      <c r="K7899" s="158" t="s">
        <v>32</v>
      </c>
      <c r="L7899" s="158" t="s">
        <v>4759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6"/>
        <v>27258.1</v>
      </c>
      <c r="W7899" s="164">
        <f t="shared" si="1074"/>
        <v>10648.118811881188</v>
      </c>
      <c r="X7899" s="164"/>
      <c r="Y7899" s="7">
        <f t="shared" si="1071"/>
        <v>1134.0768454878962</v>
      </c>
      <c r="Z7899" s="164"/>
      <c r="AA7899" s="164"/>
      <c r="AB7899" s="164">
        <f t="shared" si="1075"/>
        <v>106.4811881188125</v>
      </c>
      <c r="AC7899" s="164">
        <f t="shared" si="1067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8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 hidden="1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5063</v>
      </c>
      <c r="J7900" s="168" t="s">
        <v>3321</v>
      </c>
      <c r="K7900" s="158" t="s">
        <v>32</v>
      </c>
      <c r="L7900" s="158" t="s">
        <v>4758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6"/>
        <v>10105.780000000028</v>
      </c>
      <c r="W7900" s="164">
        <f t="shared" si="1074"/>
        <v>10092.372549019581</v>
      </c>
      <c r="X7900" s="164"/>
      <c r="Y7900" s="7">
        <f t="shared" si="1071"/>
        <v>985.60511078060699</v>
      </c>
      <c r="Z7900" s="164"/>
      <c r="AA7900" s="8">
        <f t="shared" ref="AA7900:AA7963" si="1076">W7900+X7900</f>
        <v>10092.372549019581</v>
      </c>
      <c r="AB7900" s="164">
        <f t="shared" si="1075"/>
        <v>201.84745098039093</v>
      </c>
      <c r="AC7900" s="164">
        <f t="shared" si="1067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8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 hidden="1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5063</v>
      </c>
      <c r="J7901" s="168" t="s">
        <v>3321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6"/>
        <v>20.149999999999999</v>
      </c>
      <c r="W7901" s="164">
        <f t="shared" si="1074"/>
        <v>0</v>
      </c>
      <c r="X7901" s="164"/>
      <c r="Y7901" s="7">
        <f t="shared" si="1071"/>
        <v>0</v>
      </c>
      <c r="Z7901" s="164"/>
      <c r="AA7901" s="8">
        <f t="shared" si="1076"/>
        <v>0</v>
      </c>
      <c r="AB7901" s="164">
        <f t="shared" si="1075"/>
        <v>0</v>
      </c>
      <c r="AC7901" s="164">
        <f t="shared" si="1067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8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 hidden="1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5063</v>
      </c>
      <c r="J7902" s="168" t="s">
        <v>3321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6"/>
        <v>14781</v>
      </c>
      <c r="W7902" s="164">
        <f t="shared" si="1074"/>
        <v>0</v>
      </c>
      <c r="X7902" s="164"/>
      <c r="Y7902" s="7">
        <f t="shared" si="1071"/>
        <v>0</v>
      </c>
      <c r="Z7902" s="164"/>
      <c r="AA7902" s="8">
        <f t="shared" si="1076"/>
        <v>0</v>
      </c>
      <c r="AB7902" s="164">
        <f t="shared" si="1075"/>
        <v>0</v>
      </c>
      <c r="AC7902" s="164">
        <f t="shared" si="1067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8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 hidden="1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5063</v>
      </c>
      <c r="J7903" s="168" t="s">
        <v>3321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6"/>
        <v>28964.959999999999</v>
      </c>
      <c r="W7903" s="164">
        <f t="shared" si="1074"/>
        <v>0</v>
      </c>
      <c r="X7903" s="164"/>
      <c r="Y7903" s="7">
        <f t="shared" si="1071"/>
        <v>0</v>
      </c>
      <c r="Z7903" s="164"/>
      <c r="AA7903" s="8">
        <f t="shared" si="1076"/>
        <v>0</v>
      </c>
      <c r="AB7903" s="164">
        <f t="shared" si="1075"/>
        <v>0</v>
      </c>
      <c r="AC7903" s="164">
        <f t="shared" si="1067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8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 hidden="1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2941</v>
      </c>
      <c r="F7904" s="158" t="s">
        <v>2941</v>
      </c>
      <c r="G7904" s="159" t="s">
        <v>2941</v>
      </c>
      <c r="H7904" s="158" t="s">
        <v>36</v>
      </c>
      <c r="I7904" s="158" t="s">
        <v>5063</v>
      </c>
      <c r="J7904" s="168" t="s">
        <v>5071</v>
      </c>
      <c r="K7904" s="158" t="s">
        <v>32</v>
      </c>
      <c r="L7904" s="158" t="s">
        <v>4760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6"/>
        <v>41431.129999999997</v>
      </c>
      <c r="W7904" s="164">
        <f t="shared" si="1074"/>
        <v>8568.8700000000008</v>
      </c>
      <c r="X7904" s="164"/>
      <c r="Y7904" s="7">
        <f t="shared" si="1071"/>
        <v>968.21327277747605</v>
      </c>
      <c r="Z7904" s="164"/>
      <c r="AA7904" s="8">
        <f t="shared" si="1076"/>
        <v>8568.8700000000008</v>
      </c>
      <c r="AB7904" s="164">
        <f t="shared" si="1075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8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 hidden="1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2941</v>
      </c>
      <c r="F7905" s="158" t="s">
        <v>2941</v>
      </c>
      <c r="G7905" s="159" t="s">
        <v>2941</v>
      </c>
      <c r="H7905" s="158" t="s">
        <v>36</v>
      </c>
      <c r="I7905" s="158" t="s">
        <v>5063</v>
      </c>
      <c r="J7905" s="168" t="s">
        <v>5071</v>
      </c>
      <c r="K7905" s="158" t="s">
        <v>32</v>
      </c>
      <c r="L7905" s="158" t="s">
        <v>4761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6"/>
        <v>44084.22</v>
      </c>
      <c r="W7905" s="164">
        <f t="shared" si="1074"/>
        <v>5915.78</v>
      </c>
      <c r="X7905" s="164"/>
      <c r="Y7905" s="7">
        <f t="shared" si="1071"/>
        <v>668.43547805387789</v>
      </c>
      <c r="Z7905" s="164"/>
      <c r="AA7905" s="8">
        <f t="shared" si="1076"/>
        <v>5915.78</v>
      </c>
      <c r="AB7905" s="164">
        <f t="shared" si="1075"/>
        <v>0</v>
      </c>
      <c r="AC7905" s="164">
        <f t="shared" ref="AC7905:AC7968" si="1077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8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 hidden="1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2941</v>
      </c>
      <c r="F7906" s="158" t="s">
        <v>2941</v>
      </c>
      <c r="G7906" s="159" t="s">
        <v>2941</v>
      </c>
      <c r="H7906" s="158" t="s">
        <v>36</v>
      </c>
      <c r="I7906" s="158" t="s">
        <v>5063</v>
      </c>
      <c r="J7906" s="168" t="s">
        <v>5071</v>
      </c>
      <c r="K7906" s="158" t="s">
        <v>32</v>
      </c>
      <c r="L7906" s="158" t="s">
        <v>4762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6"/>
        <v>19648.16</v>
      </c>
      <c r="W7906" s="164">
        <f t="shared" si="1074"/>
        <v>351.84</v>
      </c>
      <c r="X7906" s="164"/>
      <c r="Y7906" s="7">
        <f t="shared" si="1071"/>
        <v>39.755085313936036</v>
      </c>
      <c r="Z7906" s="164"/>
      <c r="AA7906" s="8">
        <f t="shared" si="1076"/>
        <v>351.84</v>
      </c>
      <c r="AB7906" s="164">
        <f t="shared" si="1075"/>
        <v>0</v>
      </c>
      <c r="AC7906" s="164">
        <f t="shared" si="1077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8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 hidden="1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2941</v>
      </c>
      <c r="F7907" s="158" t="s">
        <v>2941</v>
      </c>
      <c r="G7907" s="159" t="s">
        <v>2941</v>
      </c>
      <c r="H7907" s="158" t="s">
        <v>36</v>
      </c>
      <c r="I7907" s="158" t="s">
        <v>5063</v>
      </c>
      <c r="J7907" s="168" t="s">
        <v>5071</v>
      </c>
      <c r="K7907" s="158" t="s">
        <v>32</v>
      </c>
      <c r="L7907" s="158" t="s">
        <v>4763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6"/>
        <v>19498.34</v>
      </c>
      <c r="W7907" s="164">
        <f t="shared" si="1074"/>
        <v>501.66</v>
      </c>
      <c r="X7907" s="164"/>
      <c r="Y7907" s="7">
        <f t="shared" si="1071"/>
        <v>56.683538252015524</v>
      </c>
      <c r="Z7907" s="164"/>
      <c r="AA7907" s="8">
        <f t="shared" si="1076"/>
        <v>501.66</v>
      </c>
      <c r="AB7907" s="164">
        <f t="shared" si="1075"/>
        <v>0</v>
      </c>
      <c r="AC7907" s="164">
        <f t="shared" si="1077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8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 hidden="1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2941</v>
      </c>
      <c r="F7908" s="158" t="s">
        <v>2941</v>
      </c>
      <c r="G7908" s="159" t="s">
        <v>2941</v>
      </c>
      <c r="H7908" s="158" t="s">
        <v>36</v>
      </c>
      <c r="I7908" s="158" t="s">
        <v>5063</v>
      </c>
      <c r="J7908" s="168" t="s">
        <v>5071</v>
      </c>
      <c r="K7908" s="158" t="s">
        <v>32</v>
      </c>
      <c r="L7908" s="158" t="s">
        <v>4760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6"/>
        <v>-2031.7300000000002</v>
      </c>
      <c r="W7908" s="164">
        <f t="shared" si="1074"/>
        <v>2031.7300000000002</v>
      </c>
      <c r="X7908" s="164"/>
      <c r="Y7908" s="7">
        <f t="shared" si="1071"/>
        <v>229.56912086426564</v>
      </c>
      <c r="Z7908" s="164"/>
      <c r="AA7908" s="8">
        <f t="shared" si="1076"/>
        <v>2031.7300000000002</v>
      </c>
      <c r="AB7908" s="164">
        <f t="shared" si="1075"/>
        <v>0</v>
      </c>
      <c r="AC7908" s="164">
        <f t="shared" si="1077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8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 hidden="1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2941</v>
      </c>
      <c r="F7909" s="158" t="s">
        <v>2941</v>
      </c>
      <c r="G7909" s="159" t="s">
        <v>2941</v>
      </c>
      <c r="H7909" s="158" t="s">
        <v>36</v>
      </c>
      <c r="I7909" s="158" t="s">
        <v>5063</v>
      </c>
      <c r="J7909" s="168" t="s">
        <v>5071</v>
      </c>
      <c r="K7909" s="158" t="s">
        <v>32</v>
      </c>
      <c r="L7909" s="158" t="s">
        <v>4761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6"/>
        <v>-3529.66</v>
      </c>
      <c r="W7909" s="164">
        <f t="shared" si="1074"/>
        <v>3529.66</v>
      </c>
      <c r="X7909" s="164"/>
      <c r="Y7909" s="7">
        <f t="shared" si="1071"/>
        <v>398.82314242038274</v>
      </c>
      <c r="Z7909" s="164"/>
      <c r="AA7909" s="8">
        <f t="shared" si="1076"/>
        <v>3529.66</v>
      </c>
      <c r="AB7909" s="164">
        <f t="shared" si="1075"/>
        <v>0</v>
      </c>
      <c r="AC7909" s="164">
        <f t="shared" si="1077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8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 hidden="1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2941</v>
      </c>
      <c r="F7910" s="158" t="s">
        <v>2941</v>
      </c>
      <c r="G7910" s="159" t="s">
        <v>2941</v>
      </c>
      <c r="H7910" s="158" t="s">
        <v>36</v>
      </c>
      <c r="I7910" s="158" t="s">
        <v>5063</v>
      </c>
      <c r="J7910" s="168" t="s">
        <v>5071</v>
      </c>
      <c r="K7910" s="158" t="s">
        <v>32</v>
      </c>
      <c r="L7910" s="158" t="s">
        <v>4762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6"/>
        <v>-200</v>
      </c>
      <c r="W7910" s="164">
        <f t="shared" si="1074"/>
        <v>200</v>
      </c>
      <c r="X7910" s="164"/>
      <c r="Y7910" s="7">
        <f t="shared" si="1071"/>
        <v>22.598388650486612</v>
      </c>
      <c r="Z7910" s="164"/>
      <c r="AA7910" s="8">
        <f t="shared" si="1076"/>
        <v>200</v>
      </c>
      <c r="AB7910" s="164">
        <f t="shared" si="1075"/>
        <v>0</v>
      </c>
      <c r="AC7910" s="164">
        <f t="shared" si="1077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8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 hidden="1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2941</v>
      </c>
      <c r="F7911" s="158" t="s">
        <v>2941</v>
      </c>
      <c r="G7911" s="159" t="s">
        <v>2941</v>
      </c>
      <c r="H7911" s="158" t="s">
        <v>36</v>
      </c>
      <c r="I7911" s="158" t="s">
        <v>5063</v>
      </c>
      <c r="J7911" s="168" t="s">
        <v>5071</v>
      </c>
      <c r="K7911" s="158" t="s">
        <v>32</v>
      </c>
      <c r="L7911" s="158" t="s">
        <v>4763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6"/>
        <v>-3.36</v>
      </c>
      <c r="W7911" s="164">
        <f t="shared" si="1074"/>
        <v>3.36</v>
      </c>
      <c r="X7911" s="164"/>
      <c r="Y7911" s="7">
        <f t="shared" si="1071"/>
        <v>0.37965292932817496</v>
      </c>
      <c r="Z7911" s="164"/>
      <c r="AA7911" s="8">
        <f t="shared" si="1076"/>
        <v>3.36</v>
      </c>
      <c r="AB7911" s="164">
        <f t="shared" si="1075"/>
        <v>0</v>
      </c>
      <c r="AC7911" s="164">
        <f t="shared" si="1077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8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 hidden="1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4764</v>
      </c>
      <c r="F7912" s="158" t="s">
        <v>4764</v>
      </c>
      <c r="G7912" s="159" t="s">
        <v>4764</v>
      </c>
      <c r="H7912" s="158" t="s">
        <v>36</v>
      </c>
      <c r="I7912" s="158" t="s">
        <v>5063</v>
      </c>
      <c r="J7912" s="168" t="s">
        <v>5071</v>
      </c>
      <c r="K7912" s="158" t="s">
        <v>32</v>
      </c>
      <c r="L7912" s="158" t="s">
        <v>4765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6"/>
        <v>1884.1400000000003</v>
      </c>
      <c r="W7912" s="164">
        <f t="shared" si="1074"/>
        <v>3935.6499999999996</v>
      </c>
      <c r="X7912" s="164"/>
      <c r="Y7912" s="7">
        <f t="shared" si="1071"/>
        <v>444.6967414614378</v>
      </c>
      <c r="Z7912" s="164"/>
      <c r="AA7912" s="8">
        <f t="shared" si="1076"/>
        <v>3935.6499999999996</v>
      </c>
      <c r="AB7912" s="164">
        <f t="shared" si="1075"/>
        <v>0</v>
      </c>
      <c r="AC7912" s="164">
        <f t="shared" si="1077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8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 hidden="1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4764</v>
      </c>
      <c r="F7913" s="158" t="s">
        <v>4764</v>
      </c>
      <c r="G7913" s="159" t="s">
        <v>4764</v>
      </c>
      <c r="H7913" s="158" t="s">
        <v>36</v>
      </c>
      <c r="I7913" s="158" t="s">
        <v>5063</v>
      </c>
      <c r="J7913" s="168" t="s">
        <v>5071</v>
      </c>
      <c r="K7913" s="158" t="s">
        <v>32</v>
      </c>
      <c r="L7913" s="158" t="s">
        <v>4766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6"/>
        <v>3852.3</v>
      </c>
      <c r="W7913" s="164">
        <f t="shared" si="1074"/>
        <v>327.91</v>
      </c>
      <c r="X7913" s="164"/>
      <c r="Y7913" s="7">
        <f t="shared" si="1071"/>
        <v>37.051188111905333</v>
      </c>
      <c r="Z7913" s="164"/>
      <c r="AA7913" s="8">
        <f t="shared" si="1076"/>
        <v>327.91</v>
      </c>
      <c r="AB7913" s="164">
        <f t="shared" si="1075"/>
        <v>0</v>
      </c>
      <c r="AC7913" s="164">
        <f t="shared" si="1077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8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 hidden="1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4764</v>
      </c>
      <c r="F7914" s="158" t="s">
        <v>4764</v>
      </c>
      <c r="G7914" s="159" t="s">
        <v>4764</v>
      </c>
      <c r="H7914" s="158" t="s">
        <v>36</v>
      </c>
      <c r="I7914" s="158" t="s">
        <v>5063</v>
      </c>
      <c r="J7914" s="168" t="s">
        <v>5071</v>
      </c>
      <c r="K7914" s="158" t="s">
        <v>32</v>
      </c>
      <c r="L7914" s="158" t="s">
        <v>4765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6"/>
        <v>-1884.1399999999996</v>
      </c>
      <c r="W7914" s="164">
        <f t="shared" si="1074"/>
        <v>1884.1399999999996</v>
      </c>
      <c r="X7914" s="164"/>
      <c r="Y7914" s="7">
        <f t="shared" si="1071"/>
        <v>212.89263995963915</v>
      </c>
      <c r="Z7914" s="164"/>
      <c r="AA7914" s="8">
        <f t="shared" si="1076"/>
        <v>1884.1399999999996</v>
      </c>
      <c r="AB7914" s="164">
        <f t="shared" si="1075"/>
        <v>0</v>
      </c>
      <c r="AC7914" s="164">
        <f t="shared" si="1077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8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 hidden="1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4764</v>
      </c>
      <c r="F7915" s="158" t="s">
        <v>4764</v>
      </c>
      <c r="G7915" s="159" t="s">
        <v>4764</v>
      </c>
      <c r="H7915" s="158" t="s">
        <v>36</v>
      </c>
      <c r="I7915" s="158" t="s">
        <v>5063</v>
      </c>
      <c r="J7915" s="168" t="s">
        <v>5071</v>
      </c>
      <c r="K7915" s="158" t="s">
        <v>32</v>
      </c>
      <c r="L7915" s="158" t="s">
        <v>4766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6"/>
        <v>-207.47</v>
      </c>
      <c r="W7915" s="164">
        <f t="shared" si="1074"/>
        <v>207.47</v>
      </c>
      <c r="X7915" s="164"/>
      <c r="Y7915" s="7">
        <f t="shared" si="1071"/>
        <v>23.442438466582274</v>
      </c>
      <c r="Z7915" s="164"/>
      <c r="AA7915" s="8">
        <f t="shared" si="1076"/>
        <v>207.47</v>
      </c>
      <c r="AB7915" s="164">
        <f t="shared" si="1075"/>
        <v>0</v>
      </c>
      <c r="AC7915" s="164">
        <f t="shared" si="1077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8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 hidden="1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4767</v>
      </c>
      <c r="F7916" s="158" t="s">
        <v>4767</v>
      </c>
      <c r="G7916" s="159" t="s">
        <v>4767</v>
      </c>
      <c r="H7916" s="158" t="s">
        <v>36</v>
      </c>
      <c r="I7916" s="158" t="s">
        <v>5063</v>
      </c>
      <c r="J7916" s="168" t="s">
        <v>5071</v>
      </c>
      <c r="K7916" s="158" t="s">
        <v>32</v>
      </c>
      <c r="L7916" s="158" t="s">
        <v>4768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6"/>
        <v>140000</v>
      </c>
      <c r="W7916" s="164">
        <f t="shared" si="1074"/>
        <v>0</v>
      </c>
      <c r="X7916" s="164"/>
      <c r="Y7916" s="7">
        <f t="shared" si="1071"/>
        <v>0</v>
      </c>
      <c r="Z7916" s="164"/>
      <c r="AA7916" s="8">
        <f t="shared" si="1076"/>
        <v>0</v>
      </c>
      <c r="AB7916" s="164">
        <f t="shared" si="1075"/>
        <v>0</v>
      </c>
      <c r="AC7916" s="164">
        <f t="shared" si="1077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8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 hidden="1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4767</v>
      </c>
      <c r="F7917" s="158" t="s">
        <v>4767</v>
      </c>
      <c r="G7917" s="159" t="s">
        <v>4767</v>
      </c>
      <c r="H7917" s="158" t="s">
        <v>36</v>
      </c>
      <c r="I7917" s="158" t="s">
        <v>5063</v>
      </c>
      <c r="J7917" s="168" t="s">
        <v>5071</v>
      </c>
      <c r="K7917" s="158" t="s">
        <v>32</v>
      </c>
      <c r="L7917" s="158" t="s">
        <v>4769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6"/>
        <v>10000</v>
      </c>
      <c r="W7917" s="164">
        <f t="shared" si="1074"/>
        <v>0</v>
      </c>
      <c r="X7917" s="164"/>
      <c r="Y7917" s="7">
        <f t="shared" si="1071"/>
        <v>0</v>
      </c>
      <c r="Z7917" s="164"/>
      <c r="AA7917" s="8">
        <f t="shared" si="1076"/>
        <v>0</v>
      </c>
      <c r="AB7917" s="164">
        <f t="shared" si="1075"/>
        <v>0</v>
      </c>
      <c r="AC7917" s="164">
        <f t="shared" si="1077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8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 hidden="1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4767</v>
      </c>
      <c r="F7918" s="158" t="s">
        <v>4767</v>
      </c>
      <c r="G7918" s="159" t="s">
        <v>4767</v>
      </c>
      <c r="H7918" s="158" t="s">
        <v>36</v>
      </c>
      <c r="I7918" s="158" t="s">
        <v>5063</v>
      </c>
      <c r="J7918" s="168" t="s">
        <v>5071</v>
      </c>
      <c r="K7918" s="158" t="s">
        <v>32</v>
      </c>
      <c r="L7918" s="158" t="s">
        <v>4768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6"/>
        <v>-12701.220000000001</v>
      </c>
      <c r="W7918" s="164">
        <f t="shared" si="1074"/>
        <v>12701.220000000001</v>
      </c>
      <c r="X7918" s="164"/>
      <c r="Y7918" s="7">
        <f t="shared" si="1071"/>
        <v>1435.1355294766672</v>
      </c>
      <c r="Z7918" s="164"/>
      <c r="AA7918" s="8">
        <f t="shared" si="1076"/>
        <v>12701.220000000001</v>
      </c>
      <c r="AB7918" s="164">
        <f t="shared" si="1075"/>
        <v>0</v>
      </c>
      <c r="AC7918" s="164">
        <f t="shared" si="1077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8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 hidden="1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5063</v>
      </c>
      <c r="J7919" s="168" t="s">
        <v>5071</v>
      </c>
      <c r="K7919" s="158" t="s">
        <v>32</v>
      </c>
      <c r="L7919" s="158" t="s">
        <v>4770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6"/>
        <v>7970.96</v>
      </c>
      <c r="W7919" s="164">
        <f t="shared" si="1074"/>
        <v>0</v>
      </c>
      <c r="X7919" s="164"/>
      <c r="Y7919" s="7">
        <f t="shared" si="1071"/>
        <v>0</v>
      </c>
      <c r="Z7919" s="164"/>
      <c r="AA7919" s="8">
        <f t="shared" si="1076"/>
        <v>0</v>
      </c>
      <c r="AB7919" s="164">
        <f t="shared" si="1075"/>
        <v>0</v>
      </c>
      <c r="AC7919" s="164">
        <f t="shared" si="1077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8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 hidden="1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5063</v>
      </c>
      <c r="J7920" s="168" t="s">
        <v>5071</v>
      </c>
      <c r="K7920" s="158" t="s">
        <v>32</v>
      </c>
      <c r="L7920" s="158" t="s">
        <v>4770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6"/>
        <v>-3477.15</v>
      </c>
      <c r="W7920" s="164">
        <f t="shared" si="1074"/>
        <v>0</v>
      </c>
      <c r="X7920" s="164"/>
      <c r="Y7920" s="7">
        <f t="shared" si="1071"/>
        <v>0</v>
      </c>
      <c r="Z7920" s="164"/>
      <c r="AA7920" s="8">
        <f t="shared" si="1076"/>
        <v>0</v>
      </c>
      <c r="AB7920" s="164">
        <f t="shared" si="1075"/>
        <v>0</v>
      </c>
      <c r="AC7920" s="164">
        <f t="shared" si="1077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8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 hidden="1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5063</v>
      </c>
      <c r="J7921" s="168" t="s">
        <v>5071</v>
      </c>
      <c r="K7921" s="158" t="s">
        <v>32</v>
      </c>
      <c r="L7921" s="158" t="s">
        <v>4771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6"/>
        <v>1545161.3900000001</v>
      </c>
      <c r="W7921" s="164">
        <f t="shared" si="1074"/>
        <v>0</v>
      </c>
      <c r="X7921" s="164"/>
      <c r="Y7921" s="7">
        <f t="shared" si="1071"/>
        <v>0</v>
      </c>
      <c r="Z7921" s="164"/>
      <c r="AA7921" s="8">
        <f t="shared" si="1076"/>
        <v>0</v>
      </c>
      <c r="AB7921" s="164">
        <f t="shared" si="1075"/>
        <v>0</v>
      </c>
      <c r="AC7921" s="164">
        <f t="shared" si="1077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8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 hidden="1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5063</v>
      </c>
      <c r="J7922" s="168" t="s">
        <v>5071</v>
      </c>
      <c r="K7922" s="158" t="s">
        <v>32</v>
      </c>
      <c r="L7922" s="158" t="s">
        <v>4771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6"/>
        <v>-1416478.6400000001</v>
      </c>
      <c r="W7922" s="164">
        <f t="shared" si="1074"/>
        <v>356265.12</v>
      </c>
      <c r="X7922" s="164"/>
      <c r="Y7922" s="7">
        <f t="shared" si="1071"/>
        <v>40255.088221861224</v>
      </c>
      <c r="Z7922" s="164"/>
      <c r="AA7922" s="8">
        <f t="shared" si="1076"/>
        <v>356265.12</v>
      </c>
      <c r="AB7922" s="164">
        <f t="shared" si="1075"/>
        <v>0</v>
      </c>
      <c r="AC7922" s="164">
        <f t="shared" si="1077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8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 hidden="1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3980</v>
      </c>
      <c r="F7923" s="158" t="s">
        <v>3980</v>
      </c>
      <c r="G7923" s="159" t="s">
        <v>3980</v>
      </c>
      <c r="H7923" s="158" t="s">
        <v>36</v>
      </c>
      <c r="I7923" s="158" t="s">
        <v>5063</v>
      </c>
      <c r="J7923" s="168" t="s">
        <v>5071</v>
      </c>
      <c r="K7923" s="158" t="s">
        <v>32</v>
      </c>
      <c r="L7923" s="158" t="s">
        <v>4023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6"/>
        <v>10000</v>
      </c>
      <c r="W7923" s="164">
        <f t="shared" si="1074"/>
        <v>0</v>
      </c>
      <c r="X7923" s="164"/>
      <c r="Y7923" s="7">
        <f t="shared" si="1071"/>
        <v>0</v>
      </c>
      <c r="Z7923" s="164"/>
      <c r="AA7923" s="8">
        <f t="shared" si="1076"/>
        <v>0</v>
      </c>
      <c r="AB7923" s="164">
        <f t="shared" si="1075"/>
        <v>0</v>
      </c>
      <c r="AC7923" s="164">
        <f t="shared" si="1077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8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 hidden="1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3980</v>
      </c>
      <c r="F7924" s="158" t="s">
        <v>3980</v>
      </c>
      <c r="G7924" s="159" t="s">
        <v>3980</v>
      </c>
      <c r="H7924" s="158" t="s">
        <v>36</v>
      </c>
      <c r="I7924" s="158" t="s">
        <v>5063</v>
      </c>
      <c r="J7924" s="168" t="s">
        <v>5071</v>
      </c>
      <c r="K7924" s="158" t="s">
        <v>32</v>
      </c>
      <c r="L7924" s="158" t="s">
        <v>4023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6"/>
        <v>-8361.7200000000012</v>
      </c>
      <c r="W7924" s="164">
        <f t="shared" si="1074"/>
        <v>0</v>
      </c>
      <c r="X7924" s="164"/>
      <c r="Y7924" s="7">
        <f t="shared" si="1071"/>
        <v>0</v>
      </c>
      <c r="Z7924" s="164"/>
      <c r="AA7924" s="8">
        <f t="shared" si="1076"/>
        <v>0</v>
      </c>
      <c r="AB7924" s="164">
        <f t="shared" si="1075"/>
        <v>0</v>
      </c>
      <c r="AC7924" s="164">
        <f t="shared" si="1077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8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 hidden="1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2915</v>
      </c>
      <c r="F7925" s="158" t="s">
        <v>2915</v>
      </c>
      <c r="G7925" s="159" t="s">
        <v>2915</v>
      </c>
      <c r="H7925" s="158" t="s">
        <v>36</v>
      </c>
      <c r="I7925" s="158" t="s">
        <v>5063</v>
      </c>
      <c r="J7925" s="168" t="s">
        <v>5071</v>
      </c>
      <c r="K7925" s="158" t="s">
        <v>32</v>
      </c>
      <c r="L7925" s="158" t="s">
        <v>4015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8">S7925+T7925-U7925</f>
        <v>-70000</v>
      </c>
      <c r="W7925" s="164">
        <f t="shared" si="1074"/>
        <v>47626.87</v>
      </c>
      <c r="X7925" s="164"/>
      <c r="Y7925" s="7">
        <f t="shared" si="1071"/>
        <v>5381.4525923310066</v>
      </c>
      <c r="Z7925" s="164"/>
      <c r="AA7925" s="8">
        <f t="shared" si="1076"/>
        <v>47626.87</v>
      </c>
      <c r="AB7925" s="164">
        <f t="shared" si="1075"/>
        <v>0</v>
      </c>
      <c r="AC7925" s="164">
        <f t="shared" si="1077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8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 hidden="1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2915</v>
      </c>
      <c r="F7926" s="158" t="s">
        <v>2915</v>
      </c>
      <c r="G7926" s="159" t="s">
        <v>2915</v>
      </c>
      <c r="H7926" s="158" t="s">
        <v>36</v>
      </c>
      <c r="I7926" s="158" t="s">
        <v>5063</v>
      </c>
      <c r="J7926" s="168" t="s">
        <v>5071</v>
      </c>
      <c r="K7926" s="158" t="s">
        <v>32</v>
      </c>
      <c r="L7926" s="158" t="s">
        <v>4015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8"/>
        <v>70000</v>
      </c>
      <c r="W7926" s="164">
        <f t="shared" si="1074"/>
        <v>0</v>
      </c>
      <c r="X7926" s="164"/>
      <c r="Y7926" s="7">
        <f t="shared" si="1071"/>
        <v>0</v>
      </c>
      <c r="Z7926" s="164"/>
      <c r="AA7926" s="8">
        <f t="shared" si="1076"/>
        <v>0</v>
      </c>
      <c r="AB7926" s="164">
        <f t="shared" si="1075"/>
        <v>0</v>
      </c>
      <c r="AC7926" s="164">
        <f t="shared" si="1077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79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 hidden="1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4772</v>
      </c>
      <c r="F7927" s="158" t="s">
        <v>4772</v>
      </c>
      <c r="G7927" s="159" t="s">
        <v>4772</v>
      </c>
      <c r="H7927" s="158" t="s">
        <v>36</v>
      </c>
      <c r="I7927" s="158" t="s">
        <v>5063</v>
      </c>
      <c r="J7927" s="168" t="s">
        <v>5071</v>
      </c>
      <c r="K7927" s="158" t="s">
        <v>32</v>
      </c>
      <c r="L7927" s="158" t="s">
        <v>4773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8"/>
        <v>5000</v>
      </c>
      <c r="W7927" s="164">
        <f t="shared" si="1074"/>
        <v>0</v>
      </c>
      <c r="X7927" s="164"/>
      <c r="Y7927" s="7">
        <f t="shared" si="1071"/>
        <v>0</v>
      </c>
      <c r="Z7927" s="164"/>
      <c r="AA7927" s="8">
        <f t="shared" si="1076"/>
        <v>0</v>
      </c>
      <c r="AB7927" s="164">
        <f t="shared" si="1075"/>
        <v>0</v>
      </c>
      <c r="AC7927" s="164">
        <f t="shared" si="1077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79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 hidden="1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4772</v>
      </c>
      <c r="F7928" s="158" t="s">
        <v>4772</v>
      </c>
      <c r="G7928" s="159" t="s">
        <v>4772</v>
      </c>
      <c r="H7928" s="158" t="s">
        <v>36</v>
      </c>
      <c r="I7928" s="158" t="s">
        <v>5063</v>
      </c>
      <c r="J7928" s="168" t="s">
        <v>5071</v>
      </c>
      <c r="K7928" s="158" t="s">
        <v>32</v>
      </c>
      <c r="L7928" s="158" t="s">
        <v>4773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8"/>
        <v>-1200</v>
      </c>
      <c r="W7928" s="164">
        <f t="shared" si="1074"/>
        <v>1200</v>
      </c>
      <c r="X7928" s="164"/>
      <c r="Y7928" s="7">
        <f t="shared" si="1071"/>
        <v>135.59033190291962</v>
      </c>
      <c r="Z7928" s="164"/>
      <c r="AA7928" s="8">
        <f t="shared" si="1076"/>
        <v>1200</v>
      </c>
      <c r="AB7928" s="164">
        <f t="shared" si="1075"/>
        <v>0</v>
      </c>
      <c r="AC7928" s="164">
        <f t="shared" si="1077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79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 hidden="1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5063</v>
      </c>
      <c r="J7929" s="168" t="s">
        <v>5071</v>
      </c>
      <c r="K7929" s="158" t="s">
        <v>32</v>
      </c>
      <c r="L7929" s="158" t="s">
        <v>4774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8"/>
        <v>139302.46000000002</v>
      </c>
      <c r="W7929" s="164">
        <f t="shared" si="1074"/>
        <v>0</v>
      </c>
      <c r="X7929" s="164"/>
      <c r="Y7929" s="7">
        <f t="shared" si="1071"/>
        <v>0</v>
      </c>
      <c r="Z7929" s="164"/>
      <c r="AA7929" s="8">
        <f t="shared" si="1076"/>
        <v>0</v>
      </c>
      <c r="AB7929" s="164">
        <f t="shared" si="1075"/>
        <v>0</v>
      </c>
      <c r="AC7929" s="164">
        <f t="shared" si="1077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79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 hidden="1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5063</v>
      </c>
      <c r="J7930" s="168" t="s">
        <v>5071</v>
      </c>
      <c r="K7930" s="158" t="s">
        <v>32</v>
      </c>
      <c r="L7930" s="158" t="s">
        <v>3460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8"/>
        <v>210000</v>
      </c>
      <c r="W7930" s="164">
        <f t="shared" si="1074"/>
        <v>0</v>
      </c>
      <c r="X7930" s="164"/>
      <c r="Y7930" s="7">
        <f t="shared" si="1071"/>
        <v>0</v>
      </c>
      <c r="Z7930" s="164"/>
      <c r="AA7930" s="8">
        <f t="shared" si="1076"/>
        <v>0</v>
      </c>
      <c r="AB7930" s="164">
        <f t="shared" si="1075"/>
        <v>0</v>
      </c>
      <c r="AC7930" s="164">
        <f t="shared" si="1077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79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 hidden="1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5063</v>
      </c>
      <c r="J7931" s="168" t="s">
        <v>5071</v>
      </c>
      <c r="K7931" s="158" t="s">
        <v>32</v>
      </c>
      <c r="L7931" s="158" t="s">
        <v>4774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8"/>
        <v>-117442.22000000002</v>
      </c>
      <c r="W7931" s="164">
        <f t="shared" si="1074"/>
        <v>19189.350000000002</v>
      </c>
      <c r="X7931" s="164"/>
      <c r="Y7931" s="7">
        <f t="shared" si="1071"/>
        <v>2168.241946251077</v>
      </c>
      <c r="Z7931" s="164"/>
      <c r="AA7931" s="8">
        <f t="shared" si="1076"/>
        <v>19189.350000000002</v>
      </c>
      <c r="AB7931" s="164">
        <f t="shared" si="1075"/>
        <v>0</v>
      </c>
      <c r="AC7931" s="164">
        <f t="shared" si="1077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79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 hidden="1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5063</v>
      </c>
      <c r="J7932" s="168" t="s">
        <v>5071</v>
      </c>
      <c r="K7932" s="158" t="s">
        <v>32</v>
      </c>
      <c r="L7932" s="158" t="s">
        <v>3460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8"/>
        <v>-147272.21000000002</v>
      </c>
      <c r="W7932" s="164">
        <f t="shared" si="1074"/>
        <v>174742.50000000003</v>
      </c>
      <c r="X7932" s="164"/>
      <c r="Y7932" s="7">
        <f t="shared" si="1071"/>
        <v>19744.49464378829</v>
      </c>
      <c r="Z7932" s="164"/>
      <c r="AA7932" s="8">
        <f t="shared" si="1076"/>
        <v>174742.50000000003</v>
      </c>
      <c r="AB7932" s="164">
        <f t="shared" si="1075"/>
        <v>0</v>
      </c>
      <c r="AC7932" s="164">
        <f t="shared" si="1077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79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 hidden="1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4775</v>
      </c>
      <c r="F7933" s="158" t="s">
        <v>4775</v>
      </c>
      <c r="G7933" s="159" t="s">
        <v>4775</v>
      </c>
      <c r="H7933" s="158" t="s">
        <v>36</v>
      </c>
      <c r="I7933" s="158" t="s">
        <v>5063</v>
      </c>
      <c r="J7933" s="168" t="s">
        <v>5071</v>
      </c>
      <c r="K7933" s="158" t="s">
        <v>32</v>
      </c>
      <c r="L7933" s="158" t="s">
        <v>4776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8"/>
        <v>29735.85</v>
      </c>
      <c r="W7933" s="164">
        <f t="shared" si="1074"/>
        <v>264.14999999999998</v>
      </c>
      <c r="X7933" s="164"/>
      <c r="Y7933" s="7">
        <f t="shared" si="1071"/>
        <v>29.846821810130166</v>
      </c>
      <c r="Z7933" s="164"/>
      <c r="AA7933" s="8">
        <f t="shared" si="1076"/>
        <v>264.14999999999998</v>
      </c>
      <c r="AB7933" s="164">
        <f t="shared" si="1075"/>
        <v>0</v>
      </c>
      <c r="AC7933" s="164">
        <f t="shared" si="1077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79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 hidden="1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4777</v>
      </c>
      <c r="F7934" s="158" t="s">
        <v>4777</v>
      </c>
      <c r="G7934" s="159" t="s">
        <v>4777</v>
      </c>
      <c r="H7934" s="158" t="s">
        <v>36</v>
      </c>
      <c r="I7934" s="158" t="s">
        <v>5063</v>
      </c>
      <c r="J7934" s="168" t="s">
        <v>5071</v>
      </c>
      <c r="K7934" s="158" t="s">
        <v>32</v>
      </c>
      <c r="L7934" s="158" t="s">
        <v>4778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8"/>
        <v>60294.770000000004</v>
      </c>
      <c r="W7934" s="164">
        <f t="shared" si="1074"/>
        <v>38178.105769230766</v>
      </c>
      <c r="X7934" s="164"/>
      <c r="Y7934" s="7">
        <f t="shared" si="1071"/>
        <v>2959.2468642155727</v>
      </c>
      <c r="Z7934" s="164"/>
      <c r="AA7934" s="8">
        <f t="shared" si="1076"/>
        <v>38178.105769230766</v>
      </c>
      <c r="AB7934" s="164">
        <f t="shared" si="1075"/>
        <v>1527.1242307692301</v>
      </c>
      <c r="AC7934" s="164">
        <f t="shared" si="1077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79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 hidden="1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4777</v>
      </c>
      <c r="F7935" s="158" t="s">
        <v>4777</v>
      </c>
      <c r="G7935" s="159" t="s">
        <v>4777</v>
      </c>
      <c r="H7935" s="158" t="s">
        <v>36</v>
      </c>
      <c r="I7935" s="158" t="s">
        <v>5063</v>
      </c>
      <c r="J7935" s="168" t="s">
        <v>5071</v>
      </c>
      <c r="K7935" s="158" t="s">
        <v>32</v>
      </c>
      <c r="L7935" s="158" t="s">
        <v>4778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8"/>
        <v>-5687.9600000000009</v>
      </c>
      <c r="W7935" s="164">
        <f t="shared" si="1074"/>
        <v>5469.1923076923085</v>
      </c>
      <c r="X7935" s="164"/>
      <c r="Y7935" s="7">
        <f t="shared" si="1071"/>
        <v>423.92596123441672</v>
      </c>
      <c r="Z7935" s="164"/>
      <c r="AA7935" s="8">
        <f t="shared" si="1076"/>
        <v>5469.1923076923085</v>
      </c>
      <c r="AB7935" s="164">
        <f t="shared" si="1075"/>
        <v>218.76769230769241</v>
      </c>
      <c r="AC7935" s="164">
        <f t="shared" si="1077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79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 hidden="1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1571</v>
      </c>
      <c r="F7936" s="158" t="s">
        <v>1571</v>
      </c>
      <c r="G7936" s="159" t="s">
        <v>1571</v>
      </c>
      <c r="H7936" s="158" t="s">
        <v>36</v>
      </c>
      <c r="I7936" s="158" t="s">
        <v>5063</v>
      </c>
      <c r="J7936" s="168" t="s">
        <v>5071</v>
      </c>
      <c r="K7936" s="158" t="s">
        <v>32</v>
      </c>
      <c r="L7936" s="158" t="s">
        <v>4779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8"/>
        <v>16502.619999999995</v>
      </c>
      <c r="W7936" s="164">
        <f t="shared" si="1074"/>
        <v>0</v>
      </c>
      <c r="X7936" s="164"/>
      <c r="Y7936" s="7">
        <f t="shared" si="1071"/>
        <v>0</v>
      </c>
      <c r="Z7936" s="164"/>
      <c r="AA7936" s="8">
        <f t="shared" si="1076"/>
        <v>0</v>
      </c>
      <c r="AB7936" s="164">
        <f t="shared" si="1075"/>
        <v>0</v>
      </c>
      <c r="AC7936" s="164">
        <f t="shared" si="1077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79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 hidden="1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1571</v>
      </c>
      <c r="F7937" s="158" t="s">
        <v>1571</v>
      </c>
      <c r="G7937" s="159" t="s">
        <v>1571</v>
      </c>
      <c r="H7937" s="158" t="s">
        <v>36</v>
      </c>
      <c r="I7937" s="158" t="s">
        <v>5063</v>
      </c>
      <c r="J7937" s="168" t="s">
        <v>5071</v>
      </c>
      <c r="K7937" s="158" t="s">
        <v>32</v>
      </c>
      <c r="L7937" s="158" t="s">
        <v>4780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8"/>
        <v>220000</v>
      </c>
      <c r="W7937" s="164">
        <f t="shared" si="1074"/>
        <v>0</v>
      </c>
      <c r="X7937" s="164"/>
      <c r="Y7937" s="7">
        <f t="shared" si="1071"/>
        <v>0</v>
      </c>
      <c r="Z7937" s="164"/>
      <c r="AA7937" s="8">
        <f t="shared" si="1076"/>
        <v>0</v>
      </c>
      <c r="AB7937" s="164">
        <f t="shared" si="1075"/>
        <v>0</v>
      </c>
      <c r="AC7937" s="164">
        <f t="shared" si="1077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79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 hidden="1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1571</v>
      </c>
      <c r="F7938" s="158" t="s">
        <v>1571</v>
      </c>
      <c r="G7938" s="159" t="s">
        <v>1571</v>
      </c>
      <c r="H7938" s="158" t="s">
        <v>36</v>
      </c>
      <c r="I7938" s="158" t="s">
        <v>5063</v>
      </c>
      <c r="J7938" s="168" t="s">
        <v>5071</v>
      </c>
      <c r="K7938" s="158" t="s">
        <v>32</v>
      </c>
      <c r="L7938" s="158" t="s">
        <v>4016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8"/>
        <v>2645.3000000000029</v>
      </c>
      <c r="W7938" s="164">
        <f t="shared" si="1074"/>
        <v>15337.679999999997</v>
      </c>
      <c r="X7938" s="164"/>
      <c r="Y7938" s="7">
        <f t="shared" si="1071"/>
        <v>1733.0342681839757</v>
      </c>
      <c r="Z7938" s="164"/>
      <c r="AA7938" s="8">
        <f t="shared" si="1076"/>
        <v>15337.679999999997</v>
      </c>
      <c r="AB7938" s="164">
        <f t="shared" si="1075"/>
        <v>0</v>
      </c>
      <c r="AC7938" s="164">
        <f t="shared" si="1077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79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 hidden="1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1571</v>
      </c>
      <c r="F7939" s="158" t="s">
        <v>1571</v>
      </c>
      <c r="G7939" s="159" t="s">
        <v>1571</v>
      </c>
      <c r="H7939" s="158" t="s">
        <v>36</v>
      </c>
      <c r="I7939" s="158" t="s">
        <v>5063</v>
      </c>
      <c r="J7939" s="168" t="s">
        <v>5071</v>
      </c>
      <c r="K7939" s="158" t="s">
        <v>32</v>
      </c>
      <c r="L7939" s="158" t="s">
        <v>4781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8"/>
        <v>15599.51</v>
      </c>
      <c r="W7939" s="164">
        <f t="shared" si="1074"/>
        <v>4400.49</v>
      </c>
      <c r="X7939" s="164"/>
      <c r="Y7939" s="7">
        <f t="shared" ref="Y7939:Y8002" si="1080">IF(W7939-AC7939&lt;=0,0,IF(O7939="返现",MAX(W7939-AB7939-AC7939,0),MAX(W7939-AC7939,0)))</f>
        <v>497.21991636289886</v>
      </c>
      <c r="Z7939" s="164"/>
      <c r="AA7939" s="8">
        <f t="shared" si="1076"/>
        <v>4400.49</v>
      </c>
      <c r="AB7939" s="164">
        <f t="shared" si="1075"/>
        <v>0</v>
      </c>
      <c r="AC7939" s="164">
        <f t="shared" si="1077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79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 hidden="1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1571</v>
      </c>
      <c r="F7940" s="158" t="s">
        <v>1571</v>
      </c>
      <c r="G7940" s="159" t="s">
        <v>1571</v>
      </c>
      <c r="H7940" s="158" t="s">
        <v>36</v>
      </c>
      <c r="I7940" s="158" t="s">
        <v>5063</v>
      </c>
      <c r="J7940" s="168" t="s">
        <v>5071</v>
      </c>
      <c r="K7940" s="158" t="s">
        <v>32</v>
      </c>
      <c r="L7940" s="158" t="s">
        <v>4780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8"/>
        <v>-177199.16000000003</v>
      </c>
      <c r="W7940" s="164">
        <f t="shared" si="1074"/>
        <v>5682.76</v>
      </c>
      <c r="X7940" s="164"/>
      <c r="Y7940" s="7">
        <f t="shared" si="1080"/>
        <v>642.10609543719602</v>
      </c>
      <c r="Z7940" s="164"/>
      <c r="AA7940" s="8">
        <f t="shared" si="1076"/>
        <v>5682.76</v>
      </c>
      <c r="AB7940" s="164">
        <f t="shared" si="1075"/>
        <v>0</v>
      </c>
      <c r="AC7940" s="164">
        <f t="shared" si="1077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79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 hidden="1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1571</v>
      </c>
      <c r="F7941" s="158" t="s">
        <v>1571</v>
      </c>
      <c r="G7941" s="159" t="s">
        <v>1571</v>
      </c>
      <c r="H7941" s="158" t="s">
        <v>36</v>
      </c>
      <c r="I7941" s="158" t="s">
        <v>5063</v>
      </c>
      <c r="J7941" s="168" t="s">
        <v>5071</v>
      </c>
      <c r="K7941" s="158" t="s">
        <v>32</v>
      </c>
      <c r="L7941" s="158" t="s">
        <v>4781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8"/>
        <v>-1310.17</v>
      </c>
      <c r="W7941" s="164">
        <f t="shared" si="1074"/>
        <v>1310.17</v>
      </c>
      <c r="X7941" s="164"/>
      <c r="Y7941" s="7">
        <f t="shared" si="1080"/>
        <v>148.03865429104007</v>
      </c>
      <c r="Z7941" s="164"/>
      <c r="AA7941" s="8">
        <f t="shared" si="1076"/>
        <v>1310.17</v>
      </c>
      <c r="AB7941" s="164">
        <f t="shared" si="1075"/>
        <v>0</v>
      </c>
      <c r="AC7941" s="164">
        <f t="shared" si="1077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79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 hidden="1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1575</v>
      </c>
      <c r="F7942" s="158" t="s">
        <v>1575</v>
      </c>
      <c r="G7942" s="159" t="s">
        <v>1575</v>
      </c>
      <c r="H7942" s="158" t="s">
        <v>36</v>
      </c>
      <c r="I7942" s="158" t="s">
        <v>5063</v>
      </c>
      <c r="J7942" s="168" t="s">
        <v>5071</v>
      </c>
      <c r="K7942" s="158" t="s">
        <v>32</v>
      </c>
      <c r="L7942" s="158" t="s">
        <v>4782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8"/>
        <v>380000</v>
      </c>
      <c r="W7942" s="164">
        <f t="shared" si="1074"/>
        <v>0</v>
      </c>
      <c r="X7942" s="164"/>
      <c r="Y7942" s="7">
        <f t="shared" si="1080"/>
        <v>0</v>
      </c>
      <c r="Z7942" s="164"/>
      <c r="AA7942" s="8">
        <f t="shared" si="1076"/>
        <v>0</v>
      </c>
      <c r="AB7942" s="164">
        <f t="shared" si="1075"/>
        <v>0</v>
      </c>
      <c r="AC7942" s="164">
        <f t="shared" si="1077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79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 hidden="1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1575</v>
      </c>
      <c r="F7943" s="158" t="s">
        <v>1575</v>
      </c>
      <c r="G7943" s="159" t="s">
        <v>1575</v>
      </c>
      <c r="H7943" s="158" t="s">
        <v>36</v>
      </c>
      <c r="I7943" s="158" t="s">
        <v>5063</v>
      </c>
      <c r="J7943" s="168" t="s">
        <v>5071</v>
      </c>
      <c r="K7943" s="158" t="s">
        <v>32</v>
      </c>
      <c r="L7943" s="158" t="s">
        <v>4782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8"/>
        <v>-310490.45999999996</v>
      </c>
      <c r="W7943" s="164">
        <f t="shared" si="1074"/>
        <v>51778.559999999983</v>
      </c>
      <c r="X7943" s="164"/>
      <c r="Y7943" s="7">
        <f t="shared" si="1080"/>
        <v>5850.5601132126976</v>
      </c>
      <c r="Z7943" s="164"/>
      <c r="AA7943" s="8">
        <f t="shared" si="1076"/>
        <v>51778.559999999983</v>
      </c>
      <c r="AB7943" s="164">
        <f t="shared" si="1075"/>
        <v>0</v>
      </c>
      <c r="AC7943" s="164">
        <f t="shared" si="1077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79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 hidden="1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1591</v>
      </c>
      <c r="F7944" s="158" t="s">
        <v>1591</v>
      </c>
      <c r="G7944" s="159" t="s">
        <v>1591</v>
      </c>
      <c r="H7944" s="158" t="s">
        <v>36</v>
      </c>
      <c r="I7944" s="158" t="s">
        <v>5063</v>
      </c>
      <c r="J7944" s="168" t="s">
        <v>5071</v>
      </c>
      <c r="K7944" s="158" t="s">
        <v>32</v>
      </c>
      <c r="L7944" s="158" t="s">
        <v>4783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8"/>
        <v>930000</v>
      </c>
      <c r="W7944" s="164">
        <f t="shared" si="1074"/>
        <v>0</v>
      </c>
      <c r="X7944" s="164"/>
      <c r="Y7944" s="7">
        <f t="shared" si="1080"/>
        <v>0</v>
      </c>
      <c r="Z7944" s="164"/>
      <c r="AA7944" s="8">
        <f t="shared" si="1076"/>
        <v>0</v>
      </c>
      <c r="AB7944" s="164">
        <f t="shared" si="1075"/>
        <v>0</v>
      </c>
      <c r="AC7944" s="164">
        <f t="shared" si="1077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79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 hidden="1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1591</v>
      </c>
      <c r="F7945" s="158" t="s">
        <v>1591</v>
      </c>
      <c r="G7945" s="159" t="s">
        <v>1591</v>
      </c>
      <c r="H7945" s="158" t="s">
        <v>36</v>
      </c>
      <c r="I7945" s="158" t="s">
        <v>5063</v>
      </c>
      <c r="J7945" s="168" t="s">
        <v>5071</v>
      </c>
      <c r="K7945" s="158" t="s">
        <v>32</v>
      </c>
      <c r="L7945" s="158" t="s">
        <v>4783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8"/>
        <v>-810072.29</v>
      </c>
      <c r="W7945" s="164">
        <f t="shared" si="1074"/>
        <v>75012.320000000007</v>
      </c>
      <c r="X7945" s="164"/>
      <c r="Y7945" s="7">
        <f t="shared" si="1080"/>
        <v>8475.7878046733531</v>
      </c>
      <c r="Z7945" s="164"/>
      <c r="AA7945" s="8">
        <f t="shared" si="1076"/>
        <v>75012.320000000007</v>
      </c>
      <c r="AB7945" s="164">
        <f t="shared" si="1075"/>
        <v>0</v>
      </c>
      <c r="AC7945" s="164">
        <f t="shared" si="1077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79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 hidden="1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1591</v>
      </c>
      <c r="F7946" s="158" t="s">
        <v>1591</v>
      </c>
      <c r="G7946" s="159" t="s">
        <v>1591</v>
      </c>
      <c r="H7946" s="158" t="s">
        <v>36</v>
      </c>
      <c r="I7946" s="158" t="s">
        <v>5063</v>
      </c>
      <c r="J7946" s="168" t="s">
        <v>5071</v>
      </c>
      <c r="K7946" s="158" t="s">
        <v>32</v>
      </c>
      <c r="L7946" s="158" t="s">
        <v>4020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8"/>
        <v>12582.52</v>
      </c>
      <c r="W7946" s="164">
        <f t="shared" si="1074"/>
        <v>0</v>
      </c>
      <c r="X7946" s="164"/>
      <c r="Y7946" s="7">
        <f t="shared" si="1080"/>
        <v>0</v>
      </c>
      <c r="Z7946" s="164"/>
      <c r="AA7946" s="8">
        <f t="shared" si="1076"/>
        <v>0</v>
      </c>
      <c r="AB7946" s="164">
        <f t="shared" si="1075"/>
        <v>0</v>
      </c>
      <c r="AC7946" s="164">
        <f t="shared" si="1077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79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 hidden="1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5063</v>
      </c>
      <c r="J7947" s="168" t="s">
        <v>5071</v>
      </c>
      <c r="K7947" s="158" t="s">
        <v>32</v>
      </c>
      <c r="L7947" s="158" t="s">
        <v>4784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8"/>
        <v>9162.73</v>
      </c>
      <c r="W7947" s="164">
        <f t="shared" si="1074"/>
        <v>0</v>
      </c>
      <c r="X7947" s="164"/>
      <c r="Y7947" s="7">
        <f t="shared" si="1080"/>
        <v>0</v>
      </c>
      <c r="Z7947" s="164"/>
      <c r="AA7947" s="8">
        <f t="shared" si="1076"/>
        <v>0</v>
      </c>
      <c r="AB7947" s="164">
        <f t="shared" si="1075"/>
        <v>0</v>
      </c>
      <c r="AC7947" s="164">
        <f t="shared" si="1077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79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 hidden="1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5063</v>
      </c>
      <c r="J7948" s="168" t="s">
        <v>5071</v>
      </c>
      <c r="K7948" s="158" t="s">
        <v>32</v>
      </c>
      <c r="L7948" s="158" t="s">
        <v>4785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8"/>
        <v>28456.5</v>
      </c>
      <c r="W7948" s="164">
        <f t="shared" si="1074"/>
        <v>0</v>
      </c>
      <c r="X7948" s="164"/>
      <c r="Y7948" s="7">
        <f t="shared" si="1080"/>
        <v>0</v>
      </c>
      <c r="Z7948" s="164"/>
      <c r="AA7948" s="8">
        <f t="shared" si="1076"/>
        <v>0</v>
      </c>
      <c r="AB7948" s="164">
        <f t="shared" si="1075"/>
        <v>0</v>
      </c>
      <c r="AC7948" s="164">
        <f t="shared" si="1077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79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 hidden="1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5063</v>
      </c>
      <c r="J7949" s="168" t="s">
        <v>5071</v>
      </c>
      <c r="K7949" s="158" t="s">
        <v>32</v>
      </c>
      <c r="L7949" s="158" t="s">
        <v>4785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8"/>
        <v>-2858.5</v>
      </c>
      <c r="W7949" s="164">
        <f t="shared" si="1074"/>
        <v>0</v>
      </c>
      <c r="X7949" s="164"/>
      <c r="Y7949" s="7">
        <f t="shared" si="1080"/>
        <v>0</v>
      </c>
      <c r="Z7949" s="164"/>
      <c r="AA7949" s="8">
        <f t="shared" si="1076"/>
        <v>0</v>
      </c>
      <c r="AB7949" s="164">
        <f t="shared" si="1075"/>
        <v>0</v>
      </c>
      <c r="AC7949" s="164">
        <f t="shared" si="1077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79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 hidden="1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3990</v>
      </c>
      <c r="G7950" s="159" t="s">
        <v>1540</v>
      </c>
      <c r="H7950" s="158" t="s">
        <v>36</v>
      </c>
      <c r="I7950" s="158" t="s">
        <v>5063</v>
      </c>
      <c r="J7950" s="168" t="s">
        <v>5071</v>
      </c>
      <c r="K7950" s="158" t="s">
        <v>32</v>
      </c>
      <c r="L7950" s="158" t="s">
        <v>3463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8"/>
        <v>12511.050000000003</v>
      </c>
      <c r="W7950" s="164">
        <f t="shared" si="1074"/>
        <v>88985.99</v>
      </c>
      <c r="X7950" s="164"/>
      <c r="Y7950" s="7">
        <f t="shared" si="1080"/>
        <v>10054.699932341566</v>
      </c>
      <c r="Z7950" s="164"/>
      <c r="AA7950" s="8">
        <f t="shared" si="1076"/>
        <v>88985.99</v>
      </c>
      <c r="AB7950" s="164">
        <f t="shared" si="1075"/>
        <v>0</v>
      </c>
      <c r="AC7950" s="164">
        <f t="shared" si="1077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79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 hidden="1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3992</v>
      </c>
      <c r="G7951" s="159" t="s">
        <v>1540</v>
      </c>
      <c r="H7951" s="158" t="s">
        <v>36</v>
      </c>
      <c r="I7951" s="158" t="s">
        <v>5063</v>
      </c>
      <c r="J7951" s="168" t="s">
        <v>5071</v>
      </c>
      <c r="K7951" s="158" t="s">
        <v>32</v>
      </c>
      <c r="L7951" s="158" t="s">
        <v>4786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8"/>
        <v>0</v>
      </c>
      <c r="W7951" s="164">
        <f t="shared" si="1074"/>
        <v>0</v>
      </c>
      <c r="X7951" s="164"/>
      <c r="Y7951" s="7">
        <f t="shared" si="1080"/>
        <v>0</v>
      </c>
      <c r="Z7951" s="164"/>
      <c r="AA7951" s="8">
        <f t="shared" si="1076"/>
        <v>0</v>
      </c>
      <c r="AB7951" s="164">
        <f t="shared" si="1075"/>
        <v>0</v>
      </c>
      <c r="AC7951" s="164">
        <f t="shared" si="1077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79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 hidden="1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3992</v>
      </c>
      <c r="G7952" s="159" t="s">
        <v>1540</v>
      </c>
      <c r="H7952" s="158" t="s">
        <v>36</v>
      </c>
      <c r="I7952" s="158" t="s">
        <v>5063</v>
      </c>
      <c r="J7952" s="168" t="s">
        <v>5071</v>
      </c>
      <c r="K7952" s="158" t="s">
        <v>32</v>
      </c>
      <c r="L7952" s="158" t="s">
        <v>4787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8"/>
        <v>22399.450000000004</v>
      </c>
      <c r="W7952" s="164">
        <f t="shared" si="1074"/>
        <v>20138.799999999996</v>
      </c>
      <c r="X7952" s="164"/>
      <c r="Y7952" s="7">
        <f t="shared" si="1080"/>
        <v>2275.5221467720985</v>
      </c>
      <c r="Z7952" s="164"/>
      <c r="AA7952" s="8">
        <f t="shared" si="1076"/>
        <v>20138.799999999996</v>
      </c>
      <c r="AB7952" s="164">
        <f t="shared" si="1075"/>
        <v>0</v>
      </c>
      <c r="AC7952" s="164">
        <f t="shared" si="1077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79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 hidden="1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3995</v>
      </c>
      <c r="F7953" s="158" t="s">
        <v>3995</v>
      </c>
      <c r="G7953" s="159" t="s">
        <v>3995</v>
      </c>
      <c r="H7953" s="158" t="s">
        <v>36</v>
      </c>
      <c r="I7953" s="158" t="s">
        <v>5063</v>
      </c>
      <c r="J7953" s="168" t="s">
        <v>5071</v>
      </c>
      <c r="K7953" s="158" t="s">
        <v>32</v>
      </c>
      <c r="L7953" s="158" t="s">
        <v>4018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8"/>
        <v>3971.6299999999992</v>
      </c>
      <c r="W7953" s="164">
        <f t="shared" si="1074"/>
        <v>15027.109999999999</v>
      </c>
      <c r="X7953" s="164"/>
      <c r="Y7953" s="7">
        <f t="shared" si="1080"/>
        <v>1697.942360368068</v>
      </c>
      <c r="Z7953" s="164"/>
      <c r="AA7953" s="8">
        <f t="shared" si="1076"/>
        <v>15027.109999999999</v>
      </c>
      <c r="AB7953" s="164">
        <f t="shared" si="1075"/>
        <v>0</v>
      </c>
      <c r="AC7953" s="164">
        <f t="shared" si="1077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79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 hidden="1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3995</v>
      </c>
      <c r="F7954" s="158" t="s">
        <v>3995</v>
      </c>
      <c r="G7954" s="159" t="s">
        <v>3995</v>
      </c>
      <c r="H7954" s="158" t="s">
        <v>36</v>
      </c>
      <c r="I7954" s="158" t="s">
        <v>5063</v>
      </c>
      <c r="J7954" s="168" t="s">
        <v>5071</v>
      </c>
      <c r="K7954" s="158" t="s">
        <v>32</v>
      </c>
      <c r="L7954" s="158" t="s">
        <v>4017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8"/>
        <v>50000</v>
      </c>
      <c r="W7954" s="164">
        <f t="shared" si="1074"/>
        <v>0</v>
      </c>
      <c r="X7954" s="164"/>
      <c r="Y7954" s="7">
        <f t="shared" si="1080"/>
        <v>0</v>
      </c>
      <c r="Z7954" s="164"/>
      <c r="AA7954" s="8">
        <f t="shared" si="1076"/>
        <v>0</v>
      </c>
      <c r="AB7954" s="164">
        <f t="shared" si="1075"/>
        <v>0</v>
      </c>
      <c r="AC7954" s="164">
        <f t="shared" si="1077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79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 hidden="1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3995</v>
      </c>
      <c r="F7955" s="158" t="s">
        <v>3995</v>
      </c>
      <c r="G7955" s="159" t="s">
        <v>3995</v>
      </c>
      <c r="H7955" s="158" t="s">
        <v>36</v>
      </c>
      <c r="I7955" s="158" t="s">
        <v>5063</v>
      </c>
      <c r="J7955" s="168" t="s">
        <v>5071</v>
      </c>
      <c r="K7955" s="158" t="s">
        <v>32</v>
      </c>
      <c r="L7955" s="158" t="s">
        <v>4017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8"/>
        <v>-15694.7</v>
      </c>
      <c r="W7955" s="164">
        <f t="shared" si="1074"/>
        <v>10892.99</v>
      </c>
      <c r="X7955" s="164"/>
      <c r="Y7955" s="7">
        <f t="shared" si="1080"/>
        <v>1230.8201079293194</v>
      </c>
      <c r="Z7955" s="164"/>
      <c r="AA7955" s="8">
        <f t="shared" si="1076"/>
        <v>10892.99</v>
      </c>
      <c r="AB7955" s="164">
        <f t="shared" si="1075"/>
        <v>0</v>
      </c>
      <c r="AC7955" s="164">
        <f t="shared" si="1077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79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 hidden="1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3999</v>
      </c>
      <c r="F7956" s="158" t="s">
        <v>3999</v>
      </c>
      <c r="G7956" s="159" t="s">
        <v>3999</v>
      </c>
      <c r="H7956" s="158" t="s">
        <v>36</v>
      </c>
      <c r="I7956" s="158" t="s">
        <v>5063</v>
      </c>
      <c r="J7956" s="168" t="s">
        <v>5071</v>
      </c>
      <c r="K7956" s="158" t="s">
        <v>32</v>
      </c>
      <c r="L7956" s="158" t="s">
        <v>4013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8"/>
        <v>80000</v>
      </c>
      <c r="W7956" s="164">
        <f t="shared" si="1074"/>
        <v>0</v>
      </c>
      <c r="X7956" s="164"/>
      <c r="Y7956" s="7">
        <f t="shared" si="1080"/>
        <v>0</v>
      </c>
      <c r="Z7956" s="164"/>
      <c r="AA7956" s="8">
        <f t="shared" si="1076"/>
        <v>0</v>
      </c>
      <c r="AB7956" s="164">
        <f t="shared" si="1075"/>
        <v>0</v>
      </c>
      <c r="AC7956" s="164">
        <f t="shared" si="1077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79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 hidden="1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3999</v>
      </c>
      <c r="F7957" s="158" t="s">
        <v>3999</v>
      </c>
      <c r="G7957" s="159" t="s">
        <v>3999</v>
      </c>
      <c r="H7957" s="158" t="s">
        <v>36</v>
      </c>
      <c r="I7957" s="158" t="s">
        <v>5063</v>
      </c>
      <c r="J7957" s="168" t="s">
        <v>5071</v>
      </c>
      <c r="K7957" s="158" t="s">
        <v>32</v>
      </c>
      <c r="L7957" s="158" t="s">
        <v>4013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8"/>
        <v>-45625.11</v>
      </c>
      <c r="W7957" s="164">
        <f t="shared" si="1074"/>
        <v>40590.6</v>
      </c>
      <c r="X7957" s="164"/>
      <c r="Y7957" s="7">
        <f t="shared" si="1080"/>
        <v>4586.4107717822044</v>
      </c>
      <c r="Z7957" s="164"/>
      <c r="AA7957" s="8">
        <f t="shared" si="1076"/>
        <v>40590.6</v>
      </c>
      <c r="AB7957" s="164">
        <f t="shared" si="1075"/>
        <v>0</v>
      </c>
      <c r="AC7957" s="164">
        <f t="shared" si="1077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79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 hidden="1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1597</v>
      </c>
      <c r="F7958" s="158" t="s">
        <v>1597</v>
      </c>
      <c r="G7958" s="159" t="s">
        <v>1597</v>
      </c>
      <c r="H7958" s="158" t="s">
        <v>36</v>
      </c>
      <c r="I7958" s="158" t="s">
        <v>5063</v>
      </c>
      <c r="J7958" s="168" t="s">
        <v>5071</v>
      </c>
      <c r="K7958" s="158" t="s">
        <v>32</v>
      </c>
      <c r="L7958" s="158" t="s">
        <v>4788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8"/>
        <v>1296436.69</v>
      </c>
      <c r="W7958" s="164">
        <f t="shared" si="1074"/>
        <v>0</v>
      </c>
      <c r="X7958" s="164"/>
      <c r="Y7958" s="7">
        <f t="shared" si="1080"/>
        <v>0</v>
      </c>
      <c r="Z7958" s="164"/>
      <c r="AA7958" s="8">
        <f t="shared" si="1076"/>
        <v>0</v>
      </c>
      <c r="AB7958" s="164">
        <f t="shared" si="1075"/>
        <v>0</v>
      </c>
      <c r="AC7958" s="164">
        <f t="shared" si="1077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79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 hidden="1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1597</v>
      </c>
      <c r="F7959" s="158" t="s">
        <v>1597</v>
      </c>
      <c r="G7959" s="159" t="s">
        <v>1597</v>
      </c>
      <c r="H7959" s="158" t="s">
        <v>36</v>
      </c>
      <c r="I7959" s="158" t="s">
        <v>5063</v>
      </c>
      <c r="J7959" s="168" t="s">
        <v>5071</v>
      </c>
      <c r="K7959" s="158" t="s">
        <v>32</v>
      </c>
      <c r="L7959" s="158" t="s">
        <v>4788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8"/>
        <v>-1207949.6099999999</v>
      </c>
      <c r="W7959" s="164">
        <f t="shared" si="1074"/>
        <v>323506.03999999986</v>
      </c>
      <c r="X7959" s="164"/>
      <c r="Y7959" s="7">
        <f t="shared" si="1080"/>
        <v>36553.576113499294</v>
      </c>
      <c r="Z7959" s="164"/>
      <c r="AA7959" s="8">
        <f t="shared" si="1076"/>
        <v>323506.03999999986</v>
      </c>
      <c r="AB7959" s="164">
        <f t="shared" si="1075"/>
        <v>0</v>
      </c>
      <c r="AC7959" s="164">
        <f t="shared" si="1077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79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 hidden="1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4789</v>
      </c>
      <c r="F7960" s="158" t="s">
        <v>4789</v>
      </c>
      <c r="G7960" s="159" t="s">
        <v>4789</v>
      </c>
      <c r="H7960" s="158" t="s">
        <v>36</v>
      </c>
      <c r="I7960" s="158" t="s">
        <v>5063</v>
      </c>
      <c r="J7960" s="168" t="s">
        <v>5071</v>
      </c>
      <c r="K7960" s="158" t="s">
        <v>32</v>
      </c>
      <c r="L7960" s="158" t="s">
        <v>4790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8"/>
        <v>906.67000000000007</v>
      </c>
      <c r="W7960" s="164">
        <f t="shared" ref="W7960:W8019" si="1081">IF(O7960="折扣",U7960*P7960,IF(O7960="返现",U7960,U7960/(1+P7960)))</f>
        <v>1093.33</v>
      </c>
      <c r="X7960" s="164"/>
      <c r="Y7960" s="7">
        <f t="shared" si="1080"/>
        <v>123.53748131618261</v>
      </c>
      <c r="Z7960" s="164"/>
      <c r="AA7960" s="8">
        <f t="shared" si="1076"/>
        <v>1093.33</v>
      </c>
      <c r="AB7960" s="164">
        <f t="shared" si="1075"/>
        <v>0</v>
      </c>
      <c r="AC7960" s="164">
        <f t="shared" si="1077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79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 hidden="1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4789</v>
      </c>
      <c r="F7961" s="158" t="s">
        <v>4789</v>
      </c>
      <c r="G7961" s="159" t="s">
        <v>4789</v>
      </c>
      <c r="H7961" s="158" t="s">
        <v>36</v>
      </c>
      <c r="I7961" s="158" t="s">
        <v>5063</v>
      </c>
      <c r="J7961" s="168" t="s">
        <v>5071</v>
      </c>
      <c r="K7961" s="158" t="s">
        <v>32</v>
      </c>
      <c r="L7961" s="158" t="s">
        <v>4791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8"/>
        <v>7279.4500000000007</v>
      </c>
      <c r="W7961" s="164">
        <f t="shared" si="1081"/>
        <v>8720.5499999999993</v>
      </c>
      <c r="X7961" s="164"/>
      <c r="Y7961" s="7">
        <f t="shared" si="1080"/>
        <v>985.35189073000492</v>
      </c>
      <c r="Z7961" s="164"/>
      <c r="AA7961" s="8">
        <f t="shared" si="1076"/>
        <v>8720.5499999999993</v>
      </c>
      <c r="AB7961" s="164">
        <f t="shared" si="1075"/>
        <v>0</v>
      </c>
      <c r="AC7961" s="164">
        <f t="shared" si="1077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79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 hidden="1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4789</v>
      </c>
      <c r="F7962" s="158" t="s">
        <v>4789</v>
      </c>
      <c r="G7962" s="159" t="s">
        <v>4789</v>
      </c>
      <c r="H7962" s="158" t="s">
        <v>36</v>
      </c>
      <c r="I7962" s="158" t="s">
        <v>5063</v>
      </c>
      <c r="J7962" s="168" t="s">
        <v>5071</v>
      </c>
      <c r="K7962" s="158" t="s">
        <v>32</v>
      </c>
      <c r="L7962" s="158" t="s">
        <v>4790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8"/>
        <v>0</v>
      </c>
      <c r="W7962" s="164">
        <f t="shared" si="1081"/>
        <v>0</v>
      </c>
      <c r="X7962" s="164"/>
      <c r="Y7962" s="7">
        <f t="shared" si="1080"/>
        <v>0</v>
      </c>
      <c r="Z7962" s="164"/>
      <c r="AA7962" s="8">
        <f t="shared" si="1076"/>
        <v>0</v>
      </c>
      <c r="AB7962" s="164">
        <f t="shared" ref="AB7962:AB8025" si="1082">U7962-W7962</f>
        <v>0</v>
      </c>
      <c r="AC7962" s="164">
        <f t="shared" si="1077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79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 hidden="1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4789</v>
      </c>
      <c r="F7963" s="158" t="s">
        <v>4789</v>
      </c>
      <c r="G7963" s="159" t="s">
        <v>4789</v>
      </c>
      <c r="H7963" s="158" t="s">
        <v>36</v>
      </c>
      <c r="I7963" s="158" t="s">
        <v>5063</v>
      </c>
      <c r="J7963" s="168" t="s">
        <v>5071</v>
      </c>
      <c r="K7963" s="158" t="s">
        <v>32</v>
      </c>
      <c r="L7963" s="158" t="s">
        <v>4792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8"/>
        <v>2000</v>
      </c>
      <c r="W7963" s="164">
        <f t="shared" si="1081"/>
        <v>0</v>
      </c>
      <c r="X7963" s="164"/>
      <c r="Y7963" s="7">
        <f t="shared" si="1080"/>
        <v>0</v>
      </c>
      <c r="Z7963" s="164"/>
      <c r="AA7963" s="8">
        <f t="shared" si="1076"/>
        <v>0</v>
      </c>
      <c r="AB7963" s="164">
        <f t="shared" si="1082"/>
        <v>0</v>
      </c>
      <c r="AC7963" s="164">
        <f t="shared" si="1077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79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 hidden="1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4789</v>
      </c>
      <c r="F7964" s="158" t="s">
        <v>4789</v>
      </c>
      <c r="G7964" s="159" t="s">
        <v>4789</v>
      </c>
      <c r="H7964" s="158" t="s">
        <v>36</v>
      </c>
      <c r="I7964" s="158" t="s">
        <v>5063</v>
      </c>
      <c r="J7964" s="168" t="s">
        <v>5071</v>
      </c>
      <c r="K7964" s="158" t="s">
        <v>32</v>
      </c>
      <c r="L7964" s="158" t="s">
        <v>4792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8"/>
        <v>-1138.51</v>
      </c>
      <c r="W7964" s="164">
        <f t="shared" si="1081"/>
        <v>1138.51</v>
      </c>
      <c r="X7964" s="164"/>
      <c r="Y7964" s="7">
        <f t="shared" si="1080"/>
        <v>128.64245731232745</v>
      </c>
      <c r="Z7964" s="164"/>
      <c r="AA7964" s="8">
        <f t="shared" ref="AA7964:AA8027" si="1083">W7964+X7964</f>
        <v>1138.51</v>
      </c>
      <c r="AB7964" s="164">
        <f t="shared" si="1082"/>
        <v>0</v>
      </c>
      <c r="AC7964" s="164">
        <f t="shared" si="1077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79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 hidden="1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4003</v>
      </c>
      <c r="F7965" s="158" t="s">
        <v>4003</v>
      </c>
      <c r="G7965" s="159" t="s">
        <v>4003</v>
      </c>
      <c r="H7965" s="158" t="s">
        <v>36</v>
      </c>
      <c r="I7965" s="158" t="s">
        <v>5063</v>
      </c>
      <c r="J7965" s="168" t="s">
        <v>5071</v>
      </c>
      <c r="K7965" s="158" t="s">
        <v>32</v>
      </c>
      <c r="L7965" s="158" t="s">
        <v>4022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8"/>
        <v>10000</v>
      </c>
      <c r="W7965" s="164">
        <f t="shared" si="1081"/>
        <v>0</v>
      </c>
      <c r="X7965" s="164"/>
      <c r="Y7965" s="7">
        <f t="shared" si="1080"/>
        <v>0</v>
      </c>
      <c r="Z7965" s="164"/>
      <c r="AA7965" s="8">
        <f t="shared" si="1083"/>
        <v>0</v>
      </c>
      <c r="AB7965" s="164">
        <f t="shared" si="1082"/>
        <v>0</v>
      </c>
      <c r="AC7965" s="164">
        <f t="shared" si="1077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79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 hidden="1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4003</v>
      </c>
      <c r="F7966" s="158" t="s">
        <v>4003</v>
      </c>
      <c r="G7966" s="159" t="s">
        <v>4003</v>
      </c>
      <c r="H7966" s="158" t="s">
        <v>36</v>
      </c>
      <c r="I7966" s="158" t="s">
        <v>5063</v>
      </c>
      <c r="J7966" s="168" t="s">
        <v>5071</v>
      </c>
      <c r="K7966" s="158" t="s">
        <v>32</v>
      </c>
      <c r="L7966" s="158" t="s">
        <v>4021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8"/>
        <v>3999.94</v>
      </c>
      <c r="W7966" s="164">
        <f t="shared" si="1081"/>
        <v>0</v>
      </c>
      <c r="X7966" s="164"/>
      <c r="Y7966" s="7">
        <f t="shared" si="1080"/>
        <v>0</v>
      </c>
      <c r="Z7966" s="164"/>
      <c r="AA7966" s="8">
        <f t="shared" si="1083"/>
        <v>0</v>
      </c>
      <c r="AB7966" s="164">
        <f t="shared" si="1082"/>
        <v>0</v>
      </c>
      <c r="AC7966" s="164">
        <f t="shared" si="1077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79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 hidden="1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4003</v>
      </c>
      <c r="F7967" s="158" t="s">
        <v>4003</v>
      </c>
      <c r="G7967" s="159" t="s">
        <v>4003</v>
      </c>
      <c r="H7967" s="158" t="s">
        <v>36</v>
      </c>
      <c r="I7967" s="158" t="s">
        <v>5063</v>
      </c>
      <c r="J7967" s="168" t="s">
        <v>5071</v>
      </c>
      <c r="K7967" s="158" t="s">
        <v>32</v>
      </c>
      <c r="L7967" s="158" t="s">
        <v>4022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8"/>
        <v>-5295.34</v>
      </c>
      <c r="W7967" s="164">
        <f t="shared" si="1081"/>
        <v>2494.79</v>
      </c>
      <c r="X7967" s="164"/>
      <c r="Y7967" s="7">
        <f t="shared" si="1080"/>
        <v>281.89117010673726</v>
      </c>
      <c r="Z7967" s="164"/>
      <c r="AA7967" s="8">
        <f t="shared" si="1083"/>
        <v>2494.79</v>
      </c>
      <c r="AB7967" s="164">
        <f t="shared" si="1082"/>
        <v>0</v>
      </c>
      <c r="AC7967" s="164">
        <f t="shared" si="1077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79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 hidden="1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4006</v>
      </c>
      <c r="F7968" s="158" t="s">
        <v>4006</v>
      </c>
      <c r="G7968" s="159" t="s">
        <v>4006</v>
      </c>
      <c r="H7968" s="158" t="s">
        <v>36</v>
      </c>
      <c r="I7968" s="158" t="s">
        <v>5063</v>
      </c>
      <c r="J7968" s="168" t="s">
        <v>5071</v>
      </c>
      <c r="K7968" s="158" t="s">
        <v>32</v>
      </c>
      <c r="L7968" s="158" t="s">
        <v>4793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8"/>
        <v>24564.179999999978</v>
      </c>
      <c r="W7968" s="164">
        <f t="shared" si="1081"/>
        <v>49513.470000000016</v>
      </c>
      <c r="X7968" s="164"/>
      <c r="Y7968" s="7">
        <f t="shared" si="1080"/>
        <v>5594.6231924710446</v>
      </c>
      <c r="Z7968" s="164"/>
      <c r="AA7968" s="8">
        <f t="shared" si="1083"/>
        <v>49513.470000000016</v>
      </c>
      <c r="AB7968" s="164">
        <f t="shared" si="1082"/>
        <v>0</v>
      </c>
      <c r="AC7968" s="164">
        <f t="shared" si="1077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79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 hidden="1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2922</v>
      </c>
      <c r="F7969" s="158" t="s">
        <v>2922</v>
      </c>
      <c r="G7969" s="159" t="s">
        <v>2922</v>
      </c>
      <c r="H7969" s="158" t="s">
        <v>36</v>
      </c>
      <c r="I7969" s="158" t="s">
        <v>5063</v>
      </c>
      <c r="J7969" s="168" t="s">
        <v>5071</v>
      </c>
      <c r="K7969" s="158" t="s">
        <v>32</v>
      </c>
      <c r="L7969" s="158" t="s">
        <v>4794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8"/>
        <v>1307.1800000000003</v>
      </c>
      <c r="W7969" s="164">
        <f t="shared" si="1081"/>
        <v>0</v>
      </c>
      <c r="X7969" s="164"/>
      <c r="Y7969" s="7">
        <f t="shared" si="1080"/>
        <v>0</v>
      </c>
      <c r="Z7969" s="164"/>
      <c r="AA7969" s="8">
        <f t="shared" si="1083"/>
        <v>0</v>
      </c>
      <c r="AB7969" s="164">
        <f t="shared" si="1082"/>
        <v>0</v>
      </c>
      <c r="AC7969" s="164">
        <f t="shared" ref="AC7969" si="1084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79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 hidden="1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2991</v>
      </c>
      <c r="F7970" s="158" t="s">
        <v>4795</v>
      </c>
      <c r="G7970" s="159" t="s">
        <v>2962</v>
      </c>
      <c r="H7970" s="158" t="s">
        <v>36</v>
      </c>
      <c r="I7970" s="158" t="s">
        <v>5063</v>
      </c>
      <c r="J7970" s="168" t="s">
        <v>3321</v>
      </c>
      <c r="K7970" s="158" t="s">
        <v>32</v>
      </c>
      <c r="L7970" s="158" t="s">
        <v>4796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8"/>
        <v>8740.5</v>
      </c>
      <c r="W7970" s="164">
        <f t="shared" si="1081"/>
        <v>1259.5</v>
      </c>
      <c r="X7970" s="164"/>
      <c r="Y7970" s="7">
        <f t="shared" si="1080"/>
        <v>145.28507274353774</v>
      </c>
      <c r="Z7970" s="164"/>
      <c r="AA7970" s="8">
        <f t="shared" si="1083"/>
        <v>1259.5</v>
      </c>
      <c r="AB7970" s="164">
        <f t="shared" si="1082"/>
        <v>0</v>
      </c>
      <c r="AC7970" s="164">
        <f t="shared" ref="AC7970:AC8003" si="1085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79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 hidden="1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2991</v>
      </c>
      <c r="F7971" s="158" t="s">
        <v>4795</v>
      </c>
      <c r="G7971" s="159" t="s">
        <v>2962</v>
      </c>
      <c r="H7971" s="158" t="s">
        <v>36</v>
      </c>
      <c r="I7971" s="158" t="s">
        <v>5063</v>
      </c>
      <c r="J7971" s="168" t="s">
        <v>3321</v>
      </c>
      <c r="K7971" s="158" t="s">
        <v>32</v>
      </c>
      <c r="L7971" s="158" t="s">
        <v>4797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8"/>
        <v>9408.5</v>
      </c>
      <c r="W7971" s="164">
        <f t="shared" si="1081"/>
        <v>591.5</v>
      </c>
      <c r="X7971" s="164"/>
      <c r="Y7971" s="7">
        <f t="shared" si="1080"/>
        <v>68.230345794206073</v>
      </c>
      <c r="Z7971" s="164"/>
      <c r="AA7971" s="8">
        <f t="shared" si="1083"/>
        <v>591.5</v>
      </c>
      <c r="AB7971" s="164">
        <f t="shared" si="1082"/>
        <v>0</v>
      </c>
      <c r="AC7971" s="164">
        <f t="shared" si="1085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79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 hidden="1">
      <c r="A7972" s="157">
        <v>43922</v>
      </c>
      <c r="B7972" s="158" t="s">
        <v>1912</v>
      </c>
      <c r="C7972" s="158" t="s">
        <v>648</v>
      </c>
      <c r="D7972" s="158" t="s">
        <v>857</v>
      </c>
      <c r="E7972" s="158" t="s">
        <v>1913</v>
      </c>
      <c r="F7972" s="158" t="s">
        <v>1914</v>
      </c>
      <c r="G7972" s="159" t="s">
        <v>1915</v>
      </c>
      <c r="H7972" s="158" t="s">
        <v>36</v>
      </c>
      <c r="I7972" s="158" t="s">
        <v>5063</v>
      </c>
      <c r="J7972" s="168" t="s">
        <v>3321</v>
      </c>
      <c r="K7972" s="158" t="s">
        <v>32</v>
      </c>
      <c r="L7972" s="158" t="s">
        <v>1917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8"/>
        <v>9995.36</v>
      </c>
      <c r="W7972" s="164">
        <f t="shared" si="1081"/>
        <v>0</v>
      </c>
      <c r="X7972" s="164"/>
      <c r="Y7972" s="7">
        <f t="shared" si="1080"/>
        <v>0</v>
      </c>
      <c r="Z7972" s="164"/>
      <c r="AA7972" s="8">
        <f t="shared" si="1083"/>
        <v>0</v>
      </c>
      <c r="AB7972" s="164">
        <f t="shared" si="1082"/>
        <v>0</v>
      </c>
      <c r="AC7972" s="164">
        <f t="shared" si="1085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79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 hidden="1">
      <c r="A7973" s="157">
        <v>43922</v>
      </c>
      <c r="B7973" s="158" t="s">
        <v>1912</v>
      </c>
      <c r="C7973" s="158" t="s">
        <v>648</v>
      </c>
      <c r="D7973" s="158" t="s">
        <v>857</v>
      </c>
      <c r="E7973" s="158" t="s">
        <v>1913</v>
      </c>
      <c r="F7973" s="158" t="s">
        <v>1914</v>
      </c>
      <c r="G7973" s="159" t="s">
        <v>1915</v>
      </c>
      <c r="H7973" s="158" t="s">
        <v>36</v>
      </c>
      <c r="I7973" s="158" t="s">
        <v>5063</v>
      </c>
      <c r="J7973" s="168" t="s">
        <v>3321</v>
      </c>
      <c r="K7973" s="158" t="s">
        <v>32</v>
      </c>
      <c r="L7973" s="158" t="s">
        <v>1916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8"/>
        <v>12076.74</v>
      </c>
      <c r="W7973" s="164">
        <f t="shared" si="1081"/>
        <v>0</v>
      </c>
      <c r="X7973" s="164"/>
      <c r="Y7973" s="7">
        <f t="shared" si="1080"/>
        <v>0</v>
      </c>
      <c r="Z7973" s="164"/>
      <c r="AA7973" s="8">
        <f t="shared" si="1083"/>
        <v>0</v>
      </c>
      <c r="AB7973" s="164">
        <f t="shared" si="1082"/>
        <v>0</v>
      </c>
      <c r="AC7973" s="164">
        <f t="shared" si="1085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79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 hidden="1">
      <c r="A7974" s="157">
        <v>43922</v>
      </c>
      <c r="B7974" s="158" t="s">
        <v>1927</v>
      </c>
      <c r="C7974" s="158" t="s">
        <v>33</v>
      </c>
      <c r="D7974" s="158" t="s">
        <v>34</v>
      </c>
      <c r="E7974" s="158" t="s">
        <v>1928</v>
      </c>
      <c r="F7974" s="158" t="s">
        <v>1929</v>
      </c>
      <c r="G7974" s="159" t="s">
        <v>1930</v>
      </c>
      <c r="H7974" s="158" t="s">
        <v>36</v>
      </c>
      <c r="I7974" s="158" t="s">
        <v>5063</v>
      </c>
      <c r="J7974" s="168" t="s">
        <v>3321</v>
      </c>
      <c r="K7974" s="158" t="s">
        <v>32</v>
      </c>
      <c r="L7974" s="158" t="s">
        <v>4798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8"/>
        <v>5130.5</v>
      </c>
      <c r="W7974" s="164">
        <f t="shared" si="1081"/>
        <v>0</v>
      </c>
      <c r="X7974" s="164"/>
      <c r="Y7974" s="7">
        <f t="shared" si="1080"/>
        <v>0</v>
      </c>
      <c r="Z7974" s="164"/>
      <c r="AA7974" s="8">
        <f t="shared" si="1083"/>
        <v>0</v>
      </c>
      <c r="AB7974" s="164">
        <f t="shared" si="1082"/>
        <v>0</v>
      </c>
      <c r="AC7974" s="164">
        <f t="shared" si="1085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79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 hidden="1">
      <c r="A7975" s="157">
        <v>43922</v>
      </c>
      <c r="B7975" s="158" t="s">
        <v>1927</v>
      </c>
      <c r="C7975" s="158" t="s">
        <v>648</v>
      </c>
      <c r="D7975" s="158" t="s">
        <v>712</v>
      </c>
      <c r="E7975" s="158" t="s">
        <v>1938</v>
      </c>
      <c r="F7975" s="158" t="s">
        <v>1939</v>
      </c>
      <c r="G7975" s="159" t="s">
        <v>1930</v>
      </c>
      <c r="H7975" s="158" t="s">
        <v>36</v>
      </c>
      <c r="I7975" s="158" t="s">
        <v>5063</v>
      </c>
      <c r="J7975" s="168" t="s">
        <v>3321</v>
      </c>
      <c r="K7975" s="158" t="s">
        <v>32</v>
      </c>
      <c r="L7975" s="158" t="s">
        <v>1940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8"/>
        <v>646.35</v>
      </c>
      <c r="W7975" s="164">
        <f t="shared" si="1081"/>
        <v>0</v>
      </c>
      <c r="X7975" s="164"/>
      <c r="Y7975" s="7">
        <f t="shared" si="1080"/>
        <v>0</v>
      </c>
      <c r="Z7975" s="164"/>
      <c r="AA7975" s="8">
        <f t="shared" si="1083"/>
        <v>0</v>
      </c>
      <c r="AB7975" s="164">
        <f t="shared" si="1082"/>
        <v>0</v>
      </c>
      <c r="AC7975" s="164">
        <f t="shared" si="1085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79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 hidden="1">
      <c r="A7976" s="157">
        <v>43922</v>
      </c>
      <c r="B7976" s="158" t="s">
        <v>1927</v>
      </c>
      <c r="C7976" s="158" t="s">
        <v>908</v>
      </c>
      <c r="D7976" s="158" t="s">
        <v>909</v>
      </c>
      <c r="E7976" s="158" t="s">
        <v>1941</v>
      </c>
      <c r="F7976" s="158" t="s">
        <v>1942</v>
      </c>
      <c r="G7976" s="159" t="s">
        <v>1930</v>
      </c>
      <c r="H7976" s="158" t="s">
        <v>36</v>
      </c>
      <c r="I7976" s="158" t="s">
        <v>5063</v>
      </c>
      <c r="J7976" s="168" t="s">
        <v>3321</v>
      </c>
      <c r="K7976" s="158" t="s">
        <v>32</v>
      </c>
      <c r="L7976" s="158" t="s">
        <v>4799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8"/>
        <v>1682.6</v>
      </c>
      <c r="W7976" s="164">
        <f t="shared" si="1081"/>
        <v>0</v>
      </c>
      <c r="X7976" s="164"/>
      <c r="Y7976" s="7">
        <f t="shared" si="1080"/>
        <v>0</v>
      </c>
      <c r="Z7976" s="164"/>
      <c r="AA7976" s="8">
        <f t="shared" si="1083"/>
        <v>0</v>
      </c>
      <c r="AB7976" s="164">
        <f t="shared" si="1082"/>
        <v>0</v>
      </c>
      <c r="AC7976" s="164">
        <f t="shared" si="1085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79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 hidden="1">
      <c r="A7977" s="157">
        <v>43922</v>
      </c>
      <c r="B7977" s="158" t="s">
        <v>1927</v>
      </c>
      <c r="C7977" s="158" t="s">
        <v>908</v>
      </c>
      <c r="D7977" s="158" t="s">
        <v>640</v>
      </c>
      <c r="E7977" s="158" t="s">
        <v>1944</v>
      </c>
      <c r="F7977" s="158" t="s">
        <v>1945</v>
      </c>
      <c r="G7977" s="159" t="s">
        <v>1048</v>
      </c>
      <c r="H7977" s="158" t="s">
        <v>36</v>
      </c>
      <c r="I7977" s="158" t="s">
        <v>5063</v>
      </c>
      <c r="J7977" s="168" t="s">
        <v>3321</v>
      </c>
      <c r="K7977" s="158" t="s">
        <v>32</v>
      </c>
      <c r="L7977" s="158" t="s">
        <v>4800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8"/>
        <v>24807.5</v>
      </c>
      <c r="W7977" s="164">
        <f t="shared" si="1081"/>
        <v>0</v>
      </c>
      <c r="X7977" s="164"/>
      <c r="Y7977" s="7">
        <f t="shared" si="1080"/>
        <v>0</v>
      </c>
      <c r="Z7977" s="164"/>
      <c r="AA7977" s="8">
        <f t="shared" si="1083"/>
        <v>0</v>
      </c>
      <c r="AB7977" s="164">
        <f t="shared" si="1082"/>
        <v>0</v>
      </c>
      <c r="AC7977" s="164">
        <f t="shared" si="1085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79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 hidden="1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1770</v>
      </c>
      <c r="F7978" s="158" t="s">
        <v>1955</v>
      </c>
      <c r="G7978" s="159" t="s">
        <v>1770</v>
      </c>
      <c r="H7978" s="158" t="s">
        <v>36</v>
      </c>
      <c r="I7978" s="158" t="s">
        <v>5063</v>
      </c>
      <c r="J7978" s="168" t="s">
        <v>3321</v>
      </c>
      <c r="K7978" s="158" t="s">
        <v>32</v>
      </c>
      <c r="L7978" s="158" t="s">
        <v>4801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8"/>
        <v>18920.45</v>
      </c>
      <c r="W7978" s="164">
        <f t="shared" si="1081"/>
        <v>0</v>
      </c>
      <c r="X7978" s="164"/>
      <c r="Y7978" s="7">
        <f t="shared" si="1080"/>
        <v>0</v>
      </c>
      <c r="Z7978" s="164"/>
      <c r="AA7978" s="8">
        <f t="shared" si="1083"/>
        <v>0</v>
      </c>
      <c r="AB7978" s="164">
        <f t="shared" si="1082"/>
        <v>0</v>
      </c>
      <c r="AC7978" s="164">
        <f t="shared" si="1085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79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 hidden="1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1957</v>
      </c>
      <c r="F7979" s="158" t="s">
        <v>1957</v>
      </c>
      <c r="G7979" s="159" t="s">
        <v>1957</v>
      </c>
      <c r="H7979" s="158" t="s">
        <v>36</v>
      </c>
      <c r="I7979" s="158" t="s">
        <v>5063</v>
      </c>
      <c r="J7979" s="168" t="s">
        <v>3321</v>
      </c>
      <c r="K7979" s="158" t="s">
        <v>32</v>
      </c>
      <c r="L7979" s="158" t="s">
        <v>4802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8"/>
        <v>697.7</v>
      </c>
      <c r="W7979" s="164">
        <f t="shared" si="1081"/>
        <v>0</v>
      </c>
      <c r="X7979" s="164"/>
      <c r="Y7979" s="7">
        <f t="shared" si="1080"/>
        <v>0</v>
      </c>
      <c r="Z7979" s="164"/>
      <c r="AA7979" s="8">
        <f t="shared" si="1083"/>
        <v>0</v>
      </c>
      <c r="AB7979" s="164">
        <f t="shared" si="1082"/>
        <v>0</v>
      </c>
      <c r="AC7979" s="164">
        <f t="shared" si="1085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79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 hidden="1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1959</v>
      </c>
      <c r="F7980" s="158" t="s">
        <v>1959</v>
      </c>
      <c r="G7980" s="159" t="s">
        <v>1959</v>
      </c>
      <c r="H7980" s="158" t="s">
        <v>36</v>
      </c>
      <c r="I7980" s="158" t="s">
        <v>5063</v>
      </c>
      <c r="J7980" s="168" t="s">
        <v>3321</v>
      </c>
      <c r="K7980" s="158" t="s">
        <v>32</v>
      </c>
      <c r="L7980" s="158" t="s">
        <v>4803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8"/>
        <v>2.4500000000000002</v>
      </c>
      <c r="W7980" s="164">
        <f t="shared" si="1081"/>
        <v>0</v>
      </c>
      <c r="X7980" s="164"/>
      <c r="Y7980" s="7">
        <f t="shared" si="1080"/>
        <v>0</v>
      </c>
      <c r="Z7980" s="164"/>
      <c r="AA7980" s="8">
        <f t="shared" si="1083"/>
        <v>0</v>
      </c>
      <c r="AB7980" s="164">
        <f t="shared" si="1082"/>
        <v>0</v>
      </c>
      <c r="AC7980" s="164">
        <f t="shared" si="1085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79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 hidden="1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1961</v>
      </c>
      <c r="F7981" s="158" t="s">
        <v>1961</v>
      </c>
      <c r="G7981" s="159" t="s">
        <v>1961</v>
      </c>
      <c r="H7981" s="158" t="s">
        <v>36</v>
      </c>
      <c r="I7981" s="158" t="s">
        <v>5063</v>
      </c>
      <c r="J7981" s="168" t="s">
        <v>3321</v>
      </c>
      <c r="K7981" s="158" t="s">
        <v>32</v>
      </c>
      <c r="L7981" s="158" t="s">
        <v>4804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8"/>
        <v>1667.34</v>
      </c>
      <c r="W7981" s="164">
        <f t="shared" si="1081"/>
        <v>0</v>
      </c>
      <c r="X7981" s="164"/>
      <c r="Y7981" s="7">
        <f t="shared" si="1080"/>
        <v>0</v>
      </c>
      <c r="Z7981" s="164"/>
      <c r="AA7981" s="8">
        <f t="shared" si="1083"/>
        <v>0</v>
      </c>
      <c r="AB7981" s="164">
        <f t="shared" si="1082"/>
        <v>0</v>
      </c>
      <c r="AC7981" s="164">
        <f t="shared" si="1085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79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 hidden="1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1961</v>
      </c>
      <c r="F7982" s="158" t="s">
        <v>1961</v>
      </c>
      <c r="G7982" s="159" t="s">
        <v>1961</v>
      </c>
      <c r="H7982" s="158" t="s">
        <v>36</v>
      </c>
      <c r="I7982" s="158" t="s">
        <v>5063</v>
      </c>
      <c r="J7982" s="168" t="s">
        <v>3321</v>
      </c>
      <c r="K7982" s="158" t="s">
        <v>32</v>
      </c>
      <c r="L7982" s="158" t="s">
        <v>4805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8"/>
        <v>2298.7800000000002</v>
      </c>
      <c r="W7982" s="164">
        <f t="shared" si="1081"/>
        <v>0</v>
      </c>
      <c r="X7982" s="164"/>
      <c r="Y7982" s="7">
        <f t="shared" si="1080"/>
        <v>0</v>
      </c>
      <c r="Z7982" s="164"/>
      <c r="AA7982" s="8">
        <f t="shared" si="1083"/>
        <v>0</v>
      </c>
      <c r="AB7982" s="164">
        <f t="shared" si="1082"/>
        <v>0</v>
      </c>
      <c r="AC7982" s="164">
        <f t="shared" si="1085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79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 hidden="1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1964</v>
      </c>
      <c r="F7983" s="158" t="s">
        <v>1965</v>
      </c>
      <c r="G7983" s="159" t="s">
        <v>1965</v>
      </c>
      <c r="H7983" s="158" t="s">
        <v>36</v>
      </c>
      <c r="I7983" s="158" t="s">
        <v>5063</v>
      </c>
      <c r="J7983" s="168" t="s">
        <v>3321</v>
      </c>
      <c r="K7983" s="158" t="s">
        <v>32</v>
      </c>
      <c r="L7983" s="158" t="s">
        <v>1966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8"/>
        <v>9444.5</v>
      </c>
      <c r="W7983" s="164">
        <f t="shared" si="1081"/>
        <v>0</v>
      </c>
      <c r="X7983" s="164"/>
      <c r="Y7983" s="7">
        <f t="shared" si="1080"/>
        <v>0</v>
      </c>
      <c r="Z7983" s="164"/>
      <c r="AA7983" s="8">
        <f t="shared" si="1083"/>
        <v>0</v>
      </c>
      <c r="AB7983" s="164">
        <f t="shared" si="1082"/>
        <v>0</v>
      </c>
      <c r="AC7983" s="164">
        <f t="shared" si="1085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79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 hidden="1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1967</v>
      </c>
      <c r="F7984" s="158" t="s">
        <v>1967</v>
      </c>
      <c r="G7984" s="159" t="s">
        <v>1967</v>
      </c>
      <c r="H7984" s="158" t="s">
        <v>36</v>
      </c>
      <c r="I7984" s="158" t="s">
        <v>5063</v>
      </c>
      <c r="J7984" s="168" t="s">
        <v>3321</v>
      </c>
      <c r="K7984" s="158" t="s">
        <v>32</v>
      </c>
      <c r="L7984" s="158" t="s">
        <v>1968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8"/>
        <v>2383.9499999999998</v>
      </c>
      <c r="W7984" s="164">
        <f t="shared" si="1081"/>
        <v>0</v>
      </c>
      <c r="X7984" s="164"/>
      <c r="Y7984" s="7">
        <f t="shared" si="1080"/>
        <v>0</v>
      </c>
      <c r="Z7984" s="164"/>
      <c r="AA7984" s="8">
        <f t="shared" si="1083"/>
        <v>0</v>
      </c>
      <c r="AB7984" s="164">
        <f t="shared" si="1082"/>
        <v>0</v>
      </c>
      <c r="AC7984" s="164">
        <f t="shared" si="1085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79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 hidden="1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1969</v>
      </c>
      <c r="F7985" s="158" t="s">
        <v>1969</v>
      </c>
      <c r="G7985" s="159" t="s">
        <v>2240</v>
      </c>
      <c r="H7985" s="158" t="s">
        <v>36</v>
      </c>
      <c r="I7985" s="158" t="s">
        <v>5063</v>
      </c>
      <c r="J7985" s="168" t="s">
        <v>3321</v>
      </c>
      <c r="K7985" s="158" t="s">
        <v>32</v>
      </c>
      <c r="L7985" s="158" t="s">
        <v>4806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8"/>
        <v>5768.6</v>
      </c>
      <c r="W7985" s="164">
        <f t="shared" si="1081"/>
        <v>0</v>
      </c>
      <c r="X7985" s="164"/>
      <c r="Y7985" s="7">
        <f t="shared" si="1080"/>
        <v>0</v>
      </c>
      <c r="Z7985" s="164"/>
      <c r="AA7985" s="8">
        <f t="shared" si="1083"/>
        <v>0</v>
      </c>
      <c r="AB7985" s="164">
        <f t="shared" si="1082"/>
        <v>0</v>
      </c>
      <c r="AC7985" s="164">
        <f t="shared" si="1085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79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 hidden="1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1971</v>
      </c>
      <c r="F7986" s="158" t="s">
        <v>1971</v>
      </c>
      <c r="G7986" s="159" t="s">
        <v>1971</v>
      </c>
      <c r="H7986" s="158" t="s">
        <v>36</v>
      </c>
      <c r="I7986" s="158" t="s">
        <v>5063</v>
      </c>
      <c r="J7986" s="168" t="s">
        <v>3321</v>
      </c>
      <c r="K7986" s="158" t="s">
        <v>32</v>
      </c>
      <c r="L7986" s="158" t="s">
        <v>4807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8"/>
        <v>6206</v>
      </c>
      <c r="W7986" s="164">
        <f t="shared" si="1081"/>
        <v>0</v>
      </c>
      <c r="X7986" s="164"/>
      <c r="Y7986" s="7">
        <f t="shared" si="1080"/>
        <v>0</v>
      </c>
      <c r="Z7986" s="164"/>
      <c r="AA7986" s="8">
        <f t="shared" si="1083"/>
        <v>0</v>
      </c>
      <c r="AB7986" s="164">
        <f t="shared" si="1082"/>
        <v>0</v>
      </c>
      <c r="AC7986" s="164">
        <f t="shared" si="1085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79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 hidden="1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5063</v>
      </c>
      <c r="J7987" s="168" t="s">
        <v>3321</v>
      </c>
      <c r="K7987" s="158" t="s">
        <v>32</v>
      </c>
      <c r="L7987" s="158" t="s">
        <v>4808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8"/>
        <v>3292</v>
      </c>
      <c r="W7987" s="164">
        <f t="shared" si="1081"/>
        <v>0</v>
      </c>
      <c r="X7987" s="164"/>
      <c r="Y7987" s="7">
        <f t="shared" si="1080"/>
        <v>0</v>
      </c>
      <c r="Z7987" s="164"/>
      <c r="AA7987" s="8">
        <f t="shared" si="1083"/>
        <v>0</v>
      </c>
      <c r="AB7987" s="164">
        <f t="shared" si="1082"/>
        <v>0</v>
      </c>
      <c r="AC7987" s="164">
        <f t="shared" si="1085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79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 hidden="1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5063</v>
      </c>
      <c r="J7988" s="168" t="s">
        <v>3321</v>
      </c>
      <c r="K7988" s="158" t="s">
        <v>32</v>
      </c>
      <c r="L7988" s="158" t="s">
        <v>1986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8"/>
        <v>2455.6</v>
      </c>
      <c r="W7988" s="164">
        <f t="shared" si="1081"/>
        <v>0</v>
      </c>
      <c r="X7988" s="164"/>
      <c r="Y7988" s="7">
        <f t="shared" si="1080"/>
        <v>0</v>
      </c>
      <c r="Z7988" s="164"/>
      <c r="AA7988" s="8">
        <f t="shared" si="1083"/>
        <v>0</v>
      </c>
      <c r="AB7988" s="164">
        <f t="shared" si="1082"/>
        <v>0</v>
      </c>
      <c r="AC7988" s="164">
        <f t="shared" si="1085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79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 hidden="1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5063</v>
      </c>
      <c r="J7989" s="168" t="s">
        <v>3321</v>
      </c>
      <c r="K7989" s="158" t="s">
        <v>32</v>
      </c>
      <c r="L7989" s="158" t="s">
        <v>4809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6">S7989+T7989-U7989</f>
        <v>606.33000000000004</v>
      </c>
      <c r="W7989" s="164">
        <f t="shared" si="1081"/>
        <v>0</v>
      </c>
      <c r="X7989" s="164"/>
      <c r="Y7989" s="7">
        <f t="shared" si="1080"/>
        <v>0</v>
      </c>
      <c r="Z7989" s="164"/>
      <c r="AA7989" s="8">
        <f t="shared" si="1083"/>
        <v>0</v>
      </c>
      <c r="AB7989" s="164">
        <f t="shared" si="1082"/>
        <v>0</v>
      </c>
      <c r="AC7989" s="164">
        <f t="shared" si="1085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79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 hidden="1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5063</v>
      </c>
      <c r="J7990" s="168" t="s">
        <v>3321</v>
      </c>
      <c r="K7990" s="158" t="s">
        <v>32</v>
      </c>
      <c r="L7990" s="158" t="s">
        <v>4810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6"/>
        <v>135.65</v>
      </c>
      <c r="W7990" s="164">
        <f t="shared" si="1081"/>
        <v>0</v>
      </c>
      <c r="X7990" s="164"/>
      <c r="Y7990" s="7">
        <f t="shared" si="1080"/>
        <v>0</v>
      </c>
      <c r="Z7990" s="164"/>
      <c r="AA7990" s="8">
        <f t="shared" si="1083"/>
        <v>0</v>
      </c>
      <c r="AB7990" s="164">
        <f t="shared" si="1082"/>
        <v>0</v>
      </c>
      <c r="AC7990" s="164">
        <f t="shared" si="1085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7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 hidden="1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5063</v>
      </c>
      <c r="J7991" s="168" t="s">
        <v>3321</v>
      </c>
      <c r="K7991" s="158" t="s">
        <v>32</v>
      </c>
      <c r="L7991" s="158" t="s">
        <v>4811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6"/>
        <v>272.5</v>
      </c>
      <c r="W7991" s="164">
        <f t="shared" si="1081"/>
        <v>0</v>
      </c>
      <c r="X7991" s="164"/>
      <c r="Y7991" s="7">
        <f t="shared" si="1080"/>
        <v>0</v>
      </c>
      <c r="Z7991" s="164"/>
      <c r="AA7991" s="8">
        <f t="shared" si="1083"/>
        <v>0</v>
      </c>
      <c r="AB7991" s="164">
        <f t="shared" si="1082"/>
        <v>0</v>
      </c>
      <c r="AC7991" s="164">
        <f t="shared" si="1085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7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 hidden="1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5063</v>
      </c>
      <c r="J7992" s="168" t="s">
        <v>3321</v>
      </c>
      <c r="K7992" s="158" t="s">
        <v>32</v>
      </c>
      <c r="L7992" s="158" t="s">
        <v>4812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6"/>
        <v>2791.4</v>
      </c>
      <c r="W7992" s="164">
        <f t="shared" si="1081"/>
        <v>0</v>
      </c>
      <c r="X7992" s="164"/>
      <c r="Y7992" s="7">
        <f t="shared" si="1080"/>
        <v>0</v>
      </c>
      <c r="Z7992" s="164"/>
      <c r="AA7992" s="8">
        <f t="shared" si="1083"/>
        <v>0</v>
      </c>
      <c r="AB7992" s="164">
        <f t="shared" si="1082"/>
        <v>0</v>
      </c>
      <c r="AC7992" s="164">
        <f t="shared" si="1085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7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 hidden="1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5063</v>
      </c>
      <c r="J7993" s="168" t="s">
        <v>3321</v>
      </c>
      <c r="K7993" s="158" t="s">
        <v>32</v>
      </c>
      <c r="L7993" s="158" t="s">
        <v>4813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6"/>
        <v>10000</v>
      </c>
      <c r="W7993" s="164">
        <f t="shared" si="1081"/>
        <v>0</v>
      </c>
      <c r="X7993" s="164"/>
      <c r="Y7993" s="7">
        <f t="shared" si="1080"/>
        <v>0</v>
      </c>
      <c r="Z7993" s="164"/>
      <c r="AA7993" s="8">
        <f t="shared" si="1083"/>
        <v>0</v>
      </c>
      <c r="AB7993" s="164">
        <f t="shared" si="1082"/>
        <v>0</v>
      </c>
      <c r="AC7993" s="164">
        <f t="shared" si="1085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7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 hidden="1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5063</v>
      </c>
      <c r="J7994" s="168" t="s">
        <v>3321</v>
      </c>
      <c r="K7994" s="158" t="s">
        <v>32</v>
      </c>
      <c r="L7994" s="158" t="s">
        <v>4814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6"/>
        <v>9963.2999999999993</v>
      </c>
      <c r="W7994" s="164">
        <f t="shared" si="1081"/>
        <v>0</v>
      </c>
      <c r="X7994" s="164"/>
      <c r="Y7994" s="7">
        <f t="shared" si="1080"/>
        <v>0</v>
      </c>
      <c r="Z7994" s="164"/>
      <c r="AA7994" s="8">
        <f t="shared" si="1083"/>
        <v>0</v>
      </c>
      <c r="AB7994" s="164">
        <f t="shared" si="1082"/>
        <v>0</v>
      </c>
      <c r="AC7994" s="164">
        <f t="shared" si="1085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7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 hidden="1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5063</v>
      </c>
      <c r="J7995" s="168" t="s">
        <v>3321</v>
      </c>
      <c r="K7995" s="158" t="s">
        <v>32</v>
      </c>
      <c r="L7995" s="158" t="s">
        <v>4815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6"/>
        <v>400</v>
      </c>
      <c r="W7995" s="164">
        <f t="shared" si="1081"/>
        <v>0</v>
      </c>
      <c r="X7995" s="164"/>
      <c r="Y7995" s="7">
        <f t="shared" si="1080"/>
        <v>0</v>
      </c>
      <c r="Z7995" s="164"/>
      <c r="AA7995" s="8">
        <f t="shared" si="1083"/>
        <v>0</v>
      </c>
      <c r="AB7995" s="164">
        <f t="shared" si="1082"/>
        <v>0</v>
      </c>
      <c r="AC7995" s="164">
        <f t="shared" si="1085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7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 hidden="1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5063</v>
      </c>
      <c r="J7996" s="168" t="s">
        <v>3321</v>
      </c>
      <c r="K7996" s="158" t="s">
        <v>32</v>
      </c>
      <c r="L7996" s="158" t="s">
        <v>4816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6"/>
        <v>9884.1</v>
      </c>
      <c r="W7996" s="164">
        <f t="shared" si="1081"/>
        <v>0</v>
      </c>
      <c r="X7996" s="164"/>
      <c r="Y7996" s="7">
        <f t="shared" si="1080"/>
        <v>0</v>
      </c>
      <c r="Z7996" s="164"/>
      <c r="AA7996" s="8">
        <f t="shared" si="1083"/>
        <v>0</v>
      </c>
      <c r="AB7996" s="164">
        <f t="shared" si="1082"/>
        <v>0</v>
      </c>
      <c r="AC7996" s="164">
        <f t="shared" si="1085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7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 hidden="1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5063</v>
      </c>
      <c r="J7997" s="168" t="s">
        <v>3321</v>
      </c>
      <c r="K7997" s="158" t="s">
        <v>32</v>
      </c>
      <c r="L7997" s="158" t="s">
        <v>4817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6"/>
        <v>200</v>
      </c>
      <c r="W7997" s="164">
        <f t="shared" si="1081"/>
        <v>0</v>
      </c>
      <c r="X7997" s="164"/>
      <c r="Y7997" s="7">
        <f t="shared" si="1080"/>
        <v>0</v>
      </c>
      <c r="Z7997" s="164"/>
      <c r="AA7997" s="8">
        <f t="shared" si="1083"/>
        <v>0</v>
      </c>
      <c r="AB7997" s="164">
        <f t="shared" si="1082"/>
        <v>0</v>
      </c>
      <c r="AC7997" s="164">
        <f t="shared" si="1085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7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 hidden="1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5063</v>
      </c>
      <c r="J7998" s="168" t="s">
        <v>3321</v>
      </c>
      <c r="K7998" s="158" t="s">
        <v>32</v>
      </c>
      <c r="L7998" s="158" t="s">
        <v>4818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6"/>
        <v>46724.05</v>
      </c>
      <c r="W7998" s="164">
        <f t="shared" si="1081"/>
        <v>0</v>
      </c>
      <c r="X7998" s="164"/>
      <c r="Y7998" s="7">
        <f t="shared" si="1080"/>
        <v>0</v>
      </c>
      <c r="Z7998" s="164"/>
      <c r="AA7998" s="8">
        <f t="shared" si="1083"/>
        <v>0</v>
      </c>
      <c r="AB7998" s="164">
        <f t="shared" si="1082"/>
        <v>0</v>
      </c>
      <c r="AC7998" s="164">
        <f t="shared" si="1085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7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 hidden="1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5063</v>
      </c>
      <c r="J7999" s="168" t="s">
        <v>3321</v>
      </c>
      <c r="K7999" s="158" t="s">
        <v>32</v>
      </c>
      <c r="L7999" s="158" t="s">
        <v>4819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6"/>
        <v>59848.4</v>
      </c>
      <c r="W7999" s="164">
        <f t="shared" si="1081"/>
        <v>0</v>
      </c>
      <c r="X7999" s="164"/>
      <c r="Y7999" s="7">
        <f t="shared" si="1080"/>
        <v>0</v>
      </c>
      <c r="Z7999" s="164"/>
      <c r="AA7999" s="8">
        <f t="shared" si="1083"/>
        <v>0</v>
      </c>
      <c r="AB7999" s="164">
        <f t="shared" si="1082"/>
        <v>0</v>
      </c>
      <c r="AC7999" s="164">
        <f t="shared" si="1085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7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 hidden="1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5063</v>
      </c>
      <c r="J8000" s="168" t="s">
        <v>3321</v>
      </c>
      <c r="K8000" s="158" t="s">
        <v>32</v>
      </c>
      <c r="L8000" s="158" t="s">
        <v>4820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6"/>
        <v>8891.23</v>
      </c>
      <c r="W8000" s="164">
        <f t="shared" si="1081"/>
        <v>0</v>
      </c>
      <c r="X8000" s="164"/>
      <c r="Y8000" s="7">
        <f t="shared" si="1080"/>
        <v>0</v>
      </c>
      <c r="Z8000" s="164"/>
      <c r="AA8000" s="8">
        <f t="shared" si="1083"/>
        <v>0</v>
      </c>
      <c r="AB8000" s="164">
        <f t="shared" si="1082"/>
        <v>0</v>
      </c>
      <c r="AC8000" s="164">
        <f t="shared" si="1085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7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 hidden="1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5063</v>
      </c>
      <c r="J8001" s="168" t="s">
        <v>3321</v>
      </c>
      <c r="K8001" s="158" t="s">
        <v>32</v>
      </c>
      <c r="L8001" s="158" t="s">
        <v>1984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6"/>
        <v>237.5</v>
      </c>
      <c r="W8001" s="164">
        <f t="shared" si="1081"/>
        <v>0</v>
      </c>
      <c r="X8001" s="164"/>
      <c r="Y8001" s="7">
        <f t="shared" si="1080"/>
        <v>0</v>
      </c>
      <c r="Z8001" s="164"/>
      <c r="AA8001" s="8">
        <f t="shared" si="1083"/>
        <v>0</v>
      </c>
      <c r="AB8001" s="164">
        <f t="shared" si="1082"/>
        <v>0</v>
      </c>
      <c r="AC8001" s="164">
        <f t="shared" si="1085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7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 hidden="1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1988</v>
      </c>
      <c r="F8002" s="158" t="s">
        <v>1988</v>
      </c>
      <c r="G8002" s="159" t="s">
        <v>1988</v>
      </c>
      <c r="H8002" s="158" t="s">
        <v>36</v>
      </c>
      <c r="I8002" s="158" t="s">
        <v>5063</v>
      </c>
      <c r="J8002" s="168" t="s">
        <v>3321</v>
      </c>
      <c r="K8002" s="158" t="s">
        <v>32</v>
      </c>
      <c r="L8002" s="158" t="s">
        <v>4821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6"/>
        <v>32.5</v>
      </c>
      <c r="W8002" s="164">
        <f t="shared" si="1081"/>
        <v>0</v>
      </c>
      <c r="X8002" s="164"/>
      <c r="Y8002" s="7">
        <f t="shared" si="1080"/>
        <v>0</v>
      </c>
      <c r="Z8002" s="164"/>
      <c r="AA8002" s="8">
        <f t="shared" si="1083"/>
        <v>0</v>
      </c>
      <c r="AB8002" s="164">
        <f t="shared" si="1082"/>
        <v>0</v>
      </c>
      <c r="AC8002" s="164">
        <f t="shared" si="1085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7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 hidden="1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1990</v>
      </c>
      <c r="F8003" s="158" t="s">
        <v>1990</v>
      </c>
      <c r="G8003" s="159" t="s">
        <v>1990</v>
      </c>
      <c r="H8003" s="158" t="s">
        <v>36</v>
      </c>
      <c r="I8003" s="158" t="s">
        <v>5063</v>
      </c>
      <c r="J8003" s="168" t="s">
        <v>3321</v>
      </c>
      <c r="K8003" s="158" t="s">
        <v>32</v>
      </c>
      <c r="L8003" s="158" t="s">
        <v>4822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6"/>
        <v>14199.2</v>
      </c>
      <c r="W8003" s="164">
        <f t="shared" si="1081"/>
        <v>0</v>
      </c>
      <c r="X8003" s="164"/>
      <c r="Y8003" s="7">
        <f t="shared" ref="Y8003:Y8066" si="1088">IF(W8003-AC8003&lt;=0,0,IF(O8003="返现",MAX(W8003-AB8003-AC8003,0),MAX(W8003-AC8003,0)))</f>
        <v>0</v>
      </c>
      <c r="Z8003" s="164"/>
      <c r="AA8003" s="8">
        <f t="shared" si="1083"/>
        <v>0</v>
      </c>
      <c r="AB8003" s="164">
        <f t="shared" si="1082"/>
        <v>0</v>
      </c>
      <c r="AC8003" s="164">
        <f t="shared" si="1085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7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 hidden="1">
      <c r="A8004" s="157">
        <v>43922</v>
      </c>
      <c r="B8004" s="158" t="s">
        <v>1927</v>
      </c>
      <c r="C8004" s="158" t="s">
        <v>1328</v>
      </c>
      <c r="D8004" s="158" t="s">
        <v>1439</v>
      </c>
      <c r="E8004" s="158" t="s">
        <v>1952</v>
      </c>
      <c r="F8004" s="158" t="s">
        <v>1953</v>
      </c>
      <c r="G8004" s="159" t="s">
        <v>1930</v>
      </c>
      <c r="H8004" s="158" t="s">
        <v>335</v>
      </c>
      <c r="I8004" s="158" t="s">
        <v>5070</v>
      </c>
      <c r="J8004" s="168"/>
      <c r="K8004" s="158" t="s">
        <v>32</v>
      </c>
      <c r="L8004" s="158" t="s">
        <v>1952</v>
      </c>
      <c r="M8004" s="160"/>
      <c r="N8004" s="158" t="s">
        <v>40</v>
      </c>
      <c r="O8004" s="158" t="s">
        <v>41</v>
      </c>
      <c r="P8004" s="167">
        <v>0.02</v>
      </c>
      <c r="Q8004" s="168" t="s">
        <v>1954</v>
      </c>
      <c r="R8004" s="160"/>
      <c r="S8004" s="164">
        <v>3183.65</v>
      </c>
      <c r="T8004" s="164">
        <v>0</v>
      </c>
      <c r="U8004" s="164">
        <v>0</v>
      </c>
      <c r="V8004" s="164">
        <f t="shared" si="1086"/>
        <v>3183.65</v>
      </c>
      <c r="W8004" s="164">
        <f t="shared" si="1081"/>
        <v>0</v>
      </c>
      <c r="X8004" s="164"/>
      <c r="Y8004" s="7">
        <f t="shared" si="1088"/>
        <v>0</v>
      </c>
      <c r="Z8004" s="164"/>
      <c r="AA8004" s="8">
        <f t="shared" si="1083"/>
        <v>0</v>
      </c>
      <c r="AB8004" s="164">
        <f t="shared" si="1082"/>
        <v>0</v>
      </c>
      <c r="AC8004" s="164">
        <f t="shared" ref="AC8004:AC8019" si="1089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7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 hidden="1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5070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6"/>
        <v>1149.7</v>
      </c>
      <c r="W8005" s="164">
        <f t="shared" si="1081"/>
        <v>0</v>
      </c>
      <c r="X8005" s="164"/>
      <c r="Y8005" s="7">
        <f t="shared" si="1088"/>
        <v>0</v>
      </c>
      <c r="Z8005" s="164"/>
      <c r="AA8005" s="8">
        <f t="shared" si="1083"/>
        <v>0</v>
      </c>
      <c r="AB8005" s="164">
        <f t="shared" si="1082"/>
        <v>0</v>
      </c>
      <c r="AC8005" s="164">
        <f t="shared" si="1089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7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 hidden="1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5070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6"/>
        <v>8472.1</v>
      </c>
      <c r="W8006" s="164">
        <f t="shared" si="1081"/>
        <v>0</v>
      </c>
      <c r="X8006" s="164"/>
      <c r="Y8006" s="7">
        <f t="shared" si="1088"/>
        <v>0</v>
      </c>
      <c r="Z8006" s="164"/>
      <c r="AA8006" s="8">
        <f t="shared" si="1083"/>
        <v>0</v>
      </c>
      <c r="AB8006" s="164">
        <f t="shared" si="1082"/>
        <v>0</v>
      </c>
      <c r="AC8006" s="164">
        <f t="shared" si="1089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7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 hidden="1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5070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6"/>
        <v>-14.2</v>
      </c>
      <c r="W8007" s="164">
        <f t="shared" si="1081"/>
        <v>0</v>
      </c>
      <c r="X8007" s="164"/>
      <c r="Y8007" s="7">
        <f t="shared" si="1088"/>
        <v>0</v>
      </c>
      <c r="Z8007" s="164"/>
      <c r="AA8007" s="8">
        <f t="shared" si="1083"/>
        <v>0</v>
      </c>
      <c r="AB8007" s="164">
        <f t="shared" si="1082"/>
        <v>0</v>
      </c>
      <c r="AC8007" s="164">
        <f t="shared" si="1089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7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 hidden="1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5070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6"/>
        <v>-1375991.64</v>
      </c>
      <c r="W8008" s="164">
        <f t="shared" si="1081"/>
        <v>0</v>
      </c>
      <c r="X8008" s="164"/>
      <c r="Y8008" s="7">
        <f t="shared" si="1088"/>
        <v>0</v>
      </c>
      <c r="Z8008" s="164"/>
      <c r="AA8008" s="8">
        <f t="shared" si="1083"/>
        <v>0</v>
      </c>
      <c r="AB8008" s="164">
        <f t="shared" si="1082"/>
        <v>0</v>
      </c>
      <c r="AC8008" s="164">
        <f t="shared" si="1089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7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 hidden="1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5070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6"/>
        <v>48179.8</v>
      </c>
      <c r="W8009" s="164">
        <f t="shared" si="1081"/>
        <v>0</v>
      </c>
      <c r="X8009" s="164"/>
      <c r="Y8009" s="7">
        <f t="shared" si="1088"/>
        <v>0</v>
      </c>
      <c r="Z8009" s="164"/>
      <c r="AA8009" s="8">
        <f t="shared" si="1083"/>
        <v>0</v>
      </c>
      <c r="AB8009" s="164">
        <f t="shared" si="1082"/>
        <v>0</v>
      </c>
      <c r="AC8009" s="164">
        <f t="shared" si="1089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7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 hidden="1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5070</v>
      </c>
      <c r="J8010" s="168" t="s">
        <v>5057</v>
      </c>
      <c r="K8010" s="158" t="s">
        <v>32</v>
      </c>
      <c r="L8010" s="158" t="s">
        <v>741</v>
      </c>
      <c r="M8010" s="160"/>
      <c r="N8010" s="158" t="s">
        <v>4823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6"/>
        <v>38476.199999999997</v>
      </c>
      <c r="W8010" s="164">
        <f t="shared" si="1081"/>
        <v>0</v>
      </c>
      <c r="X8010" s="164"/>
      <c r="Y8010" s="7">
        <f t="shared" si="1088"/>
        <v>0</v>
      </c>
      <c r="Z8010" s="164"/>
      <c r="AA8010" s="8">
        <f t="shared" si="1083"/>
        <v>0</v>
      </c>
      <c r="AB8010" s="164">
        <f t="shared" si="1082"/>
        <v>0</v>
      </c>
      <c r="AC8010" s="164">
        <f t="shared" si="1089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7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 hidden="1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5070</v>
      </c>
      <c r="J8011" s="168" t="s">
        <v>5057</v>
      </c>
      <c r="K8011" s="158" t="s">
        <v>32</v>
      </c>
      <c r="L8011" s="158" t="s">
        <v>1470</v>
      </c>
      <c r="M8011" s="160"/>
      <c r="N8011" s="158" t="s">
        <v>4823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6"/>
        <v>2274.3000000000502</v>
      </c>
      <c r="W8011" s="164">
        <f t="shared" si="1081"/>
        <v>0</v>
      </c>
      <c r="X8011" s="164"/>
      <c r="Y8011" s="7">
        <f t="shared" si="1088"/>
        <v>0</v>
      </c>
      <c r="Z8011" s="164"/>
      <c r="AA8011" s="8">
        <f t="shared" si="1083"/>
        <v>0</v>
      </c>
      <c r="AB8011" s="164">
        <f t="shared" si="1082"/>
        <v>0</v>
      </c>
      <c r="AC8011" s="164">
        <f t="shared" si="1089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7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 hidden="1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5070</v>
      </c>
      <c r="J8012" s="168" t="s">
        <v>5057</v>
      </c>
      <c r="K8012" s="158" t="s">
        <v>32</v>
      </c>
      <c r="L8012" s="158" t="s">
        <v>1061</v>
      </c>
      <c r="M8012" s="160"/>
      <c r="N8012" s="158" t="s">
        <v>4823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6"/>
        <v>-386.17000000001298</v>
      </c>
      <c r="W8012" s="164">
        <f t="shared" si="1081"/>
        <v>0</v>
      </c>
      <c r="X8012" s="164"/>
      <c r="Y8012" s="7">
        <f t="shared" si="1088"/>
        <v>0</v>
      </c>
      <c r="Z8012" s="164"/>
      <c r="AA8012" s="8">
        <f t="shared" si="1083"/>
        <v>0</v>
      </c>
      <c r="AB8012" s="164">
        <f t="shared" si="1082"/>
        <v>0</v>
      </c>
      <c r="AC8012" s="164">
        <f t="shared" si="1089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7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 hidden="1">
      <c r="A8013" s="157">
        <v>43922</v>
      </c>
      <c r="B8013" s="158" t="s">
        <v>1918</v>
      </c>
      <c r="C8013" s="158" t="s">
        <v>188</v>
      </c>
      <c r="D8013" s="158" t="s">
        <v>364</v>
      </c>
      <c r="E8013" s="158" t="s">
        <v>1919</v>
      </c>
      <c r="F8013" s="158" t="s">
        <v>1920</v>
      </c>
      <c r="G8013" s="159" t="s">
        <v>1921</v>
      </c>
      <c r="H8013" s="158" t="s">
        <v>223</v>
      </c>
      <c r="I8013" s="158" t="s">
        <v>5070</v>
      </c>
      <c r="J8013" s="168" t="s">
        <v>5057</v>
      </c>
      <c r="K8013" s="158" t="s">
        <v>32</v>
      </c>
      <c r="L8013" s="158" t="s">
        <v>808</v>
      </c>
      <c r="M8013" s="160"/>
      <c r="N8013" s="158" t="s">
        <v>4823</v>
      </c>
      <c r="O8013" s="158" t="s">
        <v>80</v>
      </c>
      <c r="P8013" s="167">
        <v>0</v>
      </c>
      <c r="Q8013" s="168" t="s">
        <v>1922</v>
      </c>
      <c r="R8013" s="160"/>
      <c r="S8013" s="164">
        <v>0</v>
      </c>
      <c r="T8013" s="164">
        <v>0</v>
      </c>
      <c r="U8013" s="164">
        <v>0</v>
      </c>
      <c r="V8013" s="164">
        <f t="shared" si="1086"/>
        <v>0</v>
      </c>
      <c r="W8013" s="164">
        <f t="shared" si="1081"/>
        <v>0</v>
      </c>
      <c r="X8013" s="164"/>
      <c r="Y8013" s="7">
        <f t="shared" si="1088"/>
        <v>0</v>
      </c>
      <c r="Z8013" s="164"/>
      <c r="AA8013" s="8">
        <f t="shared" si="1083"/>
        <v>0</v>
      </c>
      <c r="AB8013" s="164">
        <f t="shared" si="1082"/>
        <v>0</v>
      </c>
      <c r="AC8013" s="164">
        <f t="shared" si="1089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7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 hidden="1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5070</v>
      </c>
      <c r="J8014" s="168" t="s">
        <v>5057</v>
      </c>
      <c r="K8014" s="158" t="s">
        <v>32</v>
      </c>
      <c r="L8014" s="158" t="s">
        <v>1021</v>
      </c>
      <c r="M8014" s="160"/>
      <c r="N8014" s="158" t="s">
        <v>4823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6"/>
        <v>444.900000000001</v>
      </c>
      <c r="W8014" s="164">
        <f t="shared" si="1081"/>
        <v>0</v>
      </c>
      <c r="X8014" s="164"/>
      <c r="Y8014" s="7">
        <f t="shared" si="1088"/>
        <v>0</v>
      </c>
      <c r="Z8014" s="164"/>
      <c r="AA8014" s="8">
        <f t="shared" si="1083"/>
        <v>0</v>
      </c>
      <c r="AB8014" s="164">
        <f t="shared" si="1082"/>
        <v>0</v>
      </c>
      <c r="AC8014" s="164">
        <f t="shared" si="1089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7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 hidden="1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5070</v>
      </c>
      <c r="J8015" s="168" t="s">
        <v>5057</v>
      </c>
      <c r="K8015" s="158" t="s">
        <v>32</v>
      </c>
      <c r="L8015" s="158" t="s">
        <v>296</v>
      </c>
      <c r="M8015" s="160"/>
      <c r="N8015" s="158" t="s">
        <v>4823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6"/>
        <v>1254</v>
      </c>
      <c r="W8015" s="164">
        <f t="shared" si="1081"/>
        <v>0</v>
      </c>
      <c r="X8015" s="164"/>
      <c r="Y8015" s="7">
        <f t="shared" si="1088"/>
        <v>0</v>
      </c>
      <c r="Z8015" s="164"/>
      <c r="AA8015" s="8">
        <f t="shared" si="1083"/>
        <v>0</v>
      </c>
      <c r="AB8015" s="164">
        <f t="shared" si="1082"/>
        <v>0</v>
      </c>
      <c r="AC8015" s="164">
        <f t="shared" si="1089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7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 hidden="1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5070</v>
      </c>
      <c r="J8016" s="168" t="s">
        <v>5057</v>
      </c>
      <c r="K8016" s="158" t="s">
        <v>32</v>
      </c>
      <c r="L8016" s="158" t="s">
        <v>1486</v>
      </c>
      <c r="M8016" s="160"/>
      <c r="N8016" s="158" t="s">
        <v>4823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6"/>
        <v>231281.9</v>
      </c>
      <c r="W8016" s="164">
        <f t="shared" si="1081"/>
        <v>0</v>
      </c>
      <c r="X8016" s="164"/>
      <c r="Y8016" s="7">
        <f t="shared" si="1088"/>
        <v>0</v>
      </c>
      <c r="Z8016" s="164"/>
      <c r="AA8016" s="8">
        <f t="shared" si="1083"/>
        <v>0</v>
      </c>
      <c r="AB8016" s="164">
        <f t="shared" si="1082"/>
        <v>0</v>
      </c>
      <c r="AC8016" s="164">
        <f t="shared" si="1089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7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 hidden="1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5070</v>
      </c>
      <c r="J8017" s="168" t="s">
        <v>5057</v>
      </c>
      <c r="K8017" s="158" t="s">
        <v>32</v>
      </c>
      <c r="L8017" s="158" t="s">
        <v>1034</v>
      </c>
      <c r="M8017" s="160"/>
      <c r="N8017" s="158" t="s">
        <v>4823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6"/>
        <v>-4564.6899999999996</v>
      </c>
      <c r="W8017" s="164">
        <f t="shared" si="1081"/>
        <v>0</v>
      </c>
      <c r="X8017" s="164"/>
      <c r="Y8017" s="7">
        <f t="shared" si="1088"/>
        <v>0</v>
      </c>
      <c r="Z8017" s="164"/>
      <c r="AA8017" s="8">
        <f t="shared" si="1083"/>
        <v>0</v>
      </c>
      <c r="AB8017" s="164">
        <f t="shared" si="1082"/>
        <v>0</v>
      </c>
      <c r="AC8017" s="164">
        <f t="shared" si="1089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7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 hidden="1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5070</v>
      </c>
      <c r="J8018" s="168" t="s">
        <v>5057</v>
      </c>
      <c r="K8018" s="158" t="s">
        <v>32</v>
      </c>
      <c r="L8018" s="158" t="s">
        <v>1508</v>
      </c>
      <c r="M8018" s="160"/>
      <c r="N8018" s="158" t="s">
        <v>4823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6"/>
        <v>14525.44</v>
      </c>
      <c r="W8018" s="164">
        <f t="shared" si="1081"/>
        <v>0</v>
      </c>
      <c r="X8018" s="164"/>
      <c r="Y8018" s="7">
        <f t="shared" si="1088"/>
        <v>0</v>
      </c>
      <c r="Z8018" s="164"/>
      <c r="AA8018" s="8">
        <f t="shared" si="1083"/>
        <v>0</v>
      </c>
      <c r="AB8018" s="164">
        <f t="shared" si="1082"/>
        <v>0</v>
      </c>
      <c r="AC8018" s="164">
        <f t="shared" si="1089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7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 hidden="1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5070</v>
      </c>
      <c r="J8019" s="168" t="s">
        <v>5057</v>
      </c>
      <c r="K8019" s="158" t="s">
        <v>32</v>
      </c>
      <c r="L8019" s="158" t="s">
        <v>906</v>
      </c>
      <c r="M8019" s="160"/>
      <c r="N8019" s="158" t="s">
        <v>4823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6"/>
        <v>5697.7</v>
      </c>
      <c r="W8019" s="164">
        <f t="shared" si="1081"/>
        <v>0</v>
      </c>
      <c r="X8019" s="164"/>
      <c r="Y8019" s="7">
        <f t="shared" si="1088"/>
        <v>0</v>
      </c>
      <c r="Z8019" s="164"/>
      <c r="AA8019" s="8">
        <f t="shared" si="1083"/>
        <v>0</v>
      </c>
      <c r="AB8019" s="164">
        <f t="shared" si="1082"/>
        <v>0</v>
      </c>
      <c r="AC8019" s="164">
        <f t="shared" si="1089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7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 hidden="1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5070</v>
      </c>
      <c r="J8020" s="168" t="s">
        <v>5057</v>
      </c>
      <c r="K8020" s="158" t="s">
        <v>32</v>
      </c>
      <c r="L8020" s="158" t="s">
        <v>355</v>
      </c>
      <c r="M8020" s="160"/>
      <c r="N8020" s="158" t="s">
        <v>4823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8"/>
        <v>0</v>
      </c>
      <c r="Z8020" s="164"/>
      <c r="AA8020" s="8">
        <f t="shared" si="1083"/>
        <v>485.2</v>
      </c>
      <c r="AB8020" s="164">
        <f t="shared" si="1082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4824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 hidden="1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2948</v>
      </c>
      <c r="F8021" s="158" t="s">
        <v>2949</v>
      </c>
      <c r="G8021" s="159" t="s">
        <v>2948</v>
      </c>
      <c r="H8021" s="158" t="s">
        <v>2950</v>
      </c>
      <c r="I8021" s="158" t="s">
        <v>5069</v>
      </c>
      <c r="J8021" s="168" t="s">
        <v>2952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0">IF(O8021="折扣",U8021*P8021,IF(O8021="返现",U8021,U8021/(1+P8021)))</f>
        <v>25667</v>
      </c>
      <c r="X8021" s="164"/>
      <c r="Y8021" s="7">
        <f t="shared" si="1088"/>
        <v>0</v>
      </c>
      <c r="Z8021" s="164"/>
      <c r="AA8021" s="8">
        <f t="shared" si="1083"/>
        <v>25667</v>
      </c>
      <c r="AB8021" s="164">
        <f t="shared" si="1082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 hidden="1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5070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1">S8022+T8022-U8022</f>
        <v>15000</v>
      </c>
      <c r="W8022" s="164">
        <f t="shared" si="1090"/>
        <v>0</v>
      </c>
      <c r="X8022" s="164"/>
      <c r="Y8022" s="7">
        <f t="shared" si="1088"/>
        <v>0</v>
      </c>
      <c r="Z8022" s="164"/>
      <c r="AA8022" s="8">
        <f t="shared" si="1083"/>
        <v>0</v>
      </c>
      <c r="AB8022" s="164">
        <f t="shared" si="1082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2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 hidden="1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5070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1"/>
        <v>17796.740000000002</v>
      </c>
      <c r="W8023" s="164">
        <f t="shared" si="1090"/>
        <v>0</v>
      </c>
      <c r="X8023" s="164"/>
      <c r="Y8023" s="7">
        <f t="shared" si="1088"/>
        <v>0</v>
      </c>
      <c r="Z8023" s="164"/>
      <c r="AA8023" s="8">
        <f t="shared" si="1083"/>
        <v>0</v>
      </c>
      <c r="AB8023" s="164">
        <f t="shared" si="1082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2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 hidden="1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2950</v>
      </c>
      <c r="I8024" s="158" t="s">
        <v>5069</v>
      </c>
      <c r="J8024" s="168" t="s">
        <v>2952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1"/>
        <v>0</v>
      </c>
      <c r="W8024" s="164">
        <f t="shared" si="1090"/>
        <v>0</v>
      </c>
      <c r="X8024" s="164"/>
      <c r="Y8024" s="7">
        <f t="shared" si="1088"/>
        <v>0</v>
      </c>
      <c r="Z8024" s="164"/>
      <c r="AA8024" s="8">
        <f t="shared" si="1083"/>
        <v>0</v>
      </c>
      <c r="AB8024" s="164">
        <f t="shared" si="1082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2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 hidden="1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2950</v>
      </c>
      <c r="I8025" s="158" t="s">
        <v>5069</v>
      </c>
      <c r="J8025" s="168" t="s">
        <v>2952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1"/>
        <v>156926.73000000004</v>
      </c>
      <c r="W8025" s="164">
        <f t="shared" si="1090"/>
        <v>305045.32</v>
      </c>
      <c r="X8025" s="164">
        <f>W8025*R8025</f>
        <v>9151.3595999999998</v>
      </c>
      <c r="Y8025" s="7">
        <f t="shared" si="1088"/>
        <v>305045.32</v>
      </c>
      <c r="Z8025" s="164"/>
      <c r="AA8025" s="8">
        <f t="shared" si="1083"/>
        <v>314196.67960000003</v>
      </c>
      <c r="AB8025" s="164">
        <f t="shared" si="1082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2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 hidden="1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2956</v>
      </c>
      <c r="F8026" s="158" t="s">
        <v>2956</v>
      </c>
      <c r="G8026" s="159" t="s">
        <v>2956</v>
      </c>
      <c r="H8026" s="158" t="s">
        <v>2950</v>
      </c>
      <c r="I8026" s="158" t="s">
        <v>5069</v>
      </c>
      <c r="J8026" s="168" t="s">
        <v>2952</v>
      </c>
      <c r="K8026" s="158" t="s">
        <v>32</v>
      </c>
      <c r="L8026" s="158" t="s">
        <v>2957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1"/>
        <v>12099.5</v>
      </c>
      <c r="W8026" s="164">
        <f t="shared" si="1090"/>
        <v>0</v>
      </c>
      <c r="X8026" s="164"/>
      <c r="Y8026" s="7">
        <f t="shared" si="1088"/>
        <v>0</v>
      </c>
      <c r="Z8026" s="164"/>
      <c r="AA8026" s="8">
        <f t="shared" si="1083"/>
        <v>0</v>
      </c>
      <c r="AB8026" s="164">
        <f t="shared" ref="AB8026:AB8089" si="1093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2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 hidden="1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2956</v>
      </c>
      <c r="F8027" s="158" t="s">
        <v>2956</v>
      </c>
      <c r="G8027" s="159" t="s">
        <v>2956</v>
      </c>
      <c r="H8027" s="158" t="s">
        <v>2950</v>
      </c>
      <c r="I8027" s="158" t="s">
        <v>5069</v>
      </c>
      <c r="J8027" s="168" t="s">
        <v>2952</v>
      </c>
      <c r="K8027" s="158" t="s">
        <v>32</v>
      </c>
      <c r="L8027" s="158" t="s">
        <v>2958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1"/>
        <v>451</v>
      </c>
      <c r="W8027" s="164">
        <f t="shared" si="1090"/>
        <v>0</v>
      </c>
      <c r="X8027" s="164"/>
      <c r="Y8027" s="7">
        <f t="shared" si="1088"/>
        <v>0</v>
      </c>
      <c r="Z8027" s="164"/>
      <c r="AA8027" s="8">
        <f t="shared" si="1083"/>
        <v>0</v>
      </c>
      <c r="AB8027" s="164">
        <f t="shared" si="1093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2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 hidden="1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2956</v>
      </c>
      <c r="F8028" s="158" t="s">
        <v>2956</v>
      </c>
      <c r="G8028" s="159" t="s">
        <v>2956</v>
      </c>
      <c r="H8028" s="158" t="s">
        <v>2950</v>
      </c>
      <c r="I8028" s="158" t="s">
        <v>5069</v>
      </c>
      <c r="J8028" s="168" t="s">
        <v>2952</v>
      </c>
      <c r="K8028" s="158" t="s">
        <v>32</v>
      </c>
      <c r="L8028" s="158" t="s">
        <v>2959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1"/>
        <v>10988.1</v>
      </c>
      <c r="W8028" s="164">
        <f t="shared" si="1090"/>
        <v>0</v>
      </c>
      <c r="X8028" s="164"/>
      <c r="Y8028" s="7">
        <f t="shared" si="1088"/>
        <v>0</v>
      </c>
      <c r="Z8028" s="164"/>
      <c r="AA8028" s="8">
        <f t="shared" ref="AA8028:AA8091" si="1094">W8028+X8028</f>
        <v>0</v>
      </c>
      <c r="AB8028" s="164">
        <f t="shared" si="1093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2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 hidden="1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2950</v>
      </c>
      <c r="I8029" s="158" t="s">
        <v>5069</v>
      </c>
      <c r="J8029" s="168" t="s">
        <v>2952</v>
      </c>
      <c r="K8029" s="158" t="s">
        <v>32</v>
      </c>
      <c r="L8029" s="158" t="s">
        <v>2960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1"/>
        <v>144.20000000000201</v>
      </c>
      <c r="W8029" s="164">
        <f t="shared" si="1090"/>
        <v>0</v>
      </c>
      <c r="X8029" s="164"/>
      <c r="Y8029" s="7">
        <f t="shared" si="1088"/>
        <v>0</v>
      </c>
      <c r="Z8029" s="164"/>
      <c r="AA8029" s="8">
        <f t="shared" si="1094"/>
        <v>0</v>
      </c>
      <c r="AB8029" s="164">
        <f t="shared" si="1093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2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 hidden="1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2961</v>
      </c>
      <c r="F8030" s="158" t="s">
        <v>2961</v>
      </c>
      <c r="G8030" s="159" t="s">
        <v>2961</v>
      </c>
      <c r="H8030" s="158" t="s">
        <v>2950</v>
      </c>
      <c r="I8030" s="158" t="s">
        <v>5069</v>
      </c>
      <c r="J8030" s="168" t="s">
        <v>2952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1"/>
        <v>-3743.0699999999924</v>
      </c>
      <c r="W8030" s="164">
        <f t="shared" si="1090"/>
        <v>36140.720000000001</v>
      </c>
      <c r="X8030" s="164"/>
      <c r="Y8030" s="7">
        <f t="shared" si="1088"/>
        <v>0</v>
      </c>
      <c r="Z8030" s="164"/>
      <c r="AA8030" s="8">
        <f t="shared" si="1094"/>
        <v>36140.720000000001</v>
      </c>
      <c r="AB8030" s="164">
        <f t="shared" si="1093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2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 hidden="1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2054</v>
      </c>
      <c r="F8031" s="158" t="s">
        <v>2054</v>
      </c>
      <c r="G8031" s="159" t="s">
        <v>2054</v>
      </c>
      <c r="H8031" s="158" t="s">
        <v>2950</v>
      </c>
      <c r="I8031" s="158" t="s">
        <v>5069</v>
      </c>
      <c r="J8031" s="168" t="s">
        <v>2952</v>
      </c>
      <c r="K8031" s="158" t="s">
        <v>32</v>
      </c>
      <c r="L8031" s="158" t="s">
        <v>2055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1"/>
        <v>20003.5</v>
      </c>
      <c r="W8031" s="164">
        <f t="shared" si="1090"/>
        <v>0</v>
      </c>
      <c r="X8031" s="164"/>
      <c r="Y8031" s="7">
        <f t="shared" si="1088"/>
        <v>0</v>
      </c>
      <c r="Z8031" s="164"/>
      <c r="AA8031" s="8">
        <f t="shared" si="1094"/>
        <v>0</v>
      </c>
      <c r="AB8031" s="164">
        <f t="shared" si="1093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2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 hidden="1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2950</v>
      </c>
      <c r="I8032" s="158" t="s">
        <v>5069</v>
      </c>
      <c r="J8032" s="168" t="s">
        <v>2952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1"/>
        <v>74654.09</v>
      </c>
      <c r="W8032" s="164">
        <f t="shared" si="1090"/>
        <v>0</v>
      </c>
      <c r="X8032" s="164"/>
      <c r="Y8032" s="7">
        <f t="shared" si="1088"/>
        <v>0</v>
      </c>
      <c r="Z8032" s="164"/>
      <c r="AA8032" s="8">
        <f t="shared" si="1094"/>
        <v>0</v>
      </c>
      <c r="AB8032" s="164">
        <f t="shared" si="1093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2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 hidden="1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2950</v>
      </c>
      <c r="I8033" s="158" t="s">
        <v>5069</v>
      </c>
      <c r="J8033" s="168" t="s">
        <v>2952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1"/>
        <v>-62.87</v>
      </c>
      <c r="W8033" s="164">
        <f t="shared" si="1090"/>
        <v>0</v>
      </c>
      <c r="X8033" s="164"/>
      <c r="Y8033" s="7">
        <f t="shared" si="1088"/>
        <v>0</v>
      </c>
      <c r="Z8033" s="164"/>
      <c r="AA8033" s="8">
        <f t="shared" si="1094"/>
        <v>0</v>
      </c>
      <c r="AB8033" s="164">
        <f t="shared" si="1093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2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 hidden="1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1637</v>
      </c>
      <c r="G8034" s="159" t="s">
        <v>214</v>
      </c>
      <c r="H8034" s="158" t="s">
        <v>2950</v>
      </c>
      <c r="I8034" s="158" t="s">
        <v>5069</v>
      </c>
      <c r="J8034" s="168" t="s">
        <v>2952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1"/>
        <v>10625.939999999999</v>
      </c>
      <c r="W8034" s="164">
        <f t="shared" si="1090"/>
        <v>165.69</v>
      </c>
      <c r="X8034" s="164"/>
      <c r="Y8034" s="7">
        <f t="shared" si="1088"/>
        <v>0</v>
      </c>
      <c r="Z8034" s="164"/>
      <c r="AA8034" s="8">
        <f t="shared" si="1094"/>
        <v>165.69</v>
      </c>
      <c r="AB8034" s="164">
        <f t="shared" si="1093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2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 hidden="1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2070</v>
      </c>
      <c r="F8035" s="158" t="s">
        <v>2070</v>
      </c>
      <c r="G8035" s="159" t="s">
        <v>2070</v>
      </c>
      <c r="H8035" s="158" t="s">
        <v>2950</v>
      </c>
      <c r="I8035" s="158" t="s">
        <v>5069</v>
      </c>
      <c r="J8035" s="168" t="s">
        <v>2952</v>
      </c>
      <c r="K8035" s="158" t="s">
        <v>32</v>
      </c>
      <c r="L8035" s="158" t="s">
        <v>2070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1"/>
        <v>0</v>
      </c>
      <c r="W8035" s="164">
        <f t="shared" si="1090"/>
        <v>0</v>
      </c>
      <c r="X8035" s="164"/>
      <c r="Y8035" s="7">
        <f t="shared" si="1088"/>
        <v>0</v>
      </c>
      <c r="Z8035" s="164"/>
      <c r="AA8035" s="8">
        <f t="shared" si="1094"/>
        <v>0</v>
      </c>
      <c r="AB8035" s="164">
        <f t="shared" si="1093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2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 hidden="1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2070</v>
      </c>
      <c r="F8036" s="158" t="s">
        <v>2070</v>
      </c>
      <c r="G8036" s="159" t="s">
        <v>2070</v>
      </c>
      <c r="H8036" s="158" t="s">
        <v>2950</v>
      </c>
      <c r="I8036" s="158" t="s">
        <v>5069</v>
      </c>
      <c r="J8036" s="168" t="s">
        <v>2952</v>
      </c>
      <c r="K8036" s="158" t="s">
        <v>32</v>
      </c>
      <c r="L8036" s="158" t="s">
        <v>2070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1"/>
        <v>20145.68</v>
      </c>
      <c r="W8036" s="164">
        <f t="shared" si="1090"/>
        <v>0</v>
      </c>
      <c r="X8036" s="164"/>
      <c r="Y8036" s="7">
        <f t="shared" si="1088"/>
        <v>0</v>
      </c>
      <c r="Z8036" s="164"/>
      <c r="AA8036" s="8">
        <f t="shared" si="1094"/>
        <v>0</v>
      </c>
      <c r="AB8036" s="164">
        <f t="shared" si="1093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2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 hidden="1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5070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1"/>
        <v>25818.397659999999</v>
      </c>
      <c r="W8037" s="164">
        <f t="shared" si="1090"/>
        <v>0</v>
      </c>
      <c r="X8037" s="164"/>
      <c r="Y8037" s="7">
        <f t="shared" si="1088"/>
        <v>0</v>
      </c>
      <c r="Z8037" s="164"/>
      <c r="AA8037" s="8">
        <f t="shared" si="1094"/>
        <v>0</v>
      </c>
      <c r="AB8037" s="164">
        <f t="shared" si="1093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2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 hidden="1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2964</v>
      </c>
      <c r="F8038" s="158" t="s">
        <v>2964</v>
      </c>
      <c r="G8038" s="159" t="s">
        <v>2964</v>
      </c>
      <c r="H8038" s="158" t="s">
        <v>2950</v>
      </c>
      <c r="I8038" s="158" t="s">
        <v>5069</v>
      </c>
      <c r="J8038" s="168" t="s">
        <v>2952</v>
      </c>
      <c r="K8038" s="158" t="s">
        <v>32</v>
      </c>
      <c r="L8038" s="158" t="s">
        <v>2964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1"/>
        <v>-81.099999999976703</v>
      </c>
      <c r="W8038" s="164">
        <f t="shared" si="1090"/>
        <v>0</v>
      </c>
      <c r="X8038" s="164"/>
      <c r="Y8038" s="7">
        <f t="shared" si="1088"/>
        <v>0</v>
      </c>
      <c r="Z8038" s="164"/>
      <c r="AA8038" s="8">
        <f t="shared" si="1094"/>
        <v>0</v>
      </c>
      <c r="AB8038" s="164">
        <f t="shared" si="1093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2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 hidden="1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2965</v>
      </c>
      <c r="G8039" s="159" t="s">
        <v>231</v>
      </c>
      <c r="H8039" s="158" t="s">
        <v>2950</v>
      </c>
      <c r="I8039" s="158" t="s">
        <v>5069</v>
      </c>
      <c r="J8039" s="168" t="s">
        <v>2952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1"/>
        <v>43216.85</v>
      </c>
      <c r="W8039" s="164">
        <f t="shared" si="1090"/>
        <v>0</v>
      </c>
      <c r="X8039" s="164"/>
      <c r="Y8039" s="7">
        <f t="shared" si="1088"/>
        <v>0</v>
      </c>
      <c r="Z8039" s="164"/>
      <c r="AA8039" s="8">
        <f t="shared" si="1094"/>
        <v>0</v>
      </c>
      <c r="AB8039" s="164">
        <f t="shared" si="1093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2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 hidden="1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2965</v>
      </c>
      <c r="G8040" s="159" t="s">
        <v>231</v>
      </c>
      <c r="H8040" s="158" t="s">
        <v>2950</v>
      </c>
      <c r="I8040" s="158" t="s">
        <v>5069</v>
      </c>
      <c r="J8040" s="168" t="s">
        <v>2952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1"/>
        <v>47853.4</v>
      </c>
      <c r="W8040" s="164">
        <f t="shared" si="1090"/>
        <v>0</v>
      </c>
      <c r="X8040" s="164"/>
      <c r="Y8040" s="7">
        <f t="shared" si="1088"/>
        <v>0</v>
      </c>
      <c r="Z8040" s="164"/>
      <c r="AA8040" s="8">
        <f t="shared" si="1094"/>
        <v>0</v>
      </c>
      <c r="AB8040" s="164">
        <f t="shared" si="1093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2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 hidden="1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2079</v>
      </c>
      <c r="F8041" s="158" t="s">
        <v>2080</v>
      </c>
      <c r="G8041" s="159" t="s">
        <v>2079</v>
      </c>
      <c r="H8041" s="158" t="s">
        <v>2950</v>
      </c>
      <c r="I8041" s="158" t="s">
        <v>5069</v>
      </c>
      <c r="J8041" s="168" t="s">
        <v>2952</v>
      </c>
      <c r="K8041" s="158" t="s">
        <v>32</v>
      </c>
      <c r="L8041" s="158" t="s">
        <v>2079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1"/>
        <v>0</v>
      </c>
      <c r="W8041" s="164">
        <f t="shared" si="1090"/>
        <v>0</v>
      </c>
      <c r="X8041" s="164"/>
      <c r="Y8041" s="7">
        <f t="shared" si="1088"/>
        <v>0</v>
      </c>
      <c r="Z8041" s="164"/>
      <c r="AA8041" s="8">
        <f t="shared" si="1094"/>
        <v>0</v>
      </c>
      <c r="AB8041" s="164">
        <f t="shared" si="1093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2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 hidden="1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2079</v>
      </c>
      <c r="F8042" s="158" t="s">
        <v>2080</v>
      </c>
      <c r="G8042" s="159" t="s">
        <v>2079</v>
      </c>
      <c r="H8042" s="158" t="s">
        <v>2950</v>
      </c>
      <c r="I8042" s="158" t="s">
        <v>5069</v>
      </c>
      <c r="J8042" s="168" t="s">
        <v>2952</v>
      </c>
      <c r="K8042" s="158" t="s">
        <v>32</v>
      </c>
      <c r="L8042" s="158" t="s">
        <v>2079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1"/>
        <v>48192.799999999996</v>
      </c>
      <c r="W8042" s="164">
        <f t="shared" si="1090"/>
        <v>10096.65</v>
      </c>
      <c r="X8042" s="164"/>
      <c r="Y8042" s="7">
        <f t="shared" si="1088"/>
        <v>10096.65</v>
      </c>
      <c r="Z8042" s="164"/>
      <c r="AA8042" s="8">
        <f t="shared" si="1094"/>
        <v>10096.65</v>
      </c>
      <c r="AB8042" s="164">
        <f t="shared" si="1093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2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 hidden="1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2970</v>
      </c>
      <c r="F8043" s="158" t="s">
        <v>2970</v>
      </c>
      <c r="G8043" s="159" t="s">
        <v>2970</v>
      </c>
      <c r="H8043" s="158" t="s">
        <v>2950</v>
      </c>
      <c r="I8043" s="158" t="s">
        <v>5069</v>
      </c>
      <c r="J8043" s="168" t="s">
        <v>2952</v>
      </c>
      <c r="K8043" s="158" t="s">
        <v>32</v>
      </c>
      <c r="L8043" s="158" t="s">
        <v>2970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1"/>
        <v>199.9</v>
      </c>
      <c r="W8043" s="164">
        <f t="shared" si="1090"/>
        <v>0</v>
      </c>
      <c r="X8043" s="164"/>
      <c r="Y8043" s="7">
        <f t="shared" si="1088"/>
        <v>0</v>
      </c>
      <c r="Z8043" s="164"/>
      <c r="AA8043" s="8">
        <f t="shared" si="1094"/>
        <v>0</v>
      </c>
      <c r="AB8043" s="164">
        <f t="shared" si="1093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2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 hidden="1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2971</v>
      </c>
      <c r="F8044" s="158" t="s">
        <v>2971</v>
      </c>
      <c r="G8044" s="159" t="s">
        <v>2971</v>
      </c>
      <c r="H8044" s="158" t="s">
        <v>2950</v>
      </c>
      <c r="I8044" s="158" t="s">
        <v>5069</v>
      </c>
      <c r="J8044" s="168" t="s">
        <v>2952</v>
      </c>
      <c r="K8044" s="158" t="s">
        <v>32</v>
      </c>
      <c r="L8044" s="158" t="s">
        <v>2972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1"/>
        <v>4.5</v>
      </c>
      <c r="W8044" s="164">
        <f t="shared" si="1090"/>
        <v>0</v>
      </c>
      <c r="X8044" s="164"/>
      <c r="Y8044" s="7">
        <f t="shared" si="1088"/>
        <v>0</v>
      </c>
      <c r="Z8044" s="164"/>
      <c r="AA8044" s="8">
        <f t="shared" si="1094"/>
        <v>0</v>
      </c>
      <c r="AB8044" s="164">
        <f t="shared" si="1093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2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 hidden="1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2974</v>
      </c>
      <c r="F8045" s="158" t="s">
        <v>2974</v>
      </c>
      <c r="G8045" s="159" t="s">
        <v>2974</v>
      </c>
      <c r="H8045" s="158" t="s">
        <v>2950</v>
      </c>
      <c r="I8045" s="158" t="s">
        <v>5069</v>
      </c>
      <c r="J8045" s="168" t="s">
        <v>2952</v>
      </c>
      <c r="K8045" s="158" t="s">
        <v>32</v>
      </c>
      <c r="L8045" s="158" t="s">
        <v>2974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1"/>
        <v>10000</v>
      </c>
      <c r="W8045" s="164">
        <f t="shared" si="1090"/>
        <v>0</v>
      </c>
      <c r="X8045" s="164"/>
      <c r="Y8045" s="7">
        <f t="shared" si="1088"/>
        <v>0</v>
      </c>
      <c r="Z8045" s="164"/>
      <c r="AA8045" s="8">
        <f t="shared" si="1094"/>
        <v>0</v>
      </c>
      <c r="AB8045" s="164">
        <f t="shared" si="1093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2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 hidden="1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2950</v>
      </c>
      <c r="I8046" s="158" t="s">
        <v>5069</v>
      </c>
      <c r="J8046" s="168" t="s">
        <v>2952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1"/>
        <v>150.11000000000101</v>
      </c>
      <c r="W8046" s="164">
        <f t="shared" si="1090"/>
        <v>0</v>
      </c>
      <c r="X8046" s="164"/>
      <c r="Y8046" s="7">
        <f t="shared" si="1088"/>
        <v>0</v>
      </c>
      <c r="Z8046" s="164"/>
      <c r="AA8046" s="8">
        <f t="shared" si="1094"/>
        <v>0</v>
      </c>
      <c r="AB8046" s="164">
        <f t="shared" si="1093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2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 hidden="1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2976</v>
      </c>
      <c r="F8047" s="158" t="s">
        <v>2976</v>
      </c>
      <c r="G8047" s="159" t="s">
        <v>2976</v>
      </c>
      <c r="H8047" s="158" t="s">
        <v>2950</v>
      </c>
      <c r="I8047" s="158" t="s">
        <v>5069</v>
      </c>
      <c r="J8047" s="168" t="s">
        <v>2952</v>
      </c>
      <c r="K8047" s="158" t="s">
        <v>32</v>
      </c>
      <c r="L8047" s="158" t="s">
        <v>2976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1"/>
        <v>0.22999999999999701</v>
      </c>
      <c r="W8047" s="164">
        <f t="shared" si="1090"/>
        <v>0</v>
      </c>
      <c r="X8047" s="164"/>
      <c r="Y8047" s="7">
        <f t="shared" si="1088"/>
        <v>0</v>
      </c>
      <c r="Z8047" s="164"/>
      <c r="AA8047" s="8">
        <f t="shared" si="1094"/>
        <v>0</v>
      </c>
      <c r="AB8047" s="164">
        <f t="shared" si="1093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2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 hidden="1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2950</v>
      </c>
      <c r="I8048" s="158" t="s">
        <v>5069</v>
      </c>
      <c r="J8048" s="168" t="s">
        <v>2952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1"/>
        <v>0</v>
      </c>
      <c r="W8048" s="164">
        <f t="shared" si="1090"/>
        <v>0</v>
      </c>
      <c r="X8048" s="164"/>
      <c r="Y8048" s="7">
        <f t="shared" si="1088"/>
        <v>0</v>
      </c>
      <c r="Z8048" s="164"/>
      <c r="AA8048" s="8">
        <f t="shared" si="1094"/>
        <v>0</v>
      </c>
      <c r="AB8048" s="164">
        <f t="shared" si="1093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2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 hidden="1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2950</v>
      </c>
      <c r="I8049" s="158" t="s">
        <v>5069</v>
      </c>
      <c r="J8049" s="168" t="s">
        <v>2952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1"/>
        <v>2669833.1599999988</v>
      </c>
      <c r="W8049" s="164">
        <f t="shared" si="1090"/>
        <v>3802006.22</v>
      </c>
      <c r="X8049" s="164"/>
      <c r="Y8049" s="7">
        <f t="shared" si="1088"/>
        <v>3802006.22</v>
      </c>
      <c r="Z8049" s="164"/>
      <c r="AA8049" s="8">
        <f t="shared" si="1094"/>
        <v>3802006.22</v>
      </c>
      <c r="AB8049" s="164">
        <f t="shared" si="1093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2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 hidden="1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2977</v>
      </c>
      <c r="G8050" s="159" t="s">
        <v>340</v>
      </c>
      <c r="H8050" s="158" t="s">
        <v>2950</v>
      </c>
      <c r="I8050" s="158" t="s">
        <v>5069</v>
      </c>
      <c r="J8050" s="168" t="s">
        <v>2952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1"/>
        <v>-13.600000000002201</v>
      </c>
      <c r="W8050" s="164">
        <f t="shared" si="1090"/>
        <v>0</v>
      </c>
      <c r="X8050" s="164"/>
      <c r="Y8050" s="7">
        <f t="shared" si="1088"/>
        <v>0</v>
      </c>
      <c r="Z8050" s="164"/>
      <c r="AA8050" s="8">
        <f t="shared" si="1094"/>
        <v>0</v>
      </c>
      <c r="AB8050" s="164">
        <f t="shared" si="1093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2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 hidden="1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5070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1"/>
        <v>1137087.5482300001</v>
      </c>
      <c r="W8051" s="164">
        <f t="shared" si="1090"/>
        <v>0</v>
      </c>
      <c r="X8051" s="164"/>
      <c r="Y8051" s="7">
        <f t="shared" si="1088"/>
        <v>0</v>
      </c>
      <c r="Z8051" s="164"/>
      <c r="AA8051" s="8">
        <f t="shared" si="1094"/>
        <v>0</v>
      </c>
      <c r="AB8051" s="164">
        <f t="shared" si="1093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2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 hidden="1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5070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1"/>
        <v>-1135040.31</v>
      </c>
      <c r="W8052" s="164">
        <f t="shared" si="1090"/>
        <v>0</v>
      </c>
      <c r="X8052" s="164"/>
      <c r="Y8052" s="7">
        <f t="shared" si="1088"/>
        <v>0</v>
      </c>
      <c r="Z8052" s="164"/>
      <c r="AA8052" s="8">
        <f t="shared" si="1094"/>
        <v>0</v>
      </c>
      <c r="AB8052" s="164">
        <f t="shared" si="1093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2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 hidden="1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2950</v>
      </c>
      <c r="I8053" s="158" t="s">
        <v>5069</v>
      </c>
      <c r="J8053" s="168" t="s">
        <v>2952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1"/>
        <v>-13.100000000000399</v>
      </c>
      <c r="W8053" s="164">
        <f t="shared" si="1090"/>
        <v>0</v>
      </c>
      <c r="X8053" s="164"/>
      <c r="Y8053" s="7">
        <f t="shared" si="1088"/>
        <v>0</v>
      </c>
      <c r="Z8053" s="164"/>
      <c r="AA8053" s="8">
        <f t="shared" si="1094"/>
        <v>0</v>
      </c>
      <c r="AB8053" s="164">
        <f t="shared" si="1093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2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 hidden="1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5070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1"/>
        <v>-3000.0434500000001</v>
      </c>
      <c r="W8054" s="164">
        <f t="shared" si="1090"/>
        <v>0</v>
      </c>
      <c r="X8054" s="164"/>
      <c r="Y8054" s="7">
        <f t="shared" si="1088"/>
        <v>0</v>
      </c>
      <c r="Z8054" s="164"/>
      <c r="AA8054" s="8">
        <f t="shared" si="1094"/>
        <v>0</v>
      </c>
      <c r="AB8054" s="164">
        <f t="shared" si="1093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2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 hidden="1">
      <c r="A8055" s="157">
        <v>43922</v>
      </c>
      <c r="B8055" s="158" t="s">
        <v>32</v>
      </c>
      <c r="C8055" s="158" t="s">
        <v>188</v>
      </c>
      <c r="D8055" s="158" t="s">
        <v>364</v>
      </c>
      <c r="E8055" s="158" t="s">
        <v>1682</v>
      </c>
      <c r="F8055" s="158" t="s">
        <v>1683</v>
      </c>
      <c r="G8055" s="159" t="s">
        <v>1682</v>
      </c>
      <c r="H8055" s="158" t="s">
        <v>2950</v>
      </c>
      <c r="I8055" s="158" t="s">
        <v>5069</v>
      </c>
      <c r="J8055" s="168" t="s">
        <v>2952</v>
      </c>
      <c r="K8055" s="158" t="s">
        <v>32</v>
      </c>
      <c r="L8055" s="158" t="s">
        <v>2978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1"/>
        <v>5.7</v>
      </c>
      <c r="W8055" s="164">
        <f t="shared" si="1090"/>
        <v>0</v>
      </c>
      <c r="X8055" s="164"/>
      <c r="Y8055" s="7">
        <f t="shared" si="1088"/>
        <v>0</v>
      </c>
      <c r="Z8055" s="164"/>
      <c r="AA8055" s="8">
        <f t="shared" si="1094"/>
        <v>0</v>
      </c>
      <c r="AB8055" s="164">
        <f t="shared" si="1093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2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 hidden="1">
      <c r="A8056" s="157">
        <v>43922</v>
      </c>
      <c r="B8056" s="158" t="s">
        <v>32</v>
      </c>
      <c r="C8056" s="158" t="s">
        <v>188</v>
      </c>
      <c r="D8056" s="158" t="s">
        <v>364</v>
      </c>
      <c r="E8056" s="158" t="s">
        <v>1682</v>
      </c>
      <c r="F8056" s="158" t="s">
        <v>1683</v>
      </c>
      <c r="G8056" s="159" t="s">
        <v>1682</v>
      </c>
      <c r="H8056" s="158" t="s">
        <v>2950</v>
      </c>
      <c r="I8056" s="158" t="s">
        <v>5069</v>
      </c>
      <c r="J8056" s="168" t="s">
        <v>2952</v>
      </c>
      <c r="K8056" s="158" t="s">
        <v>32</v>
      </c>
      <c r="L8056" s="158" t="s">
        <v>1682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1"/>
        <v>-72.400000000000006</v>
      </c>
      <c r="W8056" s="164">
        <f t="shared" si="1090"/>
        <v>0</v>
      </c>
      <c r="X8056" s="164"/>
      <c r="Y8056" s="7">
        <f t="shared" si="1088"/>
        <v>0</v>
      </c>
      <c r="Z8056" s="164"/>
      <c r="AA8056" s="8">
        <f t="shared" si="1094"/>
        <v>0</v>
      </c>
      <c r="AB8056" s="164">
        <f t="shared" si="1093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2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 hidden="1">
      <c r="A8057" s="157">
        <v>43922</v>
      </c>
      <c r="B8057" s="158" t="s">
        <v>32</v>
      </c>
      <c r="C8057" s="158" t="s">
        <v>188</v>
      </c>
      <c r="D8057" s="158" t="s">
        <v>364</v>
      </c>
      <c r="E8057" s="158" t="s">
        <v>3503</v>
      </c>
      <c r="F8057" s="158" t="s">
        <v>2979</v>
      </c>
      <c r="G8057" s="159" t="s">
        <v>1682</v>
      </c>
      <c r="H8057" s="158" t="s">
        <v>2950</v>
      </c>
      <c r="I8057" s="158" t="s">
        <v>5069</v>
      </c>
      <c r="J8057" s="168" t="s">
        <v>2952</v>
      </c>
      <c r="K8057" s="158" t="s">
        <v>32</v>
      </c>
      <c r="L8057" s="158" t="s">
        <v>2840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1"/>
        <v>0</v>
      </c>
      <c r="W8057" s="164">
        <f t="shared" si="1090"/>
        <v>0</v>
      </c>
      <c r="X8057" s="164"/>
      <c r="Y8057" s="7">
        <f t="shared" si="1088"/>
        <v>0</v>
      </c>
      <c r="Z8057" s="164"/>
      <c r="AA8057" s="8">
        <f t="shared" si="1094"/>
        <v>0</v>
      </c>
      <c r="AB8057" s="164">
        <f t="shared" si="1093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2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 hidden="1">
      <c r="A8058" s="157">
        <v>43922</v>
      </c>
      <c r="B8058" s="158" t="s">
        <v>32</v>
      </c>
      <c r="C8058" s="158" t="s">
        <v>188</v>
      </c>
      <c r="D8058" s="158" t="s">
        <v>364</v>
      </c>
      <c r="E8058" s="158" t="s">
        <v>3503</v>
      </c>
      <c r="F8058" s="158" t="s">
        <v>2979</v>
      </c>
      <c r="G8058" s="159" t="s">
        <v>1682</v>
      </c>
      <c r="H8058" s="158" t="s">
        <v>2950</v>
      </c>
      <c r="I8058" s="158" t="s">
        <v>5069</v>
      </c>
      <c r="J8058" s="168" t="s">
        <v>2952</v>
      </c>
      <c r="K8058" s="158" t="s">
        <v>32</v>
      </c>
      <c r="L8058" s="158" t="s">
        <v>2840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1"/>
        <v>1117135.1700000002</v>
      </c>
      <c r="W8058" s="164">
        <f t="shared" si="1090"/>
        <v>1768053.53</v>
      </c>
      <c r="X8058" s="164"/>
      <c r="Y8058" s="7">
        <f t="shared" si="1088"/>
        <v>1768053.53</v>
      </c>
      <c r="Z8058" s="164"/>
      <c r="AA8058" s="8">
        <f t="shared" si="1094"/>
        <v>1768053.53</v>
      </c>
      <c r="AB8058" s="164">
        <f t="shared" si="1093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2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 hidden="1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2950</v>
      </c>
      <c r="I8059" s="158" t="s">
        <v>5069</v>
      </c>
      <c r="J8059" s="168" t="s">
        <v>2952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1"/>
        <v>0</v>
      </c>
      <c r="W8059" s="164">
        <f t="shared" si="1090"/>
        <v>0</v>
      </c>
      <c r="X8059" s="164"/>
      <c r="Y8059" s="7">
        <f t="shared" si="1088"/>
        <v>0</v>
      </c>
      <c r="Z8059" s="164"/>
      <c r="AA8059" s="8">
        <f t="shared" si="1094"/>
        <v>0</v>
      </c>
      <c r="AB8059" s="164">
        <f t="shared" si="1093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2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 hidden="1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2950</v>
      </c>
      <c r="I8060" s="158" t="s">
        <v>5069</v>
      </c>
      <c r="J8060" s="168" t="s">
        <v>2952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1"/>
        <v>14980.920000000006</v>
      </c>
      <c r="W8060" s="164">
        <f t="shared" si="1090"/>
        <v>58436.4</v>
      </c>
      <c r="X8060" s="164">
        <f>W8060*R8060</f>
        <v>2921.82</v>
      </c>
      <c r="Y8060" s="7">
        <f t="shared" si="1088"/>
        <v>58436.4</v>
      </c>
      <c r="Z8060" s="164"/>
      <c r="AA8060" s="8">
        <f t="shared" si="1094"/>
        <v>61358.22</v>
      </c>
      <c r="AB8060" s="164">
        <f t="shared" si="1093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2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 hidden="1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4825</v>
      </c>
      <c r="G8061" s="159" t="s">
        <v>392</v>
      </c>
      <c r="H8061" s="158" t="s">
        <v>2950</v>
      </c>
      <c r="I8061" s="158" t="s">
        <v>5069</v>
      </c>
      <c r="J8061" s="168" t="s">
        <v>2952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1"/>
        <v>70000</v>
      </c>
      <c r="W8061" s="164">
        <f t="shared" si="1090"/>
        <v>0</v>
      </c>
      <c r="X8061" s="164"/>
      <c r="Y8061" s="7">
        <f t="shared" si="1088"/>
        <v>0</v>
      </c>
      <c r="Z8061" s="164"/>
      <c r="AA8061" s="8">
        <f t="shared" si="1094"/>
        <v>0</v>
      </c>
      <c r="AB8061" s="164">
        <f t="shared" si="1093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2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 hidden="1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2950</v>
      </c>
      <c r="I8062" s="158" t="s">
        <v>5069</v>
      </c>
      <c r="J8062" s="168" t="s">
        <v>2952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1"/>
        <v>2303176.19</v>
      </c>
      <c r="W8062" s="164">
        <f t="shared" si="1090"/>
        <v>0</v>
      </c>
      <c r="X8062" s="164"/>
      <c r="Y8062" s="7">
        <f t="shared" si="1088"/>
        <v>0</v>
      </c>
      <c r="Z8062" s="164"/>
      <c r="AA8062" s="8">
        <f t="shared" si="1094"/>
        <v>0</v>
      </c>
      <c r="AB8062" s="164">
        <f t="shared" si="1093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2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 hidden="1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2950</v>
      </c>
      <c r="I8063" s="158" t="s">
        <v>5069</v>
      </c>
      <c r="J8063" s="168" t="s">
        <v>2952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1"/>
        <v>449422.6</v>
      </c>
      <c r="W8063" s="164">
        <f t="shared" si="1090"/>
        <v>0</v>
      </c>
      <c r="X8063" s="164"/>
      <c r="Y8063" s="7">
        <f t="shared" si="1088"/>
        <v>0</v>
      </c>
      <c r="Z8063" s="164"/>
      <c r="AA8063" s="8">
        <f t="shared" si="1094"/>
        <v>0</v>
      </c>
      <c r="AB8063" s="164">
        <f t="shared" si="1093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2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 hidden="1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2980</v>
      </c>
      <c r="F8064" s="158" t="s">
        <v>2980</v>
      </c>
      <c r="G8064" s="159" t="s">
        <v>2980</v>
      </c>
      <c r="H8064" s="158" t="s">
        <v>2950</v>
      </c>
      <c r="I8064" s="158" t="s">
        <v>5069</v>
      </c>
      <c r="J8064" s="168" t="s">
        <v>2952</v>
      </c>
      <c r="K8064" s="158" t="s">
        <v>32</v>
      </c>
      <c r="L8064" s="158" t="s">
        <v>2980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1"/>
        <v>17948.7</v>
      </c>
      <c r="W8064" s="164">
        <f t="shared" si="1090"/>
        <v>0</v>
      </c>
      <c r="X8064" s="164"/>
      <c r="Y8064" s="7">
        <f t="shared" si="1088"/>
        <v>0</v>
      </c>
      <c r="Z8064" s="164"/>
      <c r="AA8064" s="8">
        <f t="shared" si="1094"/>
        <v>0</v>
      </c>
      <c r="AB8064" s="164">
        <f t="shared" si="1093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2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 hidden="1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2981</v>
      </c>
      <c r="F8065" s="158" t="s">
        <v>2981</v>
      </c>
      <c r="G8065" s="159" t="s">
        <v>2981</v>
      </c>
      <c r="H8065" s="158" t="s">
        <v>2950</v>
      </c>
      <c r="I8065" s="158" t="s">
        <v>5069</v>
      </c>
      <c r="J8065" s="168" t="s">
        <v>2952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1"/>
        <v>99918.34</v>
      </c>
      <c r="W8065" s="164">
        <f t="shared" si="1090"/>
        <v>0</v>
      </c>
      <c r="X8065" s="164"/>
      <c r="Y8065" s="7">
        <f t="shared" si="1088"/>
        <v>0</v>
      </c>
      <c r="Z8065" s="164"/>
      <c r="AA8065" s="8">
        <f t="shared" si="1094"/>
        <v>0</v>
      </c>
      <c r="AB8065" s="164">
        <f t="shared" si="1093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2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 hidden="1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5070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1"/>
        <v>-1697896.06</v>
      </c>
      <c r="W8066" s="164">
        <f t="shared" si="1090"/>
        <v>0</v>
      </c>
      <c r="X8066" s="164"/>
      <c r="Y8066" s="7">
        <f t="shared" si="1088"/>
        <v>0</v>
      </c>
      <c r="Z8066" s="164"/>
      <c r="AA8066" s="8">
        <f t="shared" si="1094"/>
        <v>0</v>
      </c>
      <c r="AB8066" s="164">
        <f t="shared" si="1093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2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 hidden="1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5070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1"/>
        <v>1776030.75229</v>
      </c>
      <c r="W8067" s="164">
        <f t="shared" si="1090"/>
        <v>0</v>
      </c>
      <c r="X8067" s="164"/>
      <c r="Y8067" s="7">
        <f t="shared" ref="Y8067:Y8130" si="1095">IF(W8067-AC8067&lt;=0,0,IF(O8067="返现",MAX(W8067-AB8067-AC8067,0),MAX(W8067-AC8067,0)))</f>
        <v>0</v>
      </c>
      <c r="Z8067" s="164"/>
      <c r="AA8067" s="8">
        <f t="shared" si="1094"/>
        <v>0</v>
      </c>
      <c r="AB8067" s="164">
        <f t="shared" si="1093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2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 hidden="1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2950</v>
      </c>
      <c r="I8068" s="158" t="s">
        <v>5069</v>
      </c>
      <c r="J8068" s="168" t="s">
        <v>2952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4826</v>
      </c>
      <c r="S8068" s="164">
        <v>99116.210000000196</v>
      </c>
      <c r="T8068" s="164">
        <v>0</v>
      </c>
      <c r="U8068" s="164">
        <v>0</v>
      </c>
      <c r="V8068" s="164">
        <f t="shared" si="1091"/>
        <v>99116.210000000196</v>
      </c>
      <c r="W8068" s="164">
        <v>114724.17</v>
      </c>
      <c r="X8068" s="164"/>
      <c r="Y8068" s="7">
        <f t="shared" si="1095"/>
        <v>114724.17</v>
      </c>
      <c r="Z8068" s="164"/>
      <c r="AA8068" s="8">
        <f t="shared" si="1094"/>
        <v>114724.17</v>
      </c>
      <c r="AB8068" s="164">
        <f t="shared" si="1093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2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 hidden="1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2950</v>
      </c>
      <c r="I8069" s="158" t="s">
        <v>5069</v>
      </c>
      <c r="J8069" s="168" t="s">
        <v>2952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1"/>
        <v>1041368.76</v>
      </c>
      <c r="W8069" s="164">
        <f t="shared" ref="W8069:W8132" si="1096">IF(O8069="折扣",U8069*P8069,IF(O8069="返现",U8069,U8069/(1+P8069)))</f>
        <v>0</v>
      </c>
      <c r="X8069" s="164"/>
      <c r="Y8069" s="7">
        <f t="shared" si="1095"/>
        <v>0</v>
      </c>
      <c r="Z8069" s="164"/>
      <c r="AA8069" s="8">
        <f t="shared" si="1094"/>
        <v>0</v>
      </c>
      <c r="AB8069" s="164">
        <f t="shared" si="1093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2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 hidden="1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5070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1"/>
        <v>986.86000000000104</v>
      </c>
      <c r="W8070" s="164">
        <f t="shared" si="1096"/>
        <v>0</v>
      </c>
      <c r="X8070" s="164"/>
      <c r="Y8070" s="7">
        <f t="shared" si="1095"/>
        <v>0</v>
      </c>
      <c r="Z8070" s="164"/>
      <c r="AA8070" s="8">
        <f t="shared" si="1094"/>
        <v>0</v>
      </c>
      <c r="AB8070" s="164">
        <f t="shared" si="1093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2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 hidden="1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2950</v>
      </c>
      <c r="I8071" s="158" t="s">
        <v>5069</v>
      </c>
      <c r="J8071" s="168" t="s">
        <v>2952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1"/>
        <v>-273.16000000000003</v>
      </c>
      <c r="W8071" s="164">
        <f t="shared" si="1096"/>
        <v>0</v>
      </c>
      <c r="X8071" s="164"/>
      <c r="Y8071" s="7">
        <f t="shared" si="1095"/>
        <v>0</v>
      </c>
      <c r="Z8071" s="164"/>
      <c r="AA8071" s="8">
        <f t="shared" si="1094"/>
        <v>0</v>
      </c>
      <c r="AB8071" s="164">
        <f t="shared" si="1093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2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 hidden="1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5070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1"/>
        <v>-11293.427269999986</v>
      </c>
      <c r="W8072" s="164">
        <f t="shared" si="1096"/>
        <v>90202.18</v>
      </c>
      <c r="X8072" s="164"/>
      <c r="Y8072" s="7">
        <f t="shared" si="1095"/>
        <v>0</v>
      </c>
      <c r="Z8072" s="164"/>
      <c r="AA8072" s="8">
        <f t="shared" si="1094"/>
        <v>90202.18</v>
      </c>
      <c r="AB8072" s="164">
        <f t="shared" si="1093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2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 hidden="1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5070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1"/>
        <v>184139.5</v>
      </c>
      <c r="W8073" s="164">
        <f t="shared" si="1096"/>
        <v>0</v>
      </c>
      <c r="X8073" s="164"/>
      <c r="Y8073" s="7">
        <f t="shared" si="1095"/>
        <v>0</v>
      </c>
      <c r="Z8073" s="164"/>
      <c r="AA8073" s="8">
        <f t="shared" si="1094"/>
        <v>0</v>
      </c>
      <c r="AB8073" s="164">
        <f t="shared" si="1093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2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 hidden="1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2950</v>
      </c>
      <c r="I8074" s="158" t="s">
        <v>5069</v>
      </c>
      <c r="J8074" s="168" t="s">
        <v>2952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1"/>
        <v>102.87999999999738</v>
      </c>
      <c r="W8074" s="164">
        <f t="shared" si="1096"/>
        <v>16597.91</v>
      </c>
      <c r="X8074" s="164"/>
      <c r="Y8074" s="7">
        <f t="shared" si="1095"/>
        <v>0</v>
      </c>
      <c r="Z8074" s="164"/>
      <c r="AA8074" s="8">
        <f t="shared" si="1094"/>
        <v>16597.91</v>
      </c>
      <c r="AB8074" s="164">
        <f t="shared" si="1093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2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 hidden="1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2177</v>
      </c>
      <c r="F8075" s="158" t="s">
        <v>2177</v>
      </c>
      <c r="G8075" s="159" t="s">
        <v>2177</v>
      </c>
      <c r="H8075" s="158" t="s">
        <v>2950</v>
      </c>
      <c r="I8075" s="158" t="s">
        <v>5069</v>
      </c>
      <c r="J8075" s="168" t="s">
        <v>2952</v>
      </c>
      <c r="K8075" s="158" t="s">
        <v>32</v>
      </c>
      <c r="L8075" s="158" t="s">
        <v>2983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1"/>
        <v>75552.180000000008</v>
      </c>
      <c r="W8075" s="164">
        <f t="shared" si="1096"/>
        <v>22822.799999999999</v>
      </c>
      <c r="X8075" s="164">
        <f>W8075*R8075</f>
        <v>684.68399999999997</v>
      </c>
      <c r="Y8075" s="7">
        <f t="shared" si="1095"/>
        <v>0</v>
      </c>
      <c r="Z8075" s="164"/>
      <c r="AA8075" s="8">
        <f t="shared" si="1094"/>
        <v>23507.484</v>
      </c>
      <c r="AB8075" s="164">
        <f t="shared" si="1093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2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 hidden="1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2984</v>
      </c>
      <c r="F8076" s="158" t="s">
        <v>2984</v>
      </c>
      <c r="G8076" s="159" t="s">
        <v>2984</v>
      </c>
      <c r="H8076" s="158" t="s">
        <v>2950</v>
      </c>
      <c r="I8076" s="158" t="s">
        <v>5069</v>
      </c>
      <c r="J8076" s="168" t="s">
        <v>2952</v>
      </c>
      <c r="K8076" s="158" t="s">
        <v>32</v>
      </c>
      <c r="L8076" s="158" t="s">
        <v>2985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1"/>
        <v>-99.199999999998894</v>
      </c>
      <c r="W8076" s="164">
        <f t="shared" si="1096"/>
        <v>0</v>
      </c>
      <c r="X8076" s="164"/>
      <c r="Y8076" s="7">
        <f t="shared" si="1095"/>
        <v>0</v>
      </c>
      <c r="Z8076" s="164"/>
      <c r="AA8076" s="8">
        <f t="shared" si="1094"/>
        <v>0</v>
      </c>
      <c r="AB8076" s="164">
        <f t="shared" si="1093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2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 hidden="1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2950</v>
      </c>
      <c r="I8077" s="158" t="s">
        <v>5069</v>
      </c>
      <c r="J8077" s="168" t="s">
        <v>2952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1"/>
        <v>0</v>
      </c>
      <c r="W8077" s="164">
        <f t="shared" si="1096"/>
        <v>0</v>
      </c>
      <c r="X8077" s="164"/>
      <c r="Y8077" s="7">
        <f t="shared" si="1095"/>
        <v>0</v>
      </c>
      <c r="Z8077" s="164"/>
      <c r="AA8077" s="8">
        <f t="shared" si="1094"/>
        <v>0</v>
      </c>
      <c r="AB8077" s="164">
        <f t="shared" si="1093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2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 hidden="1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2950</v>
      </c>
      <c r="I8078" s="158" t="s">
        <v>5069</v>
      </c>
      <c r="J8078" s="168" t="s">
        <v>2952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1"/>
        <v>275.42000000000007</v>
      </c>
      <c r="W8078" s="164">
        <f t="shared" si="1096"/>
        <v>13333.7</v>
      </c>
      <c r="X8078" s="164">
        <f>W8078*R8078</f>
        <v>400.01100000000002</v>
      </c>
      <c r="Y8078" s="7">
        <f t="shared" si="1095"/>
        <v>13333.7</v>
      </c>
      <c r="Z8078" s="164"/>
      <c r="AA8078" s="8">
        <f t="shared" si="1094"/>
        <v>13733.711000000001</v>
      </c>
      <c r="AB8078" s="164">
        <f t="shared" si="1093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2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 hidden="1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2181</v>
      </c>
      <c r="F8079" s="158" t="s">
        <v>2181</v>
      </c>
      <c r="G8079" s="159" t="s">
        <v>2181</v>
      </c>
      <c r="H8079" s="158" t="s">
        <v>2950</v>
      </c>
      <c r="I8079" s="158" t="s">
        <v>5069</v>
      </c>
      <c r="J8079" s="168" t="s">
        <v>2952</v>
      </c>
      <c r="K8079" s="158" t="s">
        <v>32</v>
      </c>
      <c r="L8079" s="158" t="s">
        <v>2181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1"/>
        <v>0</v>
      </c>
      <c r="W8079" s="164">
        <f t="shared" si="1096"/>
        <v>0</v>
      </c>
      <c r="X8079" s="164"/>
      <c r="Y8079" s="7">
        <f t="shared" si="1095"/>
        <v>0</v>
      </c>
      <c r="Z8079" s="164"/>
      <c r="AA8079" s="8">
        <f t="shared" si="1094"/>
        <v>0</v>
      </c>
      <c r="AB8079" s="164">
        <f t="shared" si="1093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2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 hidden="1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2181</v>
      </c>
      <c r="F8080" s="158" t="s">
        <v>2181</v>
      </c>
      <c r="G8080" s="159" t="s">
        <v>2181</v>
      </c>
      <c r="H8080" s="158" t="s">
        <v>2950</v>
      </c>
      <c r="I8080" s="158" t="s">
        <v>5069</v>
      </c>
      <c r="J8080" s="168" t="s">
        <v>2952</v>
      </c>
      <c r="K8080" s="158" t="s">
        <v>32</v>
      </c>
      <c r="L8080" s="158" t="s">
        <v>2181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1"/>
        <v>24587.760000000009</v>
      </c>
      <c r="W8080" s="164">
        <f t="shared" si="1096"/>
        <v>26465.599999999999</v>
      </c>
      <c r="X8080" s="164">
        <f>W8080*R8080</f>
        <v>793.96799999999996</v>
      </c>
      <c r="Y8080" s="7">
        <f t="shared" si="1095"/>
        <v>26465.599999999999</v>
      </c>
      <c r="Z8080" s="164"/>
      <c r="AA8080" s="8">
        <f t="shared" si="1094"/>
        <v>27259.567999999999</v>
      </c>
      <c r="AB8080" s="164">
        <f t="shared" si="1093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2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 hidden="1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2987</v>
      </c>
      <c r="F8081" s="158" t="s">
        <v>2988</v>
      </c>
      <c r="G8081" s="159" t="s">
        <v>2987</v>
      </c>
      <c r="H8081" s="158" t="s">
        <v>2950</v>
      </c>
      <c r="I8081" s="158" t="s">
        <v>5069</v>
      </c>
      <c r="J8081" s="168" t="s">
        <v>2952</v>
      </c>
      <c r="K8081" s="158" t="s">
        <v>32</v>
      </c>
      <c r="L8081" s="158" t="s">
        <v>2989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1"/>
        <v>-46.4</v>
      </c>
      <c r="W8081" s="164">
        <f t="shared" si="1096"/>
        <v>0</v>
      </c>
      <c r="X8081" s="164"/>
      <c r="Y8081" s="7">
        <f t="shared" si="1095"/>
        <v>0</v>
      </c>
      <c r="Z8081" s="164"/>
      <c r="AA8081" s="8">
        <f t="shared" si="1094"/>
        <v>0</v>
      </c>
      <c r="AB8081" s="164">
        <f t="shared" si="1093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2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 hidden="1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2950</v>
      </c>
      <c r="I8082" s="158" t="s">
        <v>5069</v>
      </c>
      <c r="J8082" s="168" t="s">
        <v>2952</v>
      </c>
      <c r="K8082" s="158" t="s">
        <v>32</v>
      </c>
      <c r="L8082" s="158" t="s">
        <v>2991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1"/>
        <v>0</v>
      </c>
      <c r="W8082" s="164">
        <f t="shared" si="1096"/>
        <v>136.32999999999447</v>
      </c>
      <c r="X8082" s="164">
        <f>W8082*R8082</f>
        <v>4.089899999999834</v>
      </c>
      <c r="Y8082" s="7">
        <f t="shared" si="1095"/>
        <v>0</v>
      </c>
      <c r="Z8082" s="164"/>
      <c r="AA8082" s="8">
        <f t="shared" si="1094"/>
        <v>140.4198999999943</v>
      </c>
      <c r="AB8082" s="164">
        <f t="shared" si="1093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2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 hidden="1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2950</v>
      </c>
      <c r="I8083" s="158" t="s">
        <v>5069</v>
      </c>
      <c r="J8083" s="168" t="s">
        <v>2952</v>
      </c>
      <c r="K8083" s="158" t="s">
        <v>32</v>
      </c>
      <c r="L8083" s="158" t="s">
        <v>2992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1"/>
        <v>0</v>
      </c>
      <c r="W8083" s="164">
        <f t="shared" si="1096"/>
        <v>0</v>
      </c>
      <c r="X8083" s="164"/>
      <c r="Y8083" s="7">
        <f t="shared" si="1095"/>
        <v>0</v>
      </c>
      <c r="Z8083" s="164"/>
      <c r="AA8083" s="8">
        <f t="shared" si="1094"/>
        <v>0</v>
      </c>
      <c r="AB8083" s="164">
        <f t="shared" si="1093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2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 hidden="1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2950</v>
      </c>
      <c r="I8084" s="158" t="s">
        <v>5069</v>
      </c>
      <c r="J8084" s="168" t="s">
        <v>2952</v>
      </c>
      <c r="K8084" s="158" t="s">
        <v>32</v>
      </c>
      <c r="L8084" s="158" t="s">
        <v>2992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1"/>
        <v>0</v>
      </c>
      <c r="W8084" s="164">
        <f t="shared" si="1096"/>
        <v>0</v>
      </c>
      <c r="X8084" s="164"/>
      <c r="Y8084" s="7">
        <f t="shared" si="1095"/>
        <v>0</v>
      </c>
      <c r="Z8084" s="164"/>
      <c r="AA8084" s="8">
        <f t="shared" si="1094"/>
        <v>0</v>
      </c>
      <c r="AB8084" s="164">
        <f t="shared" si="1093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2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 hidden="1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2234</v>
      </c>
      <c r="F8085" s="158" t="s">
        <v>2234</v>
      </c>
      <c r="G8085" s="159" t="s">
        <v>2234</v>
      </c>
      <c r="H8085" s="158" t="s">
        <v>2950</v>
      </c>
      <c r="I8085" s="158" t="s">
        <v>5069</v>
      </c>
      <c r="J8085" s="168" t="s">
        <v>2952</v>
      </c>
      <c r="K8085" s="158" t="s">
        <v>32</v>
      </c>
      <c r="L8085" s="158" t="s">
        <v>2234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1"/>
        <v>0</v>
      </c>
      <c r="W8085" s="164">
        <f t="shared" si="1096"/>
        <v>0</v>
      </c>
      <c r="X8085" s="164"/>
      <c r="Y8085" s="7">
        <f t="shared" si="1095"/>
        <v>0</v>
      </c>
      <c r="Z8085" s="164"/>
      <c r="AA8085" s="8">
        <f t="shared" si="1094"/>
        <v>0</v>
      </c>
      <c r="AB8085" s="164">
        <f t="shared" si="1093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2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 hidden="1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2234</v>
      </c>
      <c r="F8086" s="158" t="s">
        <v>2234</v>
      </c>
      <c r="G8086" s="159" t="s">
        <v>2234</v>
      </c>
      <c r="H8086" s="158" t="s">
        <v>2950</v>
      </c>
      <c r="I8086" s="158" t="s">
        <v>5069</v>
      </c>
      <c r="J8086" s="168" t="s">
        <v>2952</v>
      </c>
      <c r="K8086" s="158" t="s">
        <v>32</v>
      </c>
      <c r="L8086" s="158" t="s">
        <v>2234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7">S8086+T8086-U8086</f>
        <v>315121.3</v>
      </c>
      <c r="W8086" s="164">
        <f t="shared" si="1096"/>
        <v>88068.17</v>
      </c>
      <c r="X8086" s="164">
        <f>W8086*R8086</f>
        <v>2642.0450999999998</v>
      </c>
      <c r="Y8086" s="7">
        <f t="shared" si="1095"/>
        <v>88068.17</v>
      </c>
      <c r="Z8086" s="164"/>
      <c r="AA8086" s="8">
        <f t="shared" si="1094"/>
        <v>90710.215100000001</v>
      </c>
      <c r="AB8086" s="164">
        <f t="shared" si="1093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8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 hidden="1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2950</v>
      </c>
      <c r="I8087" s="158" t="s">
        <v>5069</v>
      </c>
      <c r="J8087" s="168" t="s">
        <v>2952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7"/>
        <v>0</v>
      </c>
      <c r="W8087" s="164">
        <f t="shared" si="1096"/>
        <v>0</v>
      </c>
      <c r="X8087" s="164"/>
      <c r="Y8087" s="7">
        <f t="shared" si="1095"/>
        <v>0</v>
      </c>
      <c r="Z8087" s="164"/>
      <c r="AA8087" s="8">
        <f t="shared" si="1094"/>
        <v>0</v>
      </c>
      <c r="AB8087" s="164">
        <f t="shared" si="1093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8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 hidden="1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2950</v>
      </c>
      <c r="I8088" s="158" t="s">
        <v>5069</v>
      </c>
      <c r="J8088" s="168" t="s">
        <v>2952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7"/>
        <v>60703.690000000017</v>
      </c>
      <c r="W8088" s="164">
        <f t="shared" si="1096"/>
        <v>87510.7</v>
      </c>
      <c r="X8088" s="164"/>
      <c r="Y8088" s="7">
        <f t="shared" si="1095"/>
        <v>87510.7</v>
      </c>
      <c r="Z8088" s="164"/>
      <c r="AA8088" s="8">
        <f t="shared" si="1094"/>
        <v>87510.7</v>
      </c>
      <c r="AB8088" s="164">
        <f t="shared" si="1093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8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 hidden="1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2950</v>
      </c>
      <c r="I8089" s="158" t="s">
        <v>5069</v>
      </c>
      <c r="J8089" s="168" t="s">
        <v>2952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7"/>
        <v>-13.999999999994801</v>
      </c>
      <c r="W8089" s="164">
        <f t="shared" si="1096"/>
        <v>0</v>
      </c>
      <c r="X8089" s="164"/>
      <c r="Y8089" s="7">
        <f t="shared" si="1095"/>
        <v>0</v>
      </c>
      <c r="Z8089" s="164"/>
      <c r="AA8089" s="8">
        <f t="shared" si="1094"/>
        <v>0</v>
      </c>
      <c r="AB8089" s="164">
        <f t="shared" si="1093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8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 hidden="1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1714</v>
      </c>
      <c r="F8090" s="158" t="s">
        <v>1715</v>
      </c>
      <c r="G8090" s="159" t="s">
        <v>1714</v>
      </c>
      <c r="H8090" s="158" t="s">
        <v>2950</v>
      </c>
      <c r="I8090" s="158" t="s">
        <v>5069</v>
      </c>
      <c r="J8090" s="168" t="s">
        <v>2952</v>
      </c>
      <c r="K8090" s="158" t="s">
        <v>32</v>
      </c>
      <c r="L8090" s="158" t="s">
        <v>1714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7"/>
        <v>138354.20000000001</v>
      </c>
      <c r="W8090" s="164">
        <f t="shared" si="1096"/>
        <v>0</v>
      </c>
      <c r="X8090" s="164"/>
      <c r="Y8090" s="7">
        <f t="shared" si="1095"/>
        <v>0</v>
      </c>
      <c r="Z8090" s="164"/>
      <c r="AA8090" s="8">
        <f t="shared" si="1094"/>
        <v>0</v>
      </c>
      <c r="AB8090" s="164">
        <f t="shared" ref="AB8090:AB8153" si="1099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8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 hidden="1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5070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7"/>
        <v>15.5599999999995</v>
      </c>
      <c r="W8091" s="164">
        <f t="shared" si="1096"/>
        <v>0</v>
      </c>
      <c r="X8091" s="164"/>
      <c r="Y8091" s="7">
        <f t="shared" si="1095"/>
        <v>0</v>
      </c>
      <c r="Z8091" s="164"/>
      <c r="AA8091" s="8">
        <f t="shared" si="1094"/>
        <v>0</v>
      </c>
      <c r="AB8091" s="164">
        <f t="shared" si="1099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8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 hidden="1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2950</v>
      </c>
      <c r="I8092" s="158" t="s">
        <v>5069</v>
      </c>
      <c r="J8092" s="168" t="s">
        <v>2952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7"/>
        <v>0</v>
      </c>
      <c r="W8092" s="164">
        <f t="shared" si="1096"/>
        <v>0</v>
      </c>
      <c r="X8092" s="164"/>
      <c r="Y8092" s="7">
        <f t="shared" si="1095"/>
        <v>0</v>
      </c>
      <c r="Z8092" s="164"/>
      <c r="AA8092" s="8">
        <f t="shared" ref="AA8092:AA8127" si="1100">W8092+X8092</f>
        <v>0</v>
      </c>
      <c r="AB8092" s="164">
        <f t="shared" si="1099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8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 hidden="1">
      <c r="A8093" s="157">
        <v>43922</v>
      </c>
      <c r="B8093" s="158" t="s">
        <v>32</v>
      </c>
      <c r="C8093" s="158" t="s">
        <v>648</v>
      </c>
      <c r="D8093" s="158" t="s">
        <v>2995</v>
      </c>
      <c r="E8093" s="158" t="s">
        <v>2283</v>
      </c>
      <c r="F8093" s="158" t="s">
        <v>2283</v>
      </c>
      <c r="G8093" s="159" t="s">
        <v>2283</v>
      </c>
      <c r="H8093" s="158" t="s">
        <v>2950</v>
      </c>
      <c r="I8093" s="158" t="s">
        <v>5069</v>
      </c>
      <c r="J8093" s="168" t="s">
        <v>2952</v>
      </c>
      <c r="K8093" s="158" t="s">
        <v>32</v>
      </c>
      <c r="L8093" s="158" t="s">
        <v>2283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7"/>
        <v>7660.8</v>
      </c>
      <c r="W8093" s="164">
        <f t="shared" si="1096"/>
        <v>0</v>
      </c>
      <c r="X8093" s="164"/>
      <c r="Y8093" s="7">
        <f t="shared" si="1095"/>
        <v>0</v>
      </c>
      <c r="Z8093" s="164"/>
      <c r="AA8093" s="8">
        <f t="shared" si="1100"/>
        <v>0</v>
      </c>
      <c r="AB8093" s="164">
        <f t="shared" si="1099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8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 hidden="1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2283</v>
      </c>
      <c r="F8094" s="158" t="s">
        <v>2283</v>
      </c>
      <c r="G8094" s="159" t="s">
        <v>2283</v>
      </c>
      <c r="H8094" s="158" t="s">
        <v>2950</v>
      </c>
      <c r="I8094" s="158" t="s">
        <v>5069</v>
      </c>
      <c r="J8094" s="168" t="s">
        <v>2952</v>
      </c>
      <c r="K8094" s="158" t="s">
        <v>32</v>
      </c>
      <c r="L8094" s="158" t="s">
        <v>2996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7"/>
        <v>1033.25</v>
      </c>
      <c r="W8094" s="164">
        <f t="shared" si="1096"/>
        <v>17.46</v>
      </c>
      <c r="X8094" s="164"/>
      <c r="Y8094" s="7">
        <f t="shared" si="1095"/>
        <v>0</v>
      </c>
      <c r="Z8094" s="164"/>
      <c r="AA8094" s="8">
        <f t="shared" si="1100"/>
        <v>17.46</v>
      </c>
      <c r="AB8094" s="164">
        <f t="shared" si="1099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8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 hidden="1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1727</v>
      </c>
      <c r="F8095" s="158" t="s">
        <v>1727</v>
      </c>
      <c r="G8095" s="159" t="s">
        <v>1727</v>
      </c>
      <c r="H8095" s="158" t="s">
        <v>2950</v>
      </c>
      <c r="I8095" s="158" t="s">
        <v>5069</v>
      </c>
      <c r="J8095" s="168" t="s">
        <v>2952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7"/>
        <v>0</v>
      </c>
      <c r="W8095" s="164">
        <f t="shared" si="1096"/>
        <v>0</v>
      </c>
      <c r="X8095" s="164"/>
      <c r="Y8095" s="7">
        <f t="shared" si="1095"/>
        <v>0</v>
      </c>
      <c r="Z8095" s="164"/>
      <c r="AA8095" s="8">
        <f t="shared" si="1100"/>
        <v>0</v>
      </c>
      <c r="AB8095" s="164">
        <f t="shared" si="1099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8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 hidden="1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1727</v>
      </c>
      <c r="F8096" s="158" t="s">
        <v>1727</v>
      </c>
      <c r="G8096" s="159" t="s">
        <v>1727</v>
      </c>
      <c r="H8096" s="158" t="s">
        <v>2950</v>
      </c>
      <c r="I8096" s="158" t="s">
        <v>5069</v>
      </c>
      <c r="J8096" s="168" t="s">
        <v>2952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7"/>
        <v>421107.40999999992</v>
      </c>
      <c r="W8096" s="164">
        <f t="shared" si="1096"/>
        <v>1155742.73</v>
      </c>
      <c r="X8096" s="164"/>
      <c r="Y8096" s="7">
        <f t="shared" si="1095"/>
        <v>1155742.73</v>
      </c>
      <c r="Z8096" s="164"/>
      <c r="AA8096" s="8">
        <f t="shared" si="1100"/>
        <v>1155742.73</v>
      </c>
      <c r="AB8096" s="164">
        <f t="shared" si="1099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8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 hidden="1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2997</v>
      </c>
      <c r="F8097" s="158" t="s">
        <v>2997</v>
      </c>
      <c r="G8097" s="159" t="s">
        <v>2997</v>
      </c>
      <c r="H8097" s="158" t="s">
        <v>2950</v>
      </c>
      <c r="I8097" s="158" t="s">
        <v>5069</v>
      </c>
      <c r="J8097" s="168" t="s">
        <v>2952</v>
      </c>
      <c r="K8097" s="158" t="s">
        <v>32</v>
      </c>
      <c r="L8097" s="158" t="s">
        <v>2997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7"/>
        <v>41.069999999999801</v>
      </c>
      <c r="W8097" s="164">
        <f t="shared" si="1096"/>
        <v>50.4</v>
      </c>
      <c r="X8097" s="164"/>
      <c r="Y8097" s="7">
        <f t="shared" si="1095"/>
        <v>0</v>
      </c>
      <c r="Z8097" s="164"/>
      <c r="AA8097" s="8">
        <f t="shared" si="1100"/>
        <v>50.4</v>
      </c>
      <c r="AB8097" s="164">
        <f t="shared" si="1099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8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 hidden="1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2998</v>
      </c>
      <c r="F8098" s="158" t="s">
        <v>2998</v>
      </c>
      <c r="G8098" s="159" t="s">
        <v>2998</v>
      </c>
      <c r="H8098" s="158" t="s">
        <v>2950</v>
      </c>
      <c r="I8098" s="158" t="s">
        <v>5069</v>
      </c>
      <c r="J8098" s="168" t="s">
        <v>2952</v>
      </c>
      <c r="K8098" s="158" t="s">
        <v>32</v>
      </c>
      <c r="L8098" s="158" t="s">
        <v>2998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7"/>
        <v>0</v>
      </c>
      <c r="W8098" s="164">
        <f t="shared" si="1096"/>
        <v>126473.12</v>
      </c>
      <c r="X8098" s="164"/>
      <c r="Y8098" s="7">
        <f t="shared" si="1095"/>
        <v>0</v>
      </c>
      <c r="Z8098" s="164"/>
      <c r="AA8098" s="8">
        <f t="shared" si="1100"/>
        <v>126473.12</v>
      </c>
      <c r="AB8098" s="164">
        <f t="shared" si="1099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8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 hidden="1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2999</v>
      </c>
      <c r="F8099" s="158" t="s">
        <v>1748</v>
      </c>
      <c r="G8099" s="159" t="s">
        <v>1748</v>
      </c>
      <c r="H8099" s="158" t="s">
        <v>2950</v>
      </c>
      <c r="I8099" s="158" t="s">
        <v>5069</v>
      </c>
      <c r="J8099" s="168" t="s">
        <v>2952</v>
      </c>
      <c r="K8099" s="158" t="s">
        <v>32</v>
      </c>
      <c r="L8099" s="158" t="s">
        <v>3000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7"/>
        <v>61.2</v>
      </c>
      <c r="W8099" s="164">
        <f t="shared" si="1096"/>
        <v>0</v>
      </c>
      <c r="X8099" s="164"/>
      <c r="Y8099" s="7">
        <f t="shared" si="1095"/>
        <v>0</v>
      </c>
      <c r="Z8099" s="164"/>
      <c r="AA8099" s="8">
        <f t="shared" si="1100"/>
        <v>0</v>
      </c>
      <c r="AB8099" s="164">
        <f t="shared" si="1099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8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 hidden="1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4087</v>
      </c>
      <c r="F8100" s="158" t="s">
        <v>4087</v>
      </c>
      <c r="G8100" s="159" t="s">
        <v>4087</v>
      </c>
      <c r="H8100" s="158" t="s">
        <v>2950</v>
      </c>
      <c r="I8100" s="158" t="s">
        <v>5069</v>
      </c>
      <c r="J8100" s="168" t="s">
        <v>2952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7"/>
        <v>0</v>
      </c>
      <c r="W8100" s="164">
        <f t="shared" si="1096"/>
        <v>0</v>
      </c>
      <c r="X8100" s="164"/>
      <c r="Y8100" s="7">
        <f t="shared" si="1095"/>
        <v>0</v>
      </c>
      <c r="Z8100" s="164"/>
      <c r="AA8100" s="8">
        <f t="shared" si="1100"/>
        <v>0</v>
      </c>
      <c r="AB8100" s="164">
        <f t="shared" si="1099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8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 hidden="1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4087</v>
      </c>
      <c r="F8101" s="158" t="s">
        <v>4087</v>
      </c>
      <c r="G8101" s="159" t="s">
        <v>4087</v>
      </c>
      <c r="H8101" s="158" t="s">
        <v>2950</v>
      </c>
      <c r="I8101" s="158" t="s">
        <v>5069</v>
      </c>
      <c r="J8101" s="168" t="s">
        <v>2952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7"/>
        <v>1103310.8200000003</v>
      </c>
      <c r="W8101" s="164">
        <f t="shared" si="1096"/>
        <v>978436.06999999983</v>
      </c>
      <c r="X8101" s="164"/>
      <c r="Y8101" s="7">
        <f t="shared" si="1095"/>
        <v>978436.06999999983</v>
      </c>
      <c r="Z8101" s="164"/>
      <c r="AA8101" s="8">
        <f t="shared" si="1100"/>
        <v>978436.06999999983</v>
      </c>
      <c r="AB8101" s="164">
        <f t="shared" si="1099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8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 hidden="1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4087</v>
      </c>
      <c r="F8102" s="158" t="s">
        <v>4087</v>
      </c>
      <c r="G8102" s="159" t="s">
        <v>4087</v>
      </c>
      <c r="H8102" s="158" t="s">
        <v>2950</v>
      </c>
      <c r="I8102" s="158" t="s">
        <v>5069</v>
      </c>
      <c r="J8102" s="168" t="s">
        <v>2952</v>
      </c>
      <c r="K8102" s="158" t="s">
        <v>32</v>
      </c>
      <c r="L8102" s="158" t="s">
        <v>2318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7"/>
        <v>0</v>
      </c>
      <c r="W8102" s="164">
        <f t="shared" si="1096"/>
        <v>0</v>
      </c>
      <c r="X8102" s="164"/>
      <c r="Y8102" s="7">
        <f t="shared" si="1095"/>
        <v>0</v>
      </c>
      <c r="Z8102" s="164"/>
      <c r="AA8102" s="8">
        <f t="shared" si="1100"/>
        <v>0</v>
      </c>
      <c r="AB8102" s="164">
        <f t="shared" si="1099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8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 hidden="1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4087</v>
      </c>
      <c r="F8103" s="158" t="s">
        <v>4087</v>
      </c>
      <c r="G8103" s="159" t="s">
        <v>4087</v>
      </c>
      <c r="H8103" s="158" t="s">
        <v>2950</v>
      </c>
      <c r="I8103" s="158" t="s">
        <v>5069</v>
      </c>
      <c r="J8103" s="168" t="s">
        <v>2952</v>
      </c>
      <c r="K8103" s="158" t="s">
        <v>32</v>
      </c>
      <c r="L8103" s="158" t="s">
        <v>2318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7"/>
        <v>3439109.95</v>
      </c>
      <c r="W8103" s="164">
        <f t="shared" si="1096"/>
        <v>8280890.0499999998</v>
      </c>
      <c r="X8103" s="164"/>
      <c r="Y8103" s="7">
        <f t="shared" si="1095"/>
        <v>8280890.0499999998</v>
      </c>
      <c r="Z8103" s="164"/>
      <c r="AA8103" s="8">
        <f t="shared" si="1100"/>
        <v>8280890.0499999998</v>
      </c>
      <c r="AB8103" s="164">
        <f t="shared" si="1099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8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 hidden="1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3001</v>
      </c>
      <c r="F8104" s="158" t="s">
        <v>3001</v>
      </c>
      <c r="G8104" s="159" t="s">
        <v>3001</v>
      </c>
      <c r="H8104" s="158" t="s">
        <v>2950</v>
      </c>
      <c r="I8104" s="158" t="s">
        <v>5069</v>
      </c>
      <c r="J8104" s="168" t="s">
        <v>2952</v>
      </c>
      <c r="K8104" s="158" t="s">
        <v>32</v>
      </c>
      <c r="L8104" s="158" t="s">
        <v>3001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7"/>
        <v>996</v>
      </c>
      <c r="W8104" s="164">
        <f t="shared" si="1096"/>
        <v>0</v>
      </c>
      <c r="X8104" s="164"/>
      <c r="Y8104" s="7">
        <f t="shared" si="1095"/>
        <v>0</v>
      </c>
      <c r="Z8104" s="164"/>
      <c r="AA8104" s="8">
        <f t="shared" si="1100"/>
        <v>0</v>
      </c>
      <c r="AB8104" s="164">
        <f t="shared" si="1099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8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 hidden="1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5070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7"/>
        <v>145.4</v>
      </c>
      <c r="W8105" s="164">
        <f t="shared" si="1096"/>
        <v>0</v>
      </c>
      <c r="X8105" s="164"/>
      <c r="Y8105" s="7">
        <f t="shared" si="1095"/>
        <v>0</v>
      </c>
      <c r="Z8105" s="164"/>
      <c r="AA8105" s="8">
        <f t="shared" si="1100"/>
        <v>0</v>
      </c>
      <c r="AB8105" s="164">
        <f t="shared" si="1099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8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 hidden="1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2950</v>
      </c>
      <c r="I8106" s="158" t="s">
        <v>5069</v>
      </c>
      <c r="J8106" s="168" t="s">
        <v>2952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7"/>
        <v>0</v>
      </c>
      <c r="W8106" s="164">
        <f t="shared" si="1096"/>
        <v>0</v>
      </c>
      <c r="X8106" s="164"/>
      <c r="Y8106" s="7">
        <f t="shared" si="1095"/>
        <v>0</v>
      </c>
      <c r="Z8106" s="164"/>
      <c r="AA8106" s="8">
        <f t="shared" si="1100"/>
        <v>0</v>
      </c>
      <c r="AB8106" s="164">
        <f t="shared" si="1099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8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 hidden="1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2950</v>
      </c>
      <c r="I8107" s="158" t="s">
        <v>5069</v>
      </c>
      <c r="J8107" s="168" t="s">
        <v>2952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7"/>
        <v>474038.06999999983</v>
      </c>
      <c r="W8107" s="164">
        <f t="shared" si="1096"/>
        <v>591878.04</v>
      </c>
      <c r="X8107" s="164">
        <f>W8107*R8107</f>
        <v>17756.341199999999</v>
      </c>
      <c r="Y8107" s="7">
        <f t="shared" si="1095"/>
        <v>591878.04</v>
      </c>
      <c r="Z8107" s="164"/>
      <c r="AA8107" s="8">
        <f t="shared" si="1100"/>
        <v>609634.38120000006</v>
      </c>
      <c r="AB8107" s="164">
        <f t="shared" si="1099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8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 hidden="1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1750</v>
      </c>
      <c r="G8108" s="159" t="s">
        <v>808</v>
      </c>
      <c r="H8108" s="158" t="s">
        <v>2950</v>
      </c>
      <c r="I8108" s="158" t="s">
        <v>5069</v>
      </c>
      <c r="J8108" s="168" t="s">
        <v>2952</v>
      </c>
      <c r="K8108" s="158" t="s">
        <v>32</v>
      </c>
      <c r="L8108" s="158" t="s">
        <v>2318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7"/>
        <v>0</v>
      </c>
      <c r="W8108" s="164">
        <f t="shared" si="1096"/>
        <v>1396742.6199999999</v>
      </c>
      <c r="X8108" s="164"/>
      <c r="Y8108" s="7">
        <f t="shared" si="1095"/>
        <v>1396742.6199999999</v>
      </c>
      <c r="Z8108" s="164"/>
      <c r="AA8108" s="8">
        <f t="shared" si="1100"/>
        <v>1396742.6199999999</v>
      </c>
      <c r="AB8108" s="164">
        <f t="shared" si="1099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8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 hidden="1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2950</v>
      </c>
      <c r="I8109" s="158" t="s">
        <v>5069</v>
      </c>
      <c r="J8109" s="168" t="s">
        <v>2952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7"/>
        <v>0</v>
      </c>
      <c r="W8109" s="164">
        <f t="shared" si="1096"/>
        <v>562674.31000000006</v>
      </c>
      <c r="X8109" s="164"/>
      <c r="Y8109" s="7">
        <f t="shared" si="1095"/>
        <v>562674.31000000006</v>
      </c>
      <c r="Z8109" s="164"/>
      <c r="AA8109" s="8">
        <f t="shared" si="1100"/>
        <v>562674.31000000006</v>
      </c>
      <c r="AB8109" s="164">
        <f t="shared" si="1099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8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 hidden="1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3005</v>
      </c>
      <c r="F8110" s="158" t="s">
        <v>3006</v>
      </c>
      <c r="G8110" s="159" t="s">
        <v>3006</v>
      </c>
      <c r="H8110" s="158" t="s">
        <v>2950</v>
      </c>
      <c r="I8110" s="158" t="s">
        <v>5069</v>
      </c>
      <c r="J8110" s="168" t="s">
        <v>2952</v>
      </c>
      <c r="K8110" s="158" t="s">
        <v>32</v>
      </c>
      <c r="L8110" s="158" t="s">
        <v>3007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7"/>
        <v>92388.24</v>
      </c>
      <c r="W8110" s="164">
        <f t="shared" si="1096"/>
        <v>0</v>
      </c>
      <c r="X8110" s="164"/>
      <c r="Y8110" s="7">
        <f t="shared" si="1095"/>
        <v>0</v>
      </c>
      <c r="Z8110" s="164"/>
      <c r="AA8110" s="8">
        <f t="shared" si="1100"/>
        <v>0</v>
      </c>
      <c r="AB8110" s="164">
        <f t="shared" si="1099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8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 hidden="1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3008</v>
      </c>
      <c r="F8111" s="158" t="s">
        <v>872</v>
      </c>
      <c r="G8111" s="159" t="s">
        <v>872</v>
      </c>
      <c r="H8111" s="158" t="s">
        <v>2950</v>
      </c>
      <c r="I8111" s="158" t="s">
        <v>5069</v>
      </c>
      <c r="J8111" s="168" t="s">
        <v>2952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7"/>
        <v>7124.8</v>
      </c>
      <c r="W8111" s="164">
        <f t="shared" si="1096"/>
        <v>0</v>
      </c>
      <c r="X8111" s="164"/>
      <c r="Y8111" s="7">
        <f t="shared" si="1095"/>
        <v>0</v>
      </c>
      <c r="Z8111" s="164"/>
      <c r="AA8111" s="8">
        <f t="shared" si="1100"/>
        <v>0</v>
      </c>
      <c r="AB8111" s="164">
        <f t="shared" si="1099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8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 hidden="1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2348</v>
      </c>
      <c r="F8112" s="158" t="s">
        <v>2348</v>
      </c>
      <c r="G8112" s="159" t="s">
        <v>2348</v>
      </c>
      <c r="H8112" s="158" t="s">
        <v>2950</v>
      </c>
      <c r="I8112" s="158" t="s">
        <v>5069</v>
      </c>
      <c r="J8112" s="168" t="s">
        <v>2952</v>
      </c>
      <c r="K8112" s="158" t="s">
        <v>32</v>
      </c>
      <c r="L8112" s="158" t="s">
        <v>2349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7"/>
        <v>184.29999999999899</v>
      </c>
      <c r="W8112" s="164">
        <f t="shared" si="1096"/>
        <v>0</v>
      </c>
      <c r="X8112" s="164"/>
      <c r="Y8112" s="7">
        <f t="shared" si="1095"/>
        <v>0</v>
      </c>
      <c r="Z8112" s="164"/>
      <c r="AA8112" s="8">
        <f t="shared" si="1100"/>
        <v>0</v>
      </c>
      <c r="AB8112" s="164">
        <f t="shared" si="1099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8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 hidden="1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2950</v>
      </c>
      <c r="I8113" s="158" t="s">
        <v>5069</v>
      </c>
      <c r="J8113" s="168" t="s">
        <v>2952</v>
      </c>
      <c r="K8113" s="158" t="s">
        <v>32</v>
      </c>
      <c r="L8113" s="158" t="s">
        <v>3009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7"/>
        <v>21.840000000000099</v>
      </c>
      <c r="W8113" s="164">
        <f t="shared" si="1096"/>
        <v>0</v>
      </c>
      <c r="X8113" s="164"/>
      <c r="Y8113" s="7">
        <f t="shared" si="1095"/>
        <v>0</v>
      </c>
      <c r="Z8113" s="164"/>
      <c r="AA8113" s="8">
        <f t="shared" si="1100"/>
        <v>0</v>
      </c>
      <c r="AB8113" s="164">
        <f t="shared" si="1099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8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 hidden="1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2950</v>
      </c>
      <c r="I8114" s="158" t="s">
        <v>5069</v>
      </c>
      <c r="J8114" s="168" t="s">
        <v>2952</v>
      </c>
      <c r="K8114" s="158" t="s">
        <v>32</v>
      </c>
      <c r="L8114" s="158" t="s">
        <v>3010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7"/>
        <v>-18.219999999999299</v>
      </c>
      <c r="W8114" s="164">
        <f t="shared" si="1096"/>
        <v>0</v>
      </c>
      <c r="X8114" s="164"/>
      <c r="Y8114" s="7">
        <f t="shared" si="1095"/>
        <v>0</v>
      </c>
      <c r="Z8114" s="164"/>
      <c r="AA8114" s="8">
        <f t="shared" si="1100"/>
        <v>0</v>
      </c>
      <c r="AB8114" s="164">
        <f t="shared" si="1099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8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 hidden="1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2950</v>
      </c>
      <c r="I8115" s="158" t="s">
        <v>5069</v>
      </c>
      <c r="J8115" s="168" t="s">
        <v>2952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7"/>
        <v>21942.260000000009</v>
      </c>
      <c r="W8115" s="164">
        <f t="shared" si="1096"/>
        <v>49801.72</v>
      </c>
      <c r="X8115" s="164"/>
      <c r="Y8115" s="7">
        <f t="shared" si="1095"/>
        <v>49801.72</v>
      </c>
      <c r="Z8115" s="164"/>
      <c r="AA8115" s="8">
        <f t="shared" si="1100"/>
        <v>49801.72</v>
      </c>
      <c r="AB8115" s="164">
        <f t="shared" si="1099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8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 hidden="1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3011</v>
      </c>
      <c r="G8116" s="159" t="s">
        <v>899</v>
      </c>
      <c r="H8116" s="158" t="s">
        <v>2950</v>
      </c>
      <c r="I8116" s="158" t="s">
        <v>5069</v>
      </c>
      <c r="J8116" s="168" t="s">
        <v>2952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7"/>
        <v>-11.5199999998986</v>
      </c>
      <c r="W8116" s="164">
        <f t="shared" si="1096"/>
        <v>0</v>
      </c>
      <c r="X8116" s="164"/>
      <c r="Y8116" s="7">
        <f t="shared" si="1095"/>
        <v>0</v>
      </c>
      <c r="Z8116" s="164"/>
      <c r="AA8116" s="8">
        <f t="shared" si="1100"/>
        <v>0</v>
      </c>
      <c r="AB8116" s="164">
        <f t="shared" si="1099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8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 hidden="1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2950</v>
      </c>
      <c r="I8117" s="158" t="s">
        <v>5069</v>
      </c>
      <c r="J8117" s="168" t="s">
        <v>2952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7"/>
        <v>-102.17</v>
      </c>
      <c r="W8117" s="164">
        <f t="shared" si="1096"/>
        <v>0</v>
      </c>
      <c r="X8117" s="164"/>
      <c r="Y8117" s="7">
        <f t="shared" si="1095"/>
        <v>0</v>
      </c>
      <c r="Z8117" s="164"/>
      <c r="AA8117" s="8">
        <f t="shared" si="1100"/>
        <v>0</v>
      </c>
      <c r="AB8117" s="164">
        <f t="shared" si="1099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8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 hidden="1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3012</v>
      </c>
      <c r="F8118" s="158" t="s">
        <v>3012</v>
      </c>
      <c r="G8118" s="159" t="s">
        <v>3012</v>
      </c>
      <c r="H8118" s="158" t="s">
        <v>2950</v>
      </c>
      <c r="I8118" s="158" t="s">
        <v>5069</v>
      </c>
      <c r="J8118" s="168" t="s">
        <v>2952</v>
      </c>
      <c r="K8118" s="158" t="s">
        <v>32</v>
      </c>
      <c r="L8118" s="158" t="s">
        <v>3013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7"/>
        <v>19624.8</v>
      </c>
      <c r="W8118" s="164">
        <f t="shared" si="1096"/>
        <v>0</v>
      </c>
      <c r="X8118" s="164"/>
      <c r="Y8118" s="7">
        <f t="shared" si="1095"/>
        <v>0</v>
      </c>
      <c r="Z8118" s="164"/>
      <c r="AA8118" s="8">
        <f t="shared" si="1100"/>
        <v>0</v>
      </c>
      <c r="AB8118" s="164">
        <f t="shared" si="1099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8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 hidden="1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3014</v>
      </c>
      <c r="F8119" s="158" t="s">
        <v>3014</v>
      </c>
      <c r="G8119" s="159" t="s">
        <v>3014</v>
      </c>
      <c r="H8119" s="158" t="s">
        <v>2950</v>
      </c>
      <c r="I8119" s="158" t="s">
        <v>5069</v>
      </c>
      <c r="J8119" s="168" t="s">
        <v>2952</v>
      </c>
      <c r="K8119" s="158" t="s">
        <v>32</v>
      </c>
      <c r="L8119" s="158" t="s">
        <v>3014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7"/>
        <v>-11.9000000000015</v>
      </c>
      <c r="W8119" s="164">
        <f t="shared" si="1096"/>
        <v>0</v>
      </c>
      <c r="X8119" s="164"/>
      <c r="Y8119" s="7">
        <f t="shared" si="1095"/>
        <v>0</v>
      </c>
      <c r="Z8119" s="164"/>
      <c r="AA8119" s="8">
        <f t="shared" si="1100"/>
        <v>0</v>
      </c>
      <c r="AB8119" s="164">
        <f t="shared" si="1099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8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 hidden="1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2950</v>
      </c>
      <c r="I8120" s="158" t="s">
        <v>5069</v>
      </c>
      <c r="J8120" s="168" t="s">
        <v>2952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7"/>
        <v>0</v>
      </c>
      <c r="W8120" s="164">
        <f t="shared" si="1096"/>
        <v>0</v>
      </c>
      <c r="X8120" s="164"/>
      <c r="Y8120" s="7">
        <f t="shared" si="1095"/>
        <v>0</v>
      </c>
      <c r="Z8120" s="164"/>
      <c r="AA8120" s="8">
        <f t="shared" si="1100"/>
        <v>0</v>
      </c>
      <c r="AB8120" s="164">
        <f t="shared" si="1099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8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 hidden="1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2950</v>
      </c>
      <c r="I8121" s="158" t="s">
        <v>5069</v>
      </c>
      <c r="J8121" s="168" t="s">
        <v>2952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7"/>
        <v>109472.51</v>
      </c>
      <c r="W8121" s="164">
        <f t="shared" si="1096"/>
        <v>86567.77</v>
      </c>
      <c r="X8121" s="164">
        <f>W8121*R8121</f>
        <v>2597.0331000000001</v>
      </c>
      <c r="Y8121" s="7">
        <f t="shared" si="1095"/>
        <v>86567.77</v>
      </c>
      <c r="Z8121" s="164"/>
      <c r="AA8121" s="8">
        <f t="shared" si="1100"/>
        <v>89164.803100000005</v>
      </c>
      <c r="AB8121" s="164">
        <f t="shared" si="1099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8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 hidden="1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2950</v>
      </c>
      <c r="I8122" s="158" t="s">
        <v>5069</v>
      </c>
      <c r="J8122" s="168" t="s">
        <v>2952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7"/>
        <v>348526</v>
      </c>
      <c r="W8122" s="164">
        <f t="shared" si="1096"/>
        <v>4</v>
      </c>
      <c r="X8122" s="164"/>
      <c r="Y8122" s="7">
        <f t="shared" si="1095"/>
        <v>0</v>
      </c>
      <c r="Z8122" s="164"/>
      <c r="AA8122" s="8">
        <f t="shared" si="1100"/>
        <v>4</v>
      </c>
      <c r="AB8122" s="164">
        <f t="shared" si="1099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8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 hidden="1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2950</v>
      </c>
      <c r="I8123" s="158" t="s">
        <v>5069</v>
      </c>
      <c r="J8123" s="168" t="s">
        <v>2952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7"/>
        <v>1633.6</v>
      </c>
      <c r="W8123" s="164">
        <f t="shared" si="1096"/>
        <v>0</v>
      </c>
      <c r="X8123" s="164"/>
      <c r="Y8123" s="7">
        <f t="shared" si="1095"/>
        <v>0</v>
      </c>
      <c r="Z8123" s="164"/>
      <c r="AA8123" s="8">
        <f t="shared" si="1100"/>
        <v>0</v>
      </c>
      <c r="AB8123" s="164">
        <f t="shared" si="1099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8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 hidden="1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3504</v>
      </c>
      <c r="F8124" s="158" t="s">
        <v>3504</v>
      </c>
      <c r="G8124" s="159" t="s">
        <v>3504</v>
      </c>
      <c r="H8124" s="158" t="s">
        <v>2950</v>
      </c>
      <c r="I8124" s="158" t="s">
        <v>5069</v>
      </c>
      <c r="J8124" s="168" t="s">
        <v>2952</v>
      </c>
      <c r="K8124" s="158" t="s">
        <v>32</v>
      </c>
      <c r="L8124" s="158" t="s">
        <v>3505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7"/>
        <v>0</v>
      </c>
      <c r="W8124" s="164">
        <f t="shared" si="1096"/>
        <v>0</v>
      </c>
      <c r="X8124" s="164"/>
      <c r="Y8124" s="7">
        <f t="shared" si="1095"/>
        <v>0</v>
      </c>
      <c r="Z8124" s="164"/>
      <c r="AA8124" s="8">
        <f t="shared" si="1100"/>
        <v>0</v>
      </c>
      <c r="AB8124" s="164">
        <f t="shared" si="1099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8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 hidden="1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3504</v>
      </c>
      <c r="F8125" s="158" t="s">
        <v>3504</v>
      </c>
      <c r="G8125" s="159" t="s">
        <v>3504</v>
      </c>
      <c r="H8125" s="158" t="s">
        <v>2950</v>
      </c>
      <c r="I8125" s="158" t="s">
        <v>5069</v>
      </c>
      <c r="J8125" s="168" t="s">
        <v>2952</v>
      </c>
      <c r="K8125" s="158" t="s">
        <v>32</v>
      </c>
      <c r="L8125" s="158" t="s">
        <v>3505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7"/>
        <v>103295.62000000001</v>
      </c>
      <c r="W8125" s="164">
        <f t="shared" si="1096"/>
        <v>10853.05</v>
      </c>
      <c r="X8125" s="164">
        <f>U8125*R8125/(1-R8125)</f>
        <v>109.62676767676767</v>
      </c>
      <c r="Y8125" s="7">
        <f t="shared" si="1095"/>
        <v>10853.05</v>
      </c>
      <c r="Z8125" s="164"/>
      <c r="AA8125" s="8">
        <f t="shared" si="1100"/>
        <v>10962.676767676767</v>
      </c>
      <c r="AB8125" s="164">
        <f t="shared" si="1099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8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 hidden="1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3016</v>
      </c>
      <c r="F8126" s="158" t="s">
        <v>3017</v>
      </c>
      <c r="G8126" s="159" t="s">
        <v>3016</v>
      </c>
      <c r="H8126" s="158" t="s">
        <v>2950</v>
      </c>
      <c r="I8126" s="158" t="s">
        <v>5069</v>
      </c>
      <c r="J8126" s="168" t="s">
        <v>2952</v>
      </c>
      <c r="K8126" s="158" t="s">
        <v>32</v>
      </c>
      <c r="L8126" s="158" t="s">
        <v>3016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7"/>
        <v>4714.3</v>
      </c>
      <c r="W8126" s="164">
        <f t="shared" si="1096"/>
        <v>144</v>
      </c>
      <c r="X8126" s="164">
        <f>U8126*R8126/(1-R8126)</f>
        <v>7.5789473684210531</v>
      </c>
      <c r="Y8126" s="7">
        <f t="shared" si="1095"/>
        <v>0</v>
      </c>
      <c r="Z8126" s="164"/>
      <c r="AA8126" s="8">
        <f t="shared" si="1100"/>
        <v>151.57894736842104</v>
      </c>
      <c r="AB8126" s="164">
        <f t="shared" si="1099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8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 hidden="1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3018</v>
      </c>
      <c r="F8127" s="158" t="s">
        <v>3018</v>
      </c>
      <c r="G8127" s="159" t="s">
        <v>3018</v>
      </c>
      <c r="H8127" s="158" t="s">
        <v>2950</v>
      </c>
      <c r="I8127" s="158" t="s">
        <v>5069</v>
      </c>
      <c r="J8127" s="168" t="s">
        <v>2952</v>
      </c>
      <c r="K8127" s="158" t="s">
        <v>32</v>
      </c>
      <c r="L8127" s="158" t="s">
        <v>3018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7"/>
        <v>2639.8</v>
      </c>
      <c r="W8127" s="164">
        <f t="shared" si="1096"/>
        <v>0</v>
      </c>
      <c r="X8127" s="164"/>
      <c r="Y8127" s="7">
        <f t="shared" si="1095"/>
        <v>0</v>
      </c>
      <c r="Z8127" s="164"/>
      <c r="AA8127" s="8">
        <f t="shared" si="1100"/>
        <v>0</v>
      </c>
      <c r="AB8127" s="164">
        <f t="shared" si="1099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8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 hidden="1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2499</v>
      </c>
      <c r="F8128" s="158" t="s">
        <v>2499</v>
      </c>
      <c r="G8128" s="159" t="s">
        <v>2499</v>
      </c>
      <c r="H8128" s="158" t="s">
        <v>2950</v>
      </c>
      <c r="I8128" s="158" t="s">
        <v>5069</v>
      </c>
      <c r="J8128" s="168" t="s">
        <v>2952</v>
      </c>
      <c r="K8128" s="158" t="s">
        <v>32</v>
      </c>
      <c r="L8128" s="158" t="s">
        <v>4827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7"/>
        <v>50383</v>
      </c>
      <c r="W8128" s="164">
        <f t="shared" si="1096"/>
        <v>444757</v>
      </c>
      <c r="X8128" s="164"/>
      <c r="Y8128" s="7">
        <f t="shared" si="1095"/>
        <v>0</v>
      </c>
      <c r="Z8128" s="164"/>
      <c r="AA8128" s="164"/>
      <c r="AB8128" s="164">
        <f t="shared" si="1099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8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 hidden="1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2499</v>
      </c>
      <c r="F8129" s="158" t="s">
        <v>2499</v>
      </c>
      <c r="G8129" s="159" t="s">
        <v>2499</v>
      </c>
      <c r="H8129" s="158" t="s">
        <v>2950</v>
      </c>
      <c r="I8129" s="158" t="s">
        <v>5069</v>
      </c>
      <c r="J8129" s="168" t="s">
        <v>2952</v>
      </c>
      <c r="K8129" s="158" t="s">
        <v>32</v>
      </c>
      <c r="L8129" s="158" t="s">
        <v>4828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7"/>
        <v>158450.40000000002</v>
      </c>
      <c r="W8129" s="164">
        <f t="shared" si="1096"/>
        <v>324297</v>
      </c>
      <c r="X8129" s="164"/>
      <c r="Y8129" s="7">
        <f t="shared" si="1095"/>
        <v>0</v>
      </c>
      <c r="Z8129" s="164"/>
      <c r="AA8129" s="164"/>
      <c r="AB8129" s="164">
        <f t="shared" si="1099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8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 hidden="1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2525</v>
      </c>
      <c r="F8130" s="158" t="s">
        <v>2525</v>
      </c>
      <c r="G8130" s="159" t="s">
        <v>2525</v>
      </c>
      <c r="H8130" s="158" t="s">
        <v>2950</v>
      </c>
      <c r="I8130" s="158" t="s">
        <v>5069</v>
      </c>
      <c r="J8130" s="168" t="s">
        <v>2952</v>
      </c>
      <c r="K8130" s="158" t="s">
        <v>32</v>
      </c>
      <c r="L8130" s="158" t="s">
        <v>2525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7"/>
        <v>7.0000000000000298E-2</v>
      </c>
      <c r="W8130" s="164">
        <f t="shared" si="1096"/>
        <v>0</v>
      </c>
      <c r="X8130" s="164"/>
      <c r="Y8130" s="7">
        <f t="shared" si="1095"/>
        <v>0</v>
      </c>
      <c r="Z8130" s="164"/>
      <c r="AA8130" s="164"/>
      <c r="AB8130" s="164">
        <f t="shared" si="1099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8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 hidden="1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2538</v>
      </c>
      <c r="F8131" s="158" t="s">
        <v>2538</v>
      </c>
      <c r="G8131" s="159" t="s">
        <v>2538</v>
      </c>
      <c r="H8131" s="158" t="s">
        <v>2950</v>
      </c>
      <c r="I8131" s="158" t="s">
        <v>5069</v>
      </c>
      <c r="J8131" s="168" t="s">
        <v>2952</v>
      </c>
      <c r="K8131" s="158" t="s">
        <v>32</v>
      </c>
      <c r="L8131" s="158" t="s">
        <v>2538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7"/>
        <v>136.5</v>
      </c>
      <c r="W8131" s="164">
        <f t="shared" si="1096"/>
        <v>0</v>
      </c>
      <c r="X8131" s="164"/>
      <c r="Y8131" s="7">
        <f t="shared" ref="Y8131:Y8194" si="1101">IF(W8131-AC8131&lt;=0,0,IF(O8131="返现",MAX(W8131-AB8131-AC8131,0),MAX(W8131-AC8131,0)))</f>
        <v>0</v>
      </c>
      <c r="Z8131" s="164"/>
      <c r="AA8131" s="8">
        <f t="shared" ref="AA8131:AA8167" si="1102">W8131+X8131</f>
        <v>0</v>
      </c>
      <c r="AB8131" s="164">
        <f t="shared" si="1099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8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 hidden="1">
      <c r="A8132" s="157">
        <v>43922</v>
      </c>
      <c r="B8132" s="158" t="s">
        <v>32</v>
      </c>
      <c r="C8132" s="158" t="s">
        <v>1071</v>
      </c>
      <c r="D8132" s="158" t="s">
        <v>3021</v>
      </c>
      <c r="E8132" s="158" t="s">
        <v>1098</v>
      </c>
      <c r="F8132" s="158" t="s">
        <v>1098</v>
      </c>
      <c r="G8132" s="159" t="s">
        <v>1098</v>
      </c>
      <c r="H8132" s="158" t="s">
        <v>2950</v>
      </c>
      <c r="I8132" s="158" t="s">
        <v>5069</v>
      </c>
      <c r="J8132" s="168" t="s">
        <v>2952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7"/>
        <v>6500.6</v>
      </c>
      <c r="W8132" s="164">
        <f t="shared" si="1096"/>
        <v>0</v>
      </c>
      <c r="X8132" s="164"/>
      <c r="Y8132" s="7">
        <f t="shared" si="1101"/>
        <v>0</v>
      </c>
      <c r="Z8132" s="164"/>
      <c r="AA8132" s="8">
        <f t="shared" si="1102"/>
        <v>0</v>
      </c>
      <c r="AB8132" s="164">
        <f t="shared" si="1099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8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 hidden="1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3022</v>
      </c>
      <c r="F8133" s="158" t="s">
        <v>3022</v>
      </c>
      <c r="G8133" s="159" t="s">
        <v>3022</v>
      </c>
      <c r="H8133" s="158" t="s">
        <v>2950</v>
      </c>
      <c r="I8133" s="158" t="s">
        <v>5069</v>
      </c>
      <c r="J8133" s="168" t="s">
        <v>2952</v>
      </c>
      <c r="K8133" s="158" t="s">
        <v>32</v>
      </c>
      <c r="L8133" s="158" t="s">
        <v>3022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7"/>
        <v>177</v>
      </c>
      <c r="W8133" s="164">
        <f t="shared" ref="W8133:W8196" si="1103">IF(O8133="折扣",U8133*P8133,IF(O8133="返现",U8133,U8133/(1+P8133)))</f>
        <v>3593</v>
      </c>
      <c r="X8133" s="164">
        <f>W8133*R8133</f>
        <v>107.78999999999999</v>
      </c>
      <c r="Y8133" s="7">
        <f t="shared" si="1101"/>
        <v>0</v>
      </c>
      <c r="Z8133" s="164"/>
      <c r="AA8133" s="8">
        <f t="shared" si="1102"/>
        <v>3700.79</v>
      </c>
      <c r="AB8133" s="164">
        <f t="shared" si="1099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8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 hidden="1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3023</v>
      </c>
      <c r="F8134" s="158" t="s">
        <v>3023</v>
      </c>
      <c r="G8134" s="159" t="s">
        <v>3023</v>
      </c>
      <c r="H8134" s="158" t="s">
        <v>2950</v>
      </c>
      <c r="I8134" s="158" t="s">
        <v>5069</v>
      </c>
      <c r="J8134" s="168" t="s">
        <v>2952</v>
      </c>
      <c r="K8134" s="158" t="s">
        <v>32</v>
      </c>
      <c r="L8134" s="158" t="s">
        <v>3023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7"/>
        <v>-4</v>
      </c>
      <c r="W8134" s="164">
        <f t="shared" si="1103"/>
        <v>0</v>
      </c>
      <c r="X8134" s="164"/>
      <c r="Y8134" s="7">
        <f t="shared" si="1101"/>
        <v>0</v>
      </c>
      <c r="Z8134" s="164"/>
      <c r="AA8134" s="8">
        <f t="shared" si="1102"/>
        <v>0</v>
      </c>
      <c r="AB8134" s="164">
        <f t="shared" si="1099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8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 hidden="1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3024</v>
      </c>
      <c r="F8135" s="158" t="s">
        <v>3024</v>
      </c>
      <c r="G8135" s="159" t="s">
        <v>3024</v>
      </c>
      <c r="H8135" s="158" t="s">
        <v>2950</v>
      </c>
      <c r="I8135" s="158" t="s">
        <v>5069</v>
      </c>
      <c r="J8135" s="168" t="s">
        <v>2952</v>
      </c>
      <c r="K8135" s="158" t="s">
        <v>32</v>
      </c>
      <c r="L8135" s="158" t="s">
        <v>3025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7"/>
        <v>-23.1999999999998</v>
      </c>
      <c r="W8135" s="164">
        <f t="shared" si="1103"/>
        <v>0</v>
      </c>
      <c r="X8135" s="164"/>
      <c r="Y8135" s="7">
        <f t="shared" si="1101"/>
        <v>0</v>
      </c>
      <c r="Z8135" s="164"/>
      <c r="AA8135" s="8">
        <f t="shared" si="1102"/>
        <v>0</v>
      </c>
      <c r="AB8135" s="164">
        <f t="shared" si="1099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8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 hidden="1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2950</v>
      </c>
      <c r="I8136" s="158" t="s">
        <v>5069</v>
      </c>
      <c r="J8136" s="168" t="s">
        <v>2952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7"/>
        <v>-114.40000000000873</v>
      </c>
      <c r="W8136" s="164">
        <f t="shared" si="1103"/>
        <v>0</v>
      </c>
      <c r="X8136" s="164"/>
      <c r="Y8136" s="7">
        <f t="shared" si="1101"/>
        <v>0</v>
      </c>
      <c r="Z8136" s="164"/>
      <c r="AA8136" s="8">
        <f t="shared" si="1102"/>
        <v>0</v>
      </c>
      <c r="AB8136" s="164">
        <f t="shared" si="1099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8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 hidden="1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3027</v>
      </c>
      <c r="F8137" s="158" t="s">
        <v>3028</v>
      </c>
      <c r="G8137" s="159" t="s">
        <v>3028</v>
      </c>
      <c r="H8137" s="158" t="s">
        <v>2950</v>
      </c>
      <c r="I8137" s="158" t="s">
        <v>5069</v>
      </c>
      <c r="J8137" s="168" t="s">
        <v>2952</v>
      </c>
      <c r="K8137" s="158" t="s">
        <v>32</v>
      </c>
      <c r="L8137" s="158" t="s">
        <v>3028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7"/>
        <v>5.4</v>
      </c>
      <c r="W8137" s="164">
        <f t="shared" si="1103"/>
        <v>0</v>
      </c>
      <c r="X8137" s="164"/>
      <c r="Y8137" s="7">
        <f t="shared" si="1101"/>
        <v>0</v>
      </c>
      <c r="Z8137" s="164"/>
      <c r="AA8137" s="8">
        <f t="shared" si="1102"/>
        <v>0</v>
      </c>
      <c r="AB8137" s="164">
        <f t="shared" si="1099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8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 hidden="1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2950</v>
      </c>
      <c r="I8138" s="158" t="s">
        <v>5069</v>
      </c>
      <c r="J8138" s="168" t="s">
        <v>2952</v>
      </c>
      <c r="K8138" s="158" t="s">
        <v>32</v>
      </c>
      <c r="L8138" s="158" t="s">
        <v>2635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7"/>
        <v>17767.129999999997</v>
      </c>
      <c r="W8138" s="164">
        <f t="shared" si="1103"/>
        <v>61991.68</v>
      </c>
      <c r="X8138" s="164"/>
      <c r="Y8138" s="7">
        <f t="shared" si="1101"/>
        <v>0</v>
      </c>
      <c r="Z8138" s="164"/>
      <c r="AA8138" s="8">
        <f t="shared" si="1102"/>
        <v>61991.68</v>
      </c>
      <c r="AB8138" s="164">
        <f t="shared" si="1099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8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 hidden="1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2950</v>
      </c>
      <c r="I8139" s="158" t="s">
        <v>5069</v>
      </c>
      <c r="J8139" s="168" t="s">
        <v>2952</v>
      </c>
      <c r="K8139" s="158" t="s">
        <v>32</v>
      </c>
      <c r="L8139" s="158" t="s">
        <v>2637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7"/>
        <v>22338.410000000003</v>
      </c>
      <c r="W8139" s="164">
        <f t="shared" si="1103"/>
        <v>10386.629999999999</v>
      </c>
      <c r="X8139" s="164"/>
      <c r="Y8139" s="7">
        <f t="shared" si="1101"/>
        <v>0</v>
      </c>
      <c r="Z8139" s="164"/>
      <c r="AA8139" s="8">
        <f t="shared" si="1102"/>
        <v>10386.629999999999</v>
      </c>
      <c r="AB8139" s="164">
        <f t="shared" si="1099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8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 hidden="1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2950</v>
      </c>
      <c r="I8140" s="158" t="s">
        <v>5069</v>
      </c>
      <c r="J8140" s="168" t="s">
        <v>2952</v>
      </c>
      <c r="K8140" s="158" t="s">
        <v>32</v>
      </c>
      <c r="L8140" s="158" t="s">
        <v>2639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7"/>
        <v>4256.25</v>
      </c>
      <c r="W8140" s="164">
        <f t="shared" si="1103"/>
        <v>3.01</v>
      </c>
      <c r="X8140" s="164"/>
      <c r="Y8140" s="7">
        <f t="shared" si="1101"/>
        <v>0</v>
      </c>
      <c r="Z8140" s="164"/>
      <c r="AA8140" s="8">
        <f t="shared" si="1102"/>
        <v>3.01</v>
      </c>
      <c r="AB8140" s="164">
        <f t="shared" si="1099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8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 hidden="1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3029</v>
      </c>
      <c r="F8141" s="158" t="s">
        <v>3029</v>
      </c>
      <c r="G8141" s="159" t="s">
        <v>3029</v>
      </c>
      <c r="H8141" s="158" t="s">
        <v>2950</v>
      </c>
      <c r="I8141" s="158" t="s">
        <v>5069</v>
      </c>
      <c r="J8141" s="168" t="s">
        <v>2952</v>
      </c>
      <c r="K8141" s="158" t="s">
        <v>32</v>
      </c>
      <c r="L8141" s="158" t="s">
        <v>3029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7"/>
        <v>60975.98</v>
      </c>
      <c r="W8141" s="164">
        <f t="shared" si="1103"/>
        <v>0</v>
      </c>
      <c r="X8141" s="164"/>
      <c r="Y8141" s="7">
        <f t="shared" si="1101"/>
        <v>0</v>
      </c>
      <c r="Z8141" s="164"/>
      <c r="AA8141" s="8">
        <f t="shared" si="1102"/>
        <v>0</v>
      </c>
      <c r="AB8141" s="164">
        <f t="shared" si="1099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8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 hidden="1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2950</v>
      </c>
      <c r="I8142" s="158" t="s">
        <v>5069</v>
      </c>
      <c r="J8142" s="168" t="s">
        <v>2952</v>
      </c>
      <c r="K8142" s="158" t="s">
        <v>32</v>
      </c>
      <c r="L8142" s="158" t="s">
        <v>3030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7"/>
        <v>0</v>
      </c>
      <c r="W8142" s="164">
        <f t="shared" si="1103"/>
        <v>0</v>
      </c>
      <c r="X8142" s="164"/>
      <c r="Y8142" s="7">
        <f t="shared" si="1101"/>
        <v>0</v>
      </c>
      <c r="Z8142" s="164"/>
      <c r="AA8142" s="8">
        <f t="shared" si="1102"/>
        <v>0</v>
      </c>
      <c r="AB8142" s="164">
        <f t="shared" si="1099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8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 hidden="1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2950</v>
      </c>
      <c r="I8143" s="158" t="s">
        <v>5069</v>
      </c>
      <c r="J8143" s="168" t="s">
        <v>2952</v>
      </c>
      <c r="K8143" s="158" t="s">
        <v>32</v>
      </c>
      <c r="L8143" s="158" t="s">
        <v>3030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7"/>
        <v>227703.11</v>
      </c>
      <c r="W8143" s="164">
        <f t="shared" si="1103"/>
        <v>71215.13</v>
      </c>
      <c r="X8143" s="164"/>
      <c r="Y8143" s="7">
        <f t="shared" si="1101"/>
        <v>71215.13</v>
      </c>
      <c r="Z8143" s="164"/>
      <c r="AA8143" s="8">
        <f t="shared" si="1102"/>
        <v>71215.13</v>
      </c>
      <c r="AB8143" s="164">
        <f t="shared" si="1099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8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 hidden="1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2950</v>
      </c>
      <c r="I8144" s="158" t="s">
        <v>5069</v>
      </c>
      <c r="J8144" s="168" t="s">
        <v>2952</v>
      </c>
      <c r="K8144" s="158" t="s">
        <v>32</v>
      </c>
      <c r="L8144" s="158" t="s">
        <v>3031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7"/>
        <v>7992.7</v>
      </c>
      <c r="W8144" s="164">
        <f t="shared" si="1103"/>
        <v>0</v>
      </c>
      <c r="X8144" s="164"/>
      <c r="Y8144" s="7">
        <f t="shared" si="1101"/>
        <v>0</v>
      </c>
      <c r="Z8144" s="164"/>
      <c r="AA8144" s="8">
        <f t="shared" si="1102"/>
        <v>0</v>
      </c>
      <c r="AB8144" s="164">
        <f t="shared" si="1099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8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 hidden="1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3033</v>
      </c>
      <c r="F8145" s="158" t="s">
        <v>3033</v>
      </c>
      <c r="G8145" s="159" t="s">
        <v>3033</v>
      </c>
      <c r="H8145" s="158" t="s">
        <v>2950</v>
      </c>
      <c r="I8145" s="158" t="s">
        <v>5069</v>
      </c>
      <c r="J8145" s="168" t="s">
        <v>2952</v>
      </c>
      <c r="K8145" s="158" t="s">
        <v>32</v>
      </c>
      <c r="L8145" s="158" t="s">
        <v>3034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7"/>
        <v>-5</v>
      </c>
      <c r="W8145" s="164">
        <f t="shared" si="1103"/>
        <v>0</v>
      </c>
      <c r="X8145" s="164"/>
      <c r="Y8145" s="7">
        <f t="shared" si="1101"/>
        <v>0</v>
      </c>
      <c r="Z8145" s="164"/>
      <c r="AA8145" s="8">
        <f t="shared" si="1102"/>
        <v>0</v>
      </c>
      <c r="AB8145" s="164">
        <f t="shared" si="1099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8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 hidden="1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3035</v>
      </c>
      <c r="F8146" s="158" t="s">
        <v>3035</v>
      </c>
      <c r="G8146" s="159" t="s">
        <v>3035</v>
      </c>
      <c r="H8146" s="158" t="s">
        <v>2950</v>
      </c>
      <c r="I8146" s="158" t="s">
        <v>5069</v>
      </c>
      <c r="J8146" s="168" t="s">
        <v>2952</v>
      </c>
      <c r="K8146" s="158" t="s">
        <v>32</v>
      </c>
      <c r="L8146" s="158" t="s">
        <v>3035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7"/>
        <v>676.6</v>
      </c>
      <c r="W8146" s="164">
        <f t="shared" si="1103"/>
        <v>0</v>
      </c>
      <c r="X8146" s="164"/>
      <c r="Y8146" s="7">
        <f t="shared" si="1101"/>
        <v>0</v>
      </c>
      <c r="Z8146" s="164"/>
      <c r="AA8146" s="8">
        <f t="shared" si="1102"/>
        <v>0</v>
      </c>
      <c r="AB8146" s="164">
        <f t="shared" si="1099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8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 hidden="1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3037</v>
      </c>
      <c r="F8147" s="158" t="s">
        <v>3038</v>
      </c>
      <c r="G8147" s="159" t="s">
        <v>3038</v>
      </c>
      <c r="H8147" s="158" t="s">
        <v>2950</v>
      </c>
      <c r="I8147" s="158" t="s">
        <v>5069</v>
      </c>
      <c r="J8147" s="168" t="s">
        <v>2952</v>
      </c>
      <c r="K8147" s="158" t="s">
        <v>32</v>
      </c>
      <c r="L8147" s="158" t="s">
        <v>3038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7"/>
        <v>46.04</v>
      </c>
      <c r="W8147" s="164">
        <f t="shared" si="1103"/>
        <v>0</v>
      </c>
      <c r="X8147" s="164"/>
      <c r="Y8147" s="7">
        <f t="shared" si="1101"/>
        <v>0</v>
      </c>
      <c r="Z8147" s="164"/>
      <c r="AA8147" s="8">
        <f t="shared" si="1102"/>
        <v>0</v>
      </c>
      <c r="AB8147" s="164">
        <f t="shared" si="1099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8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 hidden="1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2950</v>
      </c>
      <c r="I8148" s="158" t="s">
        <v>5069</v>
      </c>
      <c r="J8148" s="168" t="s">
        <v>2952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7"/>
        <v>15624.1</v>
      </c>
      <c r="W8148" s="164">
        <f t="shared" si="1103"/>
        <v>0</v>
      </c>
      <c r="X8148" s="164"/>
      <c r="Y8148" s="7">
        <f t="shared" si="1101"/>
        <v>0</v>
      </c>
      <c r="Z8148" s="164"/>
      <c r="AA8148" s="8">
        <f t="shared" si="1102"/>
        <v>0</v>
      </c>
      <c r="AB8148" s="164">
        <f t="shared" si="1099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8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 hidden="1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5070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7"/>
        <v>2547.13</v>
      </c>
      <c r="W8149" s="164">
        <f t="shared" si="1103"/>
        <v>0</v>
      </c>
      <c r="X8149" s="164"/>
      <c r="Y8149" s="7">
        <f t="shared" si="1101"/>
        <v>0</v>
      </c>
      <c r="Z8149" s="164"/>
      <c r="AA8149" s="8">
        <f t="shared" si="1102"/>
        <v>0</v>
      </c>
      <c r="AB8149" s="164">
        <f t="shared" si="1099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8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 hidden="1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2950</v>
      </c>
      <c r="I8150" s="158" t="s">
        <v>5069</v>
      </c>
      <c r="J8150" s="168" t="s">
        <v>2952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4">S8150+T8150-U8150</f>
        <v>7477.2299999999896</v>
      </c>
      <c r="W8150" s="164">
        <f t="shared" si="1103"/>
        <v>0</v>
      </c>
      <c r="X8150" s="164"/>
      <c r="Y8150" s="7">
        <f t="shared" si="1101"/>
        <v>0</v>
      </c>
      <c r="Z8150" s="164"/>
      <c r="AA8150" s="8">
        <f t="shared" si="1102"/>
        <v>0</v>
      </c>
      <c r="AB8150" s="164">
        <f t="shared" si="1099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5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 hidden="1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2734</v>
      </c>
      <c r="F8151" s="158" t="s">
        <v>2734</v>
      </c>
      <c r="G8151" s="159" t="s">
        <v>2734</v>
      </c>
      <c r="H8151" s="158" t="s">
        <v>2950</v>
      </c>
      <c r="I8151" s="158" t="s">
        <v>5069</v>
      </c>
      <c r="J8151" s="168" t="s">
        <v>2952</v>
      </c>
      <c r="K8151" s="158" t="s">
        <v>32</v>
      </c>
      <c r="L8151" s="158" t="s">
        <v>2734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4"/>
        <v>105.94999999999982</v>
      </c>
      <c r="W8151" s="164">
        <f t="shared" si="1103"/>
        <v>0</v>
      </c>
      <c r="X8151" s="164"/>
      <c r="Y8151" s="7">
        <f t="shared" si="1101"/>
        <v>0</v>
      </c>
      <c r="Z8151" s="164"/>
      <c r="AA8151" s="8">
        <f t="shared" si="1102"/>
        <v>0</v>
      </c>
      <c r="AB8151" s="164">
        <f t="shared" si="1099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5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 hidden="1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2950</v>
      </c>
      <c r="I8152" s="158" t="s">
        <v>5069</v>
      </c>
      <c r="J8152" s="168" t="s">
        <v>2952</v>
      </c>
      <c r="K8152" s="158" t="s">
        <v>32</v>
      </c>
      <c r="L8152" s="158" t="s">
        <v>3039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4"/>
        <v>1364.4999999999998</v>
      </c>
      <c r="W8152" s="164">
        <f t="shared" si="1103"/>
        <v>648.70000000000005</v>
      </c>
      <c r="X8152" s="164">
        <f>W8152*R8152</f>
        <v>32.435000000000002</v>
      </c>
      <c r="Y8152" s="7">
        <f t="shared" si="1101"/>
        <v>0</v>
      </c>
      <c r="Z8152" s="164"/>
      <c r="AA8152" s="8">
        <f t="shared" si="1102"/>
        <v>681.13499999999999</v>
      </c>
      <c r="AB8152" s="164">
        <f t="shared" si="1099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5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 hidden="1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3040</v>
      </c>
      <c r="F8153" s="158" t="s">
        <v>3041</v>
      </c>
      <c r="G8153" s="159" t="s">
        <v>3040</v>
      </c>
      <c r="H8153" s="158" t="s">
        <v>2950</v>
      </c>
      <c r="I8153" s="158" t="s">
        <v>5069</v>
      </c>
      <c r="J8153" s="168" t="s">
        <v>2952</v>
      </c>
      <c r="K8153" s="158" t="s">
        <v>32</v>
      </c>
      <c r="L8153" s="158" t="s">
        <v>3042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4"/>
        <v>20000</v>
      </c>
      <c r="W8153" s="164">
        <f t="shared" si="1103"/>
        <v>0</v>
      </c>
      <c r="X8153" s="164"/>
      <c r="Y8153" s="7">
        <f t="shared" si="1101"/>
        <v>0</v>
      </c>
      <c r="Z8153" s="164"/>
      <c r="AA8153" s="8">
        <f t="shared" si="1102"/>
        <v>0</v>
      </c>
      <c r="AB8153" s="164">
        <f t="shared" si="1099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5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 hidden="1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3044</v>
      </c>
      <c r="F8154" s="158" t="s">
        <v>3044</v>
      </c>
      <c r="G8154" s="159" t="s">
        <v>3044</v>
      </c>
      <c r="H8154" s="158" t="s">
        <v>2950</v>
      </c>
      <c r="I8154" s="158" t="s">
        <v>5069</v>
      </c>
      <c r="J8154" s="168" t="s">
        <v>2952</v>
      </c>
      <c r="K8154" s="158" t="s">
        <v>32</v>
      </c>
      <c r="L8154" s="158" t="s">
        <v>3044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4"/>
        <v>12</v>
      </c>
      <c r="W8154" s="164">
        <f t="shared" si="1103"/>
        <v>0</v>
      </c>
      <c r="X8154" s="164"/>
      <c r="Y8154" s="7">
        <f t="shared" si="1101"/>
        <v>0</v>
      </c>
      <c r="Z8154" s="164"/>
      <c r="AA8154" s="8">
        <f t="shared" si="1102"/>
        <v>0</v>
      </c>
      <c r="AB8154" s="164">
        <f t="shared" ref="AB8154:AB8217" si="1106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5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 hidden="1">
      <c r="A8155" s="157">
        <v>43922</v>
      </c>
      <c r="B8155" s="158" t="s">
        <v>32</v>
      </c>
      <c r="C8155" s="158" t="s">
        <v>1328</v>
      </c>
      <c r="D8155" s="158" t="s">
        <v>1880</v>
      </c>
      <c r="E8155" s="158" t="s">
        <v>3045</v>
      </c>
      <c r="F8155" s="158" t="s">
        <v>3046</v>
      </c>
      <c r="G8155" s="159" t="s">
        <v>3045</v>
      </c>
      <c r="H8155" s="158" t="s">
        <v>2950</v>
      </c>
      <c r="I8155" s="158" t="s">
        <v>5069</v>
      </c>
      <c r="J8155" s="168" t="s">
        <v>2952</v>
      </c>
      <c r="K8155" s="158" t="s">
        <v>32</v>
      </c>
      <c r="L8155" s="158" t="s">
        <v>3045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4"/>
        <v>-32</v>
      </c>
      <c r="W8155" s="164">
        <f t="shared" si="1103"/>
        <v>0</v>
      </c>
      <c r="X8155" s="164"/>
      <c r="Y8155" s="7">
        <f t="shared" si="1101"/>
        <v>0</v>
      </c>
      <c r="Z8155" s="164"/>
      <c r="AA8155" s="8">
        <f t="shared" si="1102"/>
        <v>0</v>
      </c>
      <c r="AB8155" s="164">
        <f t="shared" si="1106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5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 hidden="1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3047</v>
      </c>
      <c r="F8156" s="158" t="s">
        <v>3047</v>
      </c>
      <c r="G8156" s="159" t="s">
        <v>3047</v>
      </c>
      <c r="H8156" s="158" t="s">
        <v>2950</v>
      </c>
      <c r="I8156" s="158" t="s">
        <v>5069</v>
      </c>
      <c r="J8156" s="168" t="s">
        <v>2952</v>
      </c>
      <c r="K8156" s="158" t="s">
        <v>32</v>
      </c>
      <c r="L8156" s="158" t="s">
        <v>3047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4"/>
        <v>43.76</v>
      </c>
      <c r="W8156" s="164">
        <f t="shared" si="1103"/>
        <v>0</v>
      </c>
      <c r="X8156" s="164"/>
      <c r="Y8156" s="7">
        <f t="shared" si="1101"/>
        <v>0</v>
      </c>
      <c r="Z8156" s="164"/>
      <c r="AA8156" s="8">
        <f t="shared" si="1102"/>
        <v>0</v>
      </c>
      <c r="AB8156" s="164">
        <f t="shared" si="1106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5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 hidden="1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2950</v>
      </c>
      <c r="I8157" s="158" t="s">
        <v>5069</v>
      </c>
      <c r="J8157" s="168" t="s">
        <v>2952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4"/>
        <v>18769.63</v>
      </c>
      <c r="W8157" s="164">
        <f t="shared" si="1103"/>
        <v>0</v>
      </c>
      <c r="X8157" s="164"/>
      <c r="Y8157" s="7">
        <f t="shared" si="1101"/>
        <v>0</v>
      </c>
      <c r="Z8157" s="164"/>
      <c r="AA8157" s="8">
        <f t="shared" si="1102"/>
        <v>0</v>
      </c>
      <c r="AB8157" s="164">
        <f t="shared" si="1106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5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 hidden="1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3048</v>
      </c>
      <c r="F8158" s="158" t="s">
        <v>3048</v>
      </c>
      <c r="G8158" s="159" t="s">
        <v>3048</v>
      </c>
      <c r="H8158" s="158" t="s">
        <v>2950</v>
      </c>
      <c r="I8158" s="158" t="s">
        <v>5069</v>
      </c>
      <c r="J8158" s="168" t="s">
        <v>2952</v>
      </c>
      <c r="K8158" s="158" t="s">
        <v>32</v>
      </c>
      <c r="L8158" s="158" t="s">
        <v>3049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4"/>
        <v>-32.350000000005799</v>
      </c>
      <c r="W8158" s="164">
        <f t="shared" si="1103"/>
        <v>0</v>
      </c>
      <c r="X8158" s="164"/>
      <c r="Y8158" s="7">
        <f t="shared" si="1101"/>
        <v>0</v>
      </c>
      <c r="Z8158" s="164"/>
      <c r="AA8158" s="8">
        <f t="shared" si="1102"/>
        <v>0</v>
      </c>
      <c r="AB8158" s="164">
        <f t="shared" si="1106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5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 hidden="1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5070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4"/>
        <v>-9357.2999999999993</v>
      </c>
      <c r="W8159" s="164">
        <f t="shared" si="1103"/>
        <v>0</v>
      </c>
      <c r="X8159" s="164">
        <f>W8159*R8159</f>
        <v>0</v>
      </c>
      <c r="Y8159" s="7">
        <f t="shared" si="1101"/>
        <v>0</v>
      </c>
      <c r="Z8159" s="164"/>
      <c r="AA8159" s="8">
        <f t="shared" si="1102"/>
        <v>0</v>
      </c>
      <c r="AB8159" s="164">
        <f t="shared" si="1106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5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 hidden="1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1450</v>
      </c>
      <c r="F8160" s="158" t="s">
        <v>1454</v>
      </c>
      <c r="G8160" s="159" t="s">
        <v>1457</v>
      </c>
      <c r="H8160" s="158" t="s">
        <v>105</v>
      </c>
      <c r="I8160" s="158" t="s">
        <v>5070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4"/>
        <v>42175.8</v>
      </c>
      <c r="W8160" s="164">
        <f t="shared" si="1103"/>
        <v>0</v>
      </c>
      <c r="X8160" s="164">
        <f t="shared" ref="X8160:X8167" si="1107">W8160*R8160</f>
        <v>0</v>
      </c>
      <c r="Y8160" s="7">
        <f t="shared" si="1101"/>
        <v>0</v>
      </c>
      <c r="Z8160" s="164"/>
      <c r="AA8160" s="8">
        <f t="shared" si="1102"/>
        <v>0</v>
      </c>
      <c r="AB8160" s="164">
        <f t="shared" si="1106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5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 hidden="1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2950</v>
      </c>
      <c r="I8161" s="158" t="s">
        <v>5069</v>
      </c>
      <c r="J8161" s="168" t="s">
        <v>2952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4"/>
        <v>0</v>
      </c>
      <c r="W8161" s="164">
        <f t="shared" si="1103"/>
        <v>0</v>
      </c>
      <c r="X8161" s="164">
        <f t="shared" si="1107"/>
        <v>0</v>
      </c>
      <c r="Y8161" s="7">
        <f t="shared" si="1101"/>
        <v>0</v>
      </c>
      <c r="Z8161" s="164"/>
      <c r="AA8161" s="8">
        <f t="shared" si="1102"/>
        <v>0</v>
      </c>
      <c r="AB8161" s="164">
        <f t="shared" si="1106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5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 hidden="1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2950</v>
      </c>
      <c r="I8162" s="158" t="s">
        <v>5069</v>
      </c>
      <c r="J8162" s="168" t="s">
        <v>2952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4"/>
        <v>1481419.6900000009</v>
      </c>
      <c r="W8162" s="164">
        <f t="shared" si="1103"/>
        <v>3766187.86</v>
      </c>
      <c r="X8162" s="164">
        <f t="shared" si="1107"/>
        <v>207140.33229999998</v>
      </c>
      <c r="Y8162" s="7">
        <f t="shared" si="1101"/>
        <v>3766187.86</v>
      </c>
      <c r="Z8162" s="164"/>
      <c r="AA8162" s="8">
        <f t="shared" si="1102"/>
        <v>3973328.1922999998</v>
      </c>
      <c r="AB8162" s="164">
        <f t="shared" si="1106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5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 hidden="1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2950</v>
      </c>
      <c r="I8163" s="158" t="s">
        <v>5069</v>
      </c>
      <c r="J8163" s="168" t="s">
        <v>2952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4"/>
        <v>28038</v>
      </c>
      <c r="W8163" s="164">
        <f t="shared" si="1103"/>
        <v>0</v>
      </c>
      <c r="X8163" s="164">
        <f t="shared" si="1107"/>
        <v>0</v>
      </c>
      <c r="Y8163" s="7">
        <f t="shared" si="1101"/>
        <v>0</v>
      </c>
      <c r="Z8163" s="164"/>
      <c r="AA8163" s="8">
        <f t="shared" si="1102"/>
        <v>0</v>
      </c>
      <c r="AB8163" s="164">
        <f t="shared" si="1106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5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 hidden="1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2950</v>
      </c>
      <c r="I8164" s="158" t="s">
        <v>5069</v>
      </c>
      <c r="J8164" s="168" t="s">
        <v>2952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4"/>
        <v>0</v>
      </c>
      <c r="W8164" s="164">
        <f t="shared" si="1103"/>
        <v>0</v>
      </c>
      <c r="X8164" s="164">
        <f t="shared" si="1107"/>
        <v>0</v>
      </c>
      <c r="Y8164" s="7">
        <f t="shared" si="1101"/>
        <v>0</v>
      </c>
      <c r="Z8164" s="164"/>
      <c r="AA8164" s="8">
        <f t="shared" si="1102"/>
        <v>0</v>
      </c>
      <c r="AB8164" s="164">
        <f t="shared" si="1106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5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 hidden="1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2950</v>
      </c>
      <c r="I8165" s="158" t="s">
        <v>5069</v>
      </c>
      <c r="J8165" s="168" t="s">
        <v>2952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4"/>
        <v>4824690.6199999992</v>
      </c>
      <c r="W8165" s="164">
        <f t="shared" si="1103"/>
        <v>9446495.25</v>
      </c>
      <c r="X8165" s="164">
        <f t="shared" si="1107"/>
        <v>519557.23875000002</v>
      </c>
      <c r="Y8165" s="7">
        <f t="shared" si="1101"/>
        <v>9446495.25</v>
      </c>
      <c r="Z8165" s="164"/>
      <c r="AA8165" s="8">
        <f t="shared" si="1102"/>
        <v>9966052.4887499996</v>
      </c>
      <c r="AB8165" s="164">
        <f t="shared" si="1106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5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 hidden="1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5070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4"/>
        <v>24538.199999999997</v>
      </c>
      <c r="W8166" s="164">
        <f t="shared" si="1103"/>
        <v>0</v>
      </c>
      <c r="X8166" s="164">
        <f t="shared" si="1107"/>
        <v>0</v>
      </c>
      <c r="Y8166" s="7">
        <f t="shared" si="1101"/>
        <v>0</v>
      </c>
      <c r="Z8166" s="164"/>
      <c r="AA8166" s="8">
        <f t="shared" si="1102"/>
        <v>0</v>
      </c>
      <c r="AB8166" s="164">
        <f t="shared" si="1106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5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 hidden="1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5070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4"/>
        <v>0</v>
      </c>
      <c r="W8167" s="164">
        <f t="shared" si="1103"/>
        <v>0</v>
      </c>
      <c r="X8167" s="164">
        <f t="shared" si="1107"/>
        <v>0</v>
      </c>
      <c r="Y8167" s="7">
        <f t="shared" si="1101"/>
        <v>0</v>
      </c>
      <c r="Z8167" s="164"/>
      <c r="AA8167" s="8">
        <f t="shared" si="1102"/>
        <v>0</v>
      </c>
      <c r="AB8167" s="164">
        <f t="shared" si="1106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5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 hidden="1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3051</v>
      </c>
      <c r="F8168" s="158" t="s">
        <v>3051</v>
      </c>
      <c r="G8168" s="159" t="s">
        <v>3051</v>
      </c>
      <c r="H8168" s="158" t="s">
        <v>2950</v>
      </c>
      <c r="I8168" s="158" t="s">
        <v>5069</v>
      </c>
      <c r="J8168" s="168" t="s">
        <v>2952</v>
      </c>
      <c r="K8168" s="158" t="s">
        <v>32</v>
      </c>
      <c r="L8168" s="158" t="s">
        <v>3052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4"/>
        <v>6654</v>
      </c>
      <c r="W8168" s="164">
        <f t="shared" si="1103"/>
        <v>1956</v>
      </c>
      <c r="X8168" s="164"/>
      <c r="Y8168" s="7">
        <f t="shared" si="1101"/>
        <v>0</v>
      </c>
      <c r="Z8168" s="164"/>
      <c r="AA8168" s="164"/>
      <c r="AB8168" s="164">
        <f t="shared" si="1106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5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 hidden="1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3053</v>
      </c>
      <c r="F8169" s="158" t="s">
        <v>3053</v>
      </c>
      <c r="G8169" s="159" t="s">
        <v>3053</v>
      </c>
      <c r="H8169" s="158" t="s">
        <v>2950</v>
      </c>
      <c r="I8169" s="158" t="s">
        <v>5069</v>
      </c>
      <c r="J8169" s="168" t="s">
        <v>2952</v>
      </c>
      <c r="K8169" s="158" t="s">
        <v>32</v>
      </c>
      <c r="L8169" s="158" t="s">
        <v>3054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4"/>
        <v>6846.43</v>
      </c>
      <c r="W8169" s="164">
        <f t="shared" si="1103"/>
        <v>0</v>
      </c>
      <c r="X8169" s="164"/>
      <c r="Y8169" s="7">
        <f t="shared" si="1101"/>
        <v>0</v>
      </c>
      <c r="Z8169" s="164"/>
      <c r="AA8169" s="8">
        <f t="shared" ref="AA8169:AA8180" si="1108">W8169+X8169</f>
        <v>0</v>
      </c>
      <c r="AB8169" s="164">
        <f t="shared" si="1106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5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 hidden="1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3055</v>
      </c>
      <c r="F8170" s="158" t="s">
        <v>3055</v>
      </c>
      <c r="G8170" s="159" t="s">
        <v>3055</v>
      </c>
      <c r="H8170" s="158" t="s">
        <v>2950</v>
      </c>
      <c r="I8170" s="158" t="s">
        <v>5069</v>
      </c>
      <c r="J8170" s="168" t="s">
        <v>2952</v>
      </c>
      <c r="K8170" s="158" t="s">
        <v>32</v>
      </c>
      <c r="L8170" s="158" t="s">
        <v>3056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4"/>
        <v>7726</v>
      </c>
      <c r="W8170" s="164">
        <f t="shared" si="1103"/>
        <v>0</v>
      </c>
      <c r="X8170" s="164"/>
      <c r="Y8170" s="7">
        <f t="shared" si="1101"/>
        <v>0</v>
      </c>
      <c r="Z8170" s="164"/>
      <c r="AA8170" s="8">
        <f t="shared" si="1108"/>
        <v>0</v>
      </c>
      <c r="AB8170" s="164">
        <f t="shared" si="1106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5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 hidden="1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2810</v>
      </c>
      <c r="F8171" s="158" t="s">
        <v>2810</v>
      </c>
      <c r="G8171" s="159" t="s">
        <v>2810</v>
      </c>
      <c r="H8171" s="158" t="s">
        <v>2950</v>
      </c>
      <c r="I8171" s="158" t="s">
        <v>5069</v>
      </c>
      <c r="J8171" s="168" t="s">
        <v>2952</v>
      </c>
      <c r="K8171" s="158" t="s">
        <v>32</v>
      </c>
      <c r="L8171" s="158" t="s">
        <v>2811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4"/>
        <v>10000</v>
      </c>
      <c r="W8171" s="164">
        <f t="shared" si="1103"/>
        <v>0</v>
      </c>
      <c r="X8171" s="164"/>
      <c r="Y8171" s="7">
        <f t="shared" si="1101"/>
        <v>0</v>
      </c>
      <c r="Z8171" s="164"/>
      <c r="AA8171" s="8">
        <f t="shared" si="1108"/>
        <v>0</v>
      </c>
      <c r="AB8171" s="164">
        <f t="shared" si="1106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5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 hidden="1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2950</v>
      </c>
      <c r="I8172" s="158" t="s">
        <v>5069</v>
      </c>
      <c r="J8172" s="168" t="s">
        <v>2952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4"/>
        <v>0</v>
      </c>
      <c r="W8172" s="164">
        <f t="shared" si="1103"/>
        <v>0</v>
      </c>
      <c r="X8172" s="164"/>
      <c r="Y8172" s="7">
        <f t="shared" si="1101"/>
        <v>0</v>
      </c>
      <c r="Z8172" s="164"/>
      <c r="AA8172" s="8">
        <f t="shared" si="1108"/>
        <v>0</v>
      </c>
      <c r="AB8172" s="164">
        <f t="shared" si="1106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5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 hidden="1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2950</v>
      </c>
      <c r="I8173" s="158" t="s">
        <v>5069</v>
      </c>
      <c r="J8173" s="168" t="s">
        <v>2952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4"/>
        <v>20898.499999999985</v>
      </c>
      <c r="W8173" s="164">
        <f t="shared" si="1103"/>
        <v>42473.100000000006</v>
      </c>
      <c r="X8173" s="164"/>
      <c r="Y8173" s="7">
        <f t="shared" si="1101"/>
        <v>42473.100000000006</v>
      </c>
      <c r="Z8173" s="164"/>
      <c r="AA8173" s="8">
        <f t="shared" si="1108"/>
        <v>42473.100000000006</v>
      </c>
      <c r="AB8173" s="164">
        <f t="shared" si="1106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5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 hidden="1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3057</v>
      </c>
      <c r="F8174" s="158" t="s">
        <v>3057</v>
      </c>
      <c r="G8174" s="159" t="s">
        <v>3057</v>
      </c>
      <c r="H8174" s="158" t="s">
        <v>2950</v>
      </c>
      <c r="I8174" s="158" t="s">
        <v>5069</v>
      </c>
      <c r="J8174" s="168" t="s">
        <v>2952</v>
      </c>
      <c r="K8174" s="158" t="s">
        <v>32</v>
      </c>
      <c r="L8174" s="158" t="s">
        <v>3058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4"/>
        <v>35484</v>
      </c>
      <c r="W8174" s="164">
        <f t="shared" si="1103"/>
        <v>0</v>
      </c>
      <c r="X8174" s="164"/>
      <c r="Y8174" s="7">
        <f t="shared" si="1101"/>
        <v>0</v>
      </c>
      <c r="Z8174" s="164"/>
      <c r="AA8174" s="8">
        <f t="shared" si="1108"/>
        <v>0</v>
      </c>
      <c r="AB8174" s="164">
        <f t="shared" si="1106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5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 hidden="1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3059</v>
      </c>
      <c r="G8175" s="159" t="s">
        <v>287</v>
      </c>
      <c r="H8175" s="158" t="s">
        <v>2950</v>
      </c>
      <c r="I8175" s="158" t="s">
        <v>5069</v>
      </c>
      <c r="J8175" s="168" t="s">
        <v>2952</v>
      </c>
      <c r="K8175" s="158" t="s">
        <v>32</v>
      </c>
      <c r="L8175" s="158" t="s">
        <v>3058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4"/>
        <v>400000</v>
      </c>
      <c r="W8175" s="164">
        <f t="shared" si="1103"/>
        <v>0</v>
      </c>
      <c r="X8175" s="164"/>
      <c r="Y8175" s="7">
        <f t="shared" si="1101"/>
        <v>0</v>
      </c>
      <c r="Z8175" s="164"/>
      <c r="AA8175" s="8">
        <f t="shared" si="1108"/>
        <v>0</v>
      </c>
      <c r="AB8175" s="164">
        <f t="shared" si="1106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5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 hidden="1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2950</v>
      </c>
      <c r="I8176" s="158" t="s">
        <v>5069</v>
      </c>
      <c r="J8176" s="168" t="s">
        <v>2952</v>
      </c>
      <c r="K8176" s="158" t="s">
        <v>32</v>
      </c>
      <c r="L8176" s="158" t="s">
        <v>3060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4"/>
        <v>13552</v>
      </c>
      <c r="W8176" s="164">
        <f t="shared" si="1103"/>
        <v>0</v>
      </c>
      <c r="X8176" s="164"/>
      <c r="Y8176" s="7">
        <f t="shared" si="1101"/>
        <v>0</v>
      </c>
      <c r="Z8176" s="164"/>
      <c r="AA8176" s="8">
        <f t="shared" si="1108"/>
        <v>0</v>
      </c>
      <c r="AB8176" s="164">
        <f t="shared" si="1106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5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 hidden="1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2991</v>
      </c>
      <c r="F8177" s="158" t="s">
        <v>4795</v>
      </c>
      <c r="G8177" s="159" t="s">
        <v>2962</v>
      </c>
      <c r="H8177" s="158" t="s">
        <v>2950</v>
      </c>
      <c r="I8177" s="158" t="s">
        <v>5069</v>
      </c>
      <c r="J8177" s="168" t="s">
        <v>2952</v>
      </c>
      <c r="K8177" s="158" t="s">
        <v>32</v>
      </c>
      <c r="L8177" s="158" t="s">
        <v>2991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4"/>
        <v>27072.639999999992</v>
      </c>
      <c r="W8177" s="164">
        <f t="shared" si="1103"/>
        <v>2053.5700000000056</v>
      </c>
      <c r="X8177" s="164">
        <f>W8177*R8177</f>
        <v>61.607100000000166</v>
      </c>
      <c r="Y8177" s="7">
        <f t="shared" si="1101"/>
        <v>0</v>
      </c>
      <c r="Z8177" s="164"/>
      <c r="AA8177" s="8">
        <f t="shared" si="1108"/>
        <v>2115.1771000000058</v>
      </c>
      <c r="AB8177" s="164">
        <f t="shared" si="1106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5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 hidden="1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3061</v>
      </c>
      <c r="F8178" s="158" t="s">
        <v>3062</v>
      </c>
      <c r="G8178" s="159" t="s">
        <v>1048</v>
      </c>
      <c r="H8178" s="158" t="s">
        <v>2950</v>
      </c>
      <c r="I8178" s="158" t="s">
        <v>5069</v>
      </c>
      <c r="J8178" s="168" t="s">
        <v>2952</v>
      </c>
      <c r="K8178" s="158" t="s">
        <v>32</v>
      </c>
      <c r="L8178" s="158" t="s">
        <v>3063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4"/>
        <v>10</v>
      </c>
      <c r="W8178" s="164">
        <f t="shared" si="1103"/>
        <v>0</v>
      </c>
      <c r="X8178" s="164"/>
      <c r="Y8178" s="7">
        <f t="shared" si="1101"/>
        <v>0</v>
      </c>
      <c r="Z8178" s="164"/>
      <c r="AA8178" s="8">
        <f t="shared" si="1108"/>
        <v>0</v>
      </c>
      <c r="AB8178" s="164">
        <f t="shared" si="1106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5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 hidden="1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3064</v>
      </c>
      <c r="F8179" s="158" t="s">
        <v>3065</v>
      </c>
      <c r="G8179" s="159" t="s">
        <v>1921</v>
      </c>
      <c r="H8179" s="158" t="s">
        <v>2950</v>
      </c>
      <c r="I8179" s="158" t="s">
        <v>5069</v>
      </c>
      <c r="J8179" s="168" t="s">
        <v>2952</v>
      </c>
      <c r="K8179" s="158" t="s">
        <v>32</v>
      </c>
      <c r="L8179" s="158" t="s">
        <v>3064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4"/>
        <v>148.93</v>
      </c>
      <c r="W8179" s="164">
        <f t="shared" si="1103"/>
        <v>0</v>
      </c>
      <c r="X8179" s="164"/>
      <c r="Y8179" s="7">
        <f t="shared" si="1101"/>
        <v>0</v>
      </c>
      <c r="Z8179" s="164"/>
      <c r="AA8179" s="8">
        <f t="shared" si="1108"/>
        <v>0</v>
      </c>
      <c r="AB8179" s="164">
        <f t="shared" si="1106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5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 hidden="1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1780</v>
      </c>
      <c r="F8180" s="158" t="s">
        <v>1780</v>
      </c>
      <c r="G8180" s="159" t="s">
        <v>1780</v>
      </c>
      <c r="H8180" s="158" t="s">
        <v>911</v>
      </c>
      <c r="I8180" s="158" t="s">
        <v>5070</v>
      </c>
      <c r="J8180" s="168" t="s">
        <v>912</v>
      </c>
      <c r="K8180" s="158" t="s">
        <v>32</v>
      </c>
      <c r="L8180" s="158" t="s">
        <v>4829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4"/>
        <v>1655.4739999999997</v>
      </c>
      <c r="W8180" s="164">
        <f t="shared" si="1103"/>
        <v>3521.9017857142858</v>
      </c>
      <c r="X8180" s="164"/>
      <c r="Y8180" s="7">
        <f t="shared" si="1101"/>
        <v>3521.9017857142858</v>
      </c>
      <c r="Z8180" s="164"/>
      <c r="AA8180" s="8">
        <f t="shared" si="1108"/>
        <v>3521.9017857142858</v>
      </c>
      <c r="AB8180" s="164">
        <f t="shared" si="1106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 hidden="1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5070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4"/>
        <v>-1.81600000004983</v>
      </c>
      <c r="W8181" s="164">
        <f t="shared" si="1103"/>
        <v>0</v>
      </c>
      <c r="X8181" s="164"/>
      <c r="Y8181" s="7">
        <f t="shared" si="1101"/>
        <v>0</v>
      </c>
      <c r="Z8181" s="164"/>
      <c r="AA8181" s="164"/>
      <c r="AB8181" s="164">
        <f t="shared" si="1106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09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 hidden="1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5070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4"/>
        <v>-25.4800000000978</v>
      </c>
      <c r="W8182" s="164">
        <f t="shared" si="1103"/>
        <v>0</v>
      </c>
      <c r="X8182" s="164"/>
      <c r="Y8182" s="7">
        <f t="shared" si="1101"/>
        <v>0</v>
      </c>
      <c r="Z8182" s="164"/>
      <c r="AA8182" s="164"/>
      <c r="AB8182" s="164">
        <f t="shared" si="1106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09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 hidden="1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5070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4"/>
        <v>-0.80000000000291005</v>
      </c>
      <c r="W8183" s="164">
        <f t="shared" si="1103"/>
        <v>0</v>
      </c>
      <c r="X8183" s="164"/>
      <c r="Y8183" s="7">
        <f t="shared" si="1101"/>
        <v>0</v>
      </c>
      <c r="Z8183" s="164"/>
      <c r="AA8183" s="164"/>
      <c r="AB8183" s="164">
        <f t="shared" si="1106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09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 hidden="1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5070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4"/>
        <v>-0.80799999999499095</v>
      </c>
      <c r="W8184" s="164">
        <f t="shared" si="1103"/>
        <v>0</v>
      </c>
      <c r="X8184" s="164"/>
      <c r="Y8184" s="7">
        <f t="shared" si="1101"/>
        <v>0</v>
      </c>
      <c r="Z8184" s="164"/>
      <c r="AA8184" s="164"/>
      <c r="AB8184" s="164">
        <f t="shared" si="1106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09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 hidden="1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5070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4"/>
        <v>0.57800000000042895</v>
      </c>
      <c r="W8185" s="164">
        <f t="shared" si="1103"/>
        <v>0</v>
      </c>
      <c r="X8185" s="164"/>
      <c r="Y8185" s="7">
        <f t="shared" si="1101"/>
        <v>0</v>
      </c>
      <c r="Z8185" s="164"/>
      <c r="AA8185" s="164"/>
      <c r="AB8185" s="164">
        <f t="shared" si="1106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09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 hidden="1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5070</v>
      </c>
      <c r="J8186" s="168" t="s">
        <v>912</v>
      </c>
      <c r="K8186" s="158" t="s">
        <v>32</v>
      </c>
      <c r="L8186" s="158" t="s">
        <v>4132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4"/>
        <v>2733.1440000000011</v>
      </c>
      <c r="W8186" s="164">
        <f t="shared" si="1103"/>
        <v>5559.6964285714275</v>
      </c>
      <c r="X8186" s="164"/>
      <c r="Y8186" s="7">
        <f t="shared" si="1101"/>
        <v>5559.6964285714275</v>
      </c>
      <c r="Z8186" s="164"/>
      <c r="AA8186" s="8">
        <f t="shared" ref="AA8186:AA8190" si="1110">W8186+X8186</f>
        <v>5559.6964285714275</v>
      </c>
      <c r="AB8186" s="164">
        <f t="shared" si="1106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3262</v>
      </c>
      <c r="AJ8186" s="164">
        <f t="shared" si="1109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 hidden="1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3535</v>
      </c>
      <c r="F8187" s="158" t="s">
        <v>3535</v>
      </c>
      <c r="G8187" s="159" t="s">
        <v>3535</v>
      </c>
      <c r="H8187" s="158" t="s">
        <v>911</v>
      </c>
      <c r="I8187" s="158" t="s">
        <v>5070</v>
      </c>
      <c r="J8187" s="168" t="s">
        <v>912</v>
      </c>
      <c r="K8187" s="158" t="s">
        <v>32</v>
      </c>
      <c r="L8187" s="158" t="s">
        <v>3536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4"/>
        <v>16210.56</v>
      </c>
      <c r="W8187" s="164">
        <f t="shared" si="1103"/>
        <v>0</v>
      </c>
      <c r="X8187" s="164"/>
      <c r="Y8187" s="7">
        <f t="shared" si="1101"/>
        <v>0</v>
      </c>
      <c r="Z8187" s="164"/>
      <c r="AA8187" s="8">
        <f t="shared" si="1110"/>
        <v>0</v>
      </c>
      <c r="AB8187" s="164">
        <f t="shared" si="1106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09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 hidden="1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5070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4"/>
        <v>3.1479999999992301</v>
      </c>
      <c r="W8188" s="164">
        <f t="shared" si="1103"/>
        <v>0</v>
      </c>
      <c r="X8188" s="164"/>
      <c r="Y8188" s="7">
        <f t="shared" si="1101"/>
        <v>0</v>
      </c>
      <c r="Z8188" s="164"/>
      <c r="AA8188" s="8">
        <f t="shared" si="1110"/>
        <v>0</v>
      </c>
      <c r="AB8188" s="164">
        <f t="shared" si="1106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09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 hidden="1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5070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4"/>
        <v>0.63200000000142598</v>
      </c>
      <c r="W8189" s="164">
        <f t="shared" si="1103"/>
        <v>0</v>
      </c>
      <c r="X8189" s="164"/>
      <c r="Y8189" s="7">
        <f t="shared" si="1101"/>
        <v>0</v>
      </c>
      <c r="Z8189" s="164"/>
      <c r="AA8189" s="8">
        <f t="shared" si="1110"/>
        <v>0</v>
      </c>
      <c r="AB8189" s="164">
        <f t="shared" si="1106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09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 hidden="1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5070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4"/>
        <v>-8.40000000002874E-2</v>
      </c>
      <c r="W8190" s="164">
        <f t="shared" si="1103"/>
        <v>0</v>
      </c>
      <c r="X8190" s="164"/>
      <c r="Y8190" s="7">
        <f t="shared" si="1101"/>
        <v>0</v>
      </c>
      <c r="Z8190" s="164"/>
      <c r="AA8190" s="8">
        <f t="shared" si="1110"/>
        <v>0</v>
      </c>
      <c r="AB8190" s="164">
        <f t="shared" si="1106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09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 hidden="1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5070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4"/>
        <v>2.4000000001251499E-2</v>
      </c>
      <c r="W8191" s="164">
        <f t="shared" si="1103"/>
        <v>0</v>
      </c>
      <c r="X8191" s="164"/>
      <c r="Y8191" s="7">
        <f t="shared" si="1101"/>
        <v>0</v>
      </c>
      <c r="Z8191" s="164"/>
      <c r="AA8191" s="164"/>
      <c r="AB8191" s="164">
        <f t="shared" si="1106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09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 hidden="1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5070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4"/>
        <v>0.19999999998981399</v>
      </c>
      <c r="W8192" s="164">
        <f t="shared" si="1103"/>
        <v>0</v>
      </c>
      <c r="X8192" s="164"/>
      <c r="Y8192" s="7">
        <f t="shared" si="1101"/>
        <v>0</v>
      </c>
      <c r="Z8192" s="164"/>
      <c r="AA8192" s="164"/>
      <c r="AB8192" s="164">
        <f t="shared" si="1106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09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 hidden="1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5070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4"/>
        <v>-3.9780000001331901</v>
      </c>
      <c r="W8193" s="164">
        <f t="shared" si="1103"/>
        <v>0</v>
      </c>
      <c r="X8193" s="164"/>
      <c r="Y8193" s="7">
        <f t="shared" si="1101"/>
        <v>0</v>
      </c>
      <c r="Z8193" s="164"/>
      <c r="AA8193" s="164"/>
      <c r="AB8193" s="164">
        <f t="shared" si="1106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09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 hidden="1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5070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4"/>
        <v>-0.97999999998137399</v>
      </c>
      <c r="W8194" s="164">
        <f t="shared" si="1103"/>
        <v>0</v>
      </c>
      <c r="X8194" s="164"/>
      <c r="Y8194" s="7">
        <f t="shared" si="1101"/>
        <v>0</v>
      </c>
      <c r="Z8194" s="164"/>
      <c r="AA8194" s="164"/>
      <c r="AB8194" s="164">
        <f t="shared" si="1106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09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 hidden="1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5065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3"/>
        <v>15000</v>
      </c>
      <c r="X8195" s="164"/>
      <c r="Y8195" s="7">
        <f t="shared" ref="Y8195:Y8258" si="1111">IF(W8195-AC8195&lt;=0,0,IF(O8195="返现",MAX(W8195-AB8195-AC8195,0),MAX(W8195-AC8195,0)))</f>
        <v>0</v>
      </c>
      <c r="Z8195" s="164"/>
      <c r="AA8195" s="8">
        <f t="shared" ref="AA8195:AA8255" si="1112">W8195+X8195</f>
        <v>15000</v>
      </c>
      <c r="AB8195" s="164">
        <f t="shared" si="1106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 hidden="1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3537</v>
      </c>
      <c r="G8196" s="159" t="s">
        <v>74</v>
      </c>
      <c r="H8196" s="158" t="s">
        <v>75</v>
      </c>
      <c r="I8196" s="158" t="s">
        <v>5065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3">S8196+T8196-U8196</f>
        <v>52765.27</v>
      </c>
      <c r="W8196" s="164">
        <f t="shared" si="1103"/>
        <v>51286.26</v>
      </c>
      <c r="X8196" s="164"/>
      <c r="Y8196" s="7">
        <f t="shared" si="1111"/>
        <v>0</v>
      </c>
      <c r="Z8196" s="164"/>
      <c r="AA8196" s="8">
        <f t="shared" si="1112"/>
        <v>51286.26</v>
      </c>
      <c r="AB8196" s="164">
        <f t="shared" si="1106"/>
        <v>0</v>
      </c>
      <c r="AC8196" s="164">
        <f t="shared" ref="AC8196:AC8259" si="1114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5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 hidden="1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5065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3"/>
        <v>10859.629999999997</v>
      </c>
      <c r="W8197" s="164">
        <f t="shared" ref="W8197:W8260" si="1116">IF(O8197="折扣",U8197*P8197,IF(O8197="返现",U8197,U8197/(1+P8197)))</f>
        <v>17604.800000000003</v>
      </c>
      <c r="X8197" s="164"/>
      <c r="Y8197" s="7">
        <f t="shared" si="1111"/>
        <v>0</v>
      </c>
      <c r="Z8197" s="164"/>
      <c r="AA8197" s="8">
        <f t="shared" si="1112"/>
        <v>17604.800000000003</v>
      </c>
      <c r="AB8197" s="164">
        <f t="shared" si="1106"/>
        <v>0</v>
      </c>
      <c r="AC8197" s="164">
        <f t="shared" si="1114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5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 hidden="1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5065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3"/>
        <v>35417.329999999994</v>
      </c>
      <c r="W8198" s="164">
        <f t="shared" si="1116"/>
        <v>53492.352941176476</v>
      </c>
      <c r="X8198" s="164"/>
      <c r="Y8198" s="7">
        <f t="shared" si="1111"/>
        <v>0</v>
      </c>
      <c r="Z8198" s="164"/>
      <c r="AA8198" s="8">
        <f t="shared" si="1112"/>
        <v>53492.352941176476</v>
      </c>
      <c r="AB8198" s="164">
        <f t="shared" si="1106"/>
        <v>1069.8470588235286</v>
      </c>
      <c r="AC8198" s="164">
        <f t="shared" si="1114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5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 hidden="1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5065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3"/>
        <v>23345.78</v>
      </c>
      <c r="W8199" s="164">
        <f t="shared" si="1116"/>
        <v>71801.72</v>
      </c>
      <c r="X8199" s="164"/>
      <c r="Y8199" s="7">
        <f t="shared" si="1111"/>
        <v>0</v>
      </c>
      <c r="Z8199" s="164"/>
      <c r="AA8199" s="8">
        <f t="shared" si="1112"/>
        <v>71801.72</v>
      </c>
      <c r="AB8199" s="164">
        <f t="shared" si="1106"/>
        <v>0</v>
      </c>
      <c r="AC8199" s="164">
        <f t="shared" si="1114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5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 hidden="1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5065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3"/>
        <v>26711.079999999987</v>
      </c>
      <c r="W8200" s="164">
        <f t="shared" si="1116"/>
        <v>71771.440000000017</v>
      </c>
      <c r="X8200" s="164"/>
      <c r="Y8200" s="7">
        <f t="shared" si="1111"/>
        <v>0</v>
      </c>
      <c r="Z8200" s="164"/>
      <c r="AA8200" s="8">
        <f t="shared" si="1112"/>
        <v>71771.440000000017</v>
      </c>
      <c r="AB8200" s="164">
        <f t="shared" si="1106"/>
        <v>0</v>
      </c>
      <c r="AC8200" s="164">
        <f t="shared" si="1114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5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 hidden="1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5065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3"/>
        <v>65924.149999999994</v>
      </c>
      <c r="W8201" s="164">
        <f t="shared" si="1116"/>
        <v>0</v>
      </c>
      <c r="X8201" s="164"/>
      <c r="Y8201" s="7">
        <f t="shared" si="1111"/>
        <v>0</v>
      </c>
      <c r="Z8201" s="164"/>
      <c r="AA8201" s="8">
        <f t="shared" si="1112"/>
        <v>0</v>
      </c>
      <c r="AB8201" s="164">
        <f t="shared" si="1106"/>
        <v>0</v>
      </c>
      <c r="AC8201" s="164">
        <f t="shared" si="1114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5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 hidden="1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5065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3"/>
        <v>155298.96999999997</v>
      </c>
      <c r="W8202" s="164">
        <f t="shared" si="1116"/>
        <v>570915.70000000007</v>
      </c>
      <c r="X8202" s="164"/>
      <c r="Y8202" s="7">
        <f t="shared" si="1111"/>
        <v>0</v>
      </c>
      <c r="Z8202" s="164"/>
      <c r="AA8202" s="8">
        <f t="shared" si="1112"/>
        <v>570915.70000000007</v>
      </c>
      <c r="AB8202" s="164">
        <f t="shared" si="1106"/>
        <v>0</v>
      </c>
      <c r="AC8202" s="164">
        <f t="shared" si="1114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5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 hidden="1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5065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3"/>
        <v>34902.760000000024</v>
      </c>
      <c r="W8203" s="164">
        <f t="shared" si="1116"/>
        <v>88737.699999999968</v>
      </c>
      <c r="X8203" s="164">
        <f>W8203*R8203</f>
        <v>4436.8849999999984</v>
      </c>
      <c r="Y8203" s="7">
        <f t="shared" si="1111"/>
        <v>0</v>
      </c>
      <c r="Z8203" s="164"/>
      <c r="AA8203" s="8">
        <f t="shared" si="1112"/>
        <v>93174.584999999963</v>
      </c>
      <c r="AB8203" s="164">
        <f t="shared" si="1106"/>
        <v>0</v>
      </c>
      <c r="AC8203" s="164">
        <f t="shared" si="1114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5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 hidden="1">
      <c r="A8204" s="157">
        <v>43922</v>
      </c>
      <c r="B8204" s="158" t="s">
        <v>32</v>
      </c>
      <c r="C8204" s="158" t="s">
        <v>188</v>
      </c>
      <c r="D8204" s="158" t="s">
        <v>3581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5065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3"/>
        <v>30000</v>
      </c>
      <c r="W8204" s="164">
        <f t="shared" si="1116"/>
        <v>0</v>
      </c>
      <c r="X8204" s="164"/>
      <c r="Y8204" s="7">
        <f t="shared" si="1111"/>
        <v>0</v>
      </c>
      <c r="Z8204" s="164"/>
      <c r="AA8204" s="8">
        <f t="shared" si="1112"/>
        <v>0</v>
      </c>
      <c r="AB8204" s="164">
        <f t="shared" si="1106"/>
        <v>0</v>
      </c>
      <c r="AC8204" s="164">
        <f t="shared" si="1114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5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 hidden="1">
      <c r="A8205" s="157">
        <v>43922</v>
      </c>
      <c r="B8205" s="158" t="s">
        <v>32</v>
      </c>
      <c r="C8205" s="158" t="s">
        <v>188</v>
      </c>
      <c r="D8205" s="158" t="s">
        <v>3581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5065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161" t="s">
        <v>80</v>
      </c>
      <c r="P8205" s="162">
        <v>0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3"/>
        <v>2702.4500000000044</v>
      </c>
      <c r="W8205" s="164">
        <f t="shared" si="1116"/>
        <v>16386.899999999998</v>
      </c>
      <c r="X8205" s="164"/>
      <c r="Y8205" s="7">
        <f t="shared" si="1111"/>
        <v>0</v>
      </c>
      <c r="Z8205" s="164"/>
      <c r="AA8205" s="8">
        <f t="shared" si="1112"/>
        <v>16386.899999999998</v>
      </c>
      <c r="AB8205" s="164">
        <f t="shared" si="1106"/>
        <v>0</v>
      </c>
      <c r="AC8205" s="164">
        <f t="shared" si="1114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5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 hidden="1">
      <c r="A8206" s="157">
        <v>43922</v>
      </c>
      <c r="B8206" s="158" t="s">
        <v>32</v>
      </c>
      <c r="C8206" s="158" t="s">
        <v>188</v>
      </c>
      <c r="D8206" s="158" t="s">
        <v>3581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5065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3"/>
        <v>39911.420000000013</v>
      </c>
      <c r="W8206" s="164">
        <f t="shared" si="1116"/>
        <v>87464.640776699016</v>
      </c>
      <c r="X8206" s="164"/>
      <c r="Y8206" s="7">
        <f t="shared" si="1111"/>
        <v>0</v>
      </c>
      <c r="Z8206" s="164"/>
      <c r="AA8206" s="8">
        <f t="shared" si="1112"/>
        <v>87464.640776699016</v>
      </c>
      <c r="AB8206" s="164">
        <f t="shared" si="1106"/>
        <v>2623.9392233009712</v>
      </c>
      <c r="AC8206" s="164">
        <f t="shared" si="1114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5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 hidden="1">
      <c r="A8207" s="157">
        <v>43922</v>
      </c>
      <c r="B8207" s="158" t="s">
        <v>32</v>
      </c>
      <c r="C8207" s="158" t="s">
        <v>188</v>
      </c>
      <c r="D8207" s="158" t="s">
        <v>3581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5065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161" t="s">
        <v>80</v>
      </c>
      <c r="P8207" s="162">
        <v>0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3"/>
        <v>0</v>
      </c>
      <c r="W8207" s="164">
        <f t="shared" si="1116"/>
        <v>2520.4200000000128</v>
      </c>
      <c r="X8207" s="164"/>
      <c r="Y8207" s="7">
        <f t="shared" si="1111"/>
        <v>0</v>
      </c>
      <c r="Z8207" s="164"/>
      <c r="AA8207" s="8">
        <f t="shared" si="1112"/>
        <v>2520.4200000000128</v>
      </c>
      <c r="AB8207" s="164">
        <f t="shared" si="1106"/>
        <v>0</v>
      </c>
      <c r="AC8207" s="164">
        <f t="shared" si="1114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5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 hidden="1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5065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3"/>
        <v>18447.989999999991</v>
      </c>
      <c r="W8208" s="164">
        <f t="shared" si="1116"/>
        <v>45196.126213592244</v>
      </c>
      <c r="X8208" s="164"/>
      <c r="Y8208" s="7">
        <f t="shared" si="1111"/>
        <v>0</v>
      </c>
      <c r="Z8208" s="164"/>
      <c r="AA8208" s="8">
        <f t="shared" si="1112"/>
        <v>45196.126213592244</v>
      </c>
      <c r="AB8208" s="164">
        <f t="shared" si="1106"/>
        <v>1355.883786407765</v>
      </c>
      <c r="AC8208" s="164">
        <f t="shared" si="1114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5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 hidden="1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5065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80</v>
      </c>
      <c r="P8209" s="162">
        <v>0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3"/>
        <v>0</v>
      </c>
      <c r="W8209" s="164">
        <f t="shared" si="1116"/>
        <v>16849.789999999994</v>
      </c>
      <c r="X8209" s="164"/>
      <c r="Y8209" s="7">
        <f t="shared" si="1111"/>
        <v>0</v>
      </c>
      <c r="Z8209" s="164"/>
      <c r="AA8209" s="8">
        <f t="shared" si="1112"/>
        <v>16849.789999999994</v>
      </c>
      <c r="AB8209" s="164">
        <f t="shared" si="1106"/>
        <v>0</v>
      </c>
      <c r="AC8209" s="164">
        <f t="shared" si="1114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5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 hidden="1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5065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3"/>
        <v>0</v>
      </c>
      <c r="W8210" s="164">
        <f t="shared" si="1116"/>
        <v>92868.390000000014</v>
      </c>
      <c r="X8210" s="164"/>
      <c r="Y8210" s="7">
        <f t="shared" si="1111"/>
        <v>0</v>
      </c>
      <c r="Z8210" s="164"/>
      <c r="AA8210" s="8">
        <f t="shared" si="1112"/>
        <v>92868.390000000014</v>
      </c>
      <c r="AB8210" s="164">
        <f t="shared" si="1106"/>
        <v>0</v>
      </c>
      <c r="AC8210" s="164">
        <f t="shared" si="1114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5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 hidden="1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4830</v>
      </c>
      <c r="G8211" s="159" t="s">
        <v>74</v>
      </c>
      <c r="H8211" s="158" t="s">
        <v>75</v>
      </c>
      <c r="I8211" s="158" t="s">
        <v>5065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3"/>
        <v>93516.390000000014</v>
      </c>
      <c r="W8211" s="164">
        <f t="shared" si="1116"/>
        <v>56483.609999999986</v>
      </c>
      <c r="X8211" s="164"/>
      <c r="Y8211" s="7">
        <f t="shared" si="1111"/>
        <v>0</v>
      </c>
      <c r="Z8211" s="164"/>
      <c r="AA8211" s="8">
        <f t="shared" si="1112"/>
        <v>56483.609999999986</v>
      </c>
      <c r="AB8211" s="164">
        <f t="shared" si="1106"/>
        <v>0</v>
      </c>
      <c r="AC8211" s="164">
        <f t="shared" si="1114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5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 hidden="1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4148</v>
      </c>
      <c r="G8212" s="159" t="s">
        <v>74</v>
      </c>
      <c r="H8212" s="158" t="s">
        <v>75</v>
      </c>
      <c r="I8212" s="158" t="s">
        <v>5065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3"/>
        <v>21548.600000000002</v>
      </c>
      <c r="W8212" s="164">
        <f t="shared" si="1116"/>
        <v>26025.882352941175</v>
      </c>
      <c r="X8212" s="164"/>
      <c r="Y8212" s="7">
        <f t="shared" si="1111"/>
        <v>0</v>
      </c>
      <c r="Z8212" s="164"/>
      <c r="AA8212" s="8">
        <f t="shared" si="1112"/>
        <v>26025.882352941175</v>
      </c>
      <c r="AB8212" s="164">
        <f t="shared" si="1106"/>
        <v>520.51764705882306</v>
      </c>
      <c r="AC8212" s="164">
        <f t="shared" si="1114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5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 hidden="1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4008</v>
      </c>
      <c r="F8213" s="158" t="s">
        <v>4148</v>
      </c>
      <c r="G8213" s="159" t="s">
        <v>74</v>
      </c>
      <c r="H8213" s="158" t="s">
        <v>75</v>
      </c>
      <c r="I8213" s="158" t="s">
        <v>5065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3"/>
        <v>0</v>
      </c>
      <c r="W8213" s="164">
        <f t="shared" si="1116"/>
        <v>0</v>
      </c>
      <c r="X8213" s="164"/>
      <c r="Y8213" s="7">
        <f t="shared" si="1111"/>
        <v>0</v>
      </c>
      <c r="Z8213" s="164"/>
      <c r="AA8213" s="8">
        <f t="shared" si="1112"/>
        <v>0</v>
      </c>
      <c r="AB8213" s="164">
        <f t="shared" si="1106"/>
        <v>0</v>
      </c>
      <c r="AC8213" s="164">
        <f t="shared" si="1114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5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 hidden="1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3504</v>
      </c>
      <c r="F8214" s="158" t="s">
        <v>4831</v>
      </c>
      <c r="G8214" s="159" t="s">
        <v>74</v>
      </c>
      <c r="H8214" s="158" t="s">
        <v>75</v>
      </c>
      <c r="I8214" s="158" t="s">
        <v>5065</v>
      </c>
      <c r="J8214" s="168" t="s">
        <v>77</v>
      </c>
      <c r="K8214" s="158" t="s">
        <v>505</v>
      </c>
      <c r="L8214" s="158" t="s">
        <v>3505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3"/>
        <v>0</v>
      </c>
      <c r="W8214" s="164">
        <f t="shared" si="1116"/>
        <v>154.5</v>
      </c>
      <c r="X8214" s="164"/>
      <c r="Y8214" s="7">
        <f t="shared" si="1111"/>
        <v>0</v>
      </c>
      <c r="Z8214" s="164"/>
      <c r="AA8214" s="8">
        <f t="shared" si="1112"/>
        <v>154.5</v>
      </c>
      <c r="AB8214" s="164">
        <f t="shared" si="1106"/>
        <v>0</v>
      </c>
      <c r="AC8214" s="164">
        <f t="shared" si="1114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5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 hidden="1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3504</v>
      </c>
      <c r="F8215" s="158" t="s">
        <v>3538</v>
      </c>
      <c r="G8215" s="159" t="s">
        <v>74</v>
      </c>
      <c r="H8215" s="158" t="s">
        <v>75</v>
      </c>
      <c r="I8215" s="158" t="s">
        <v>5065</v>
      </c>
      <c r="J8215" s="168" t="s">
        <v>77</v>
      </c>
      <c r="K8215" s="158" t="s">
        <v>505</v>
      </c>
      <c r="L8215" s="158" t="s">
        <v>3505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3"/>
        <v>0</v>
      </c>
      <c r="W8215" s="164">
        <f t="shared" si="1116"/>
        <v>0</v>
      </c>
      <c r="X8215" s="164"/>
      <c r="Y8215" s="7">
        <f t="shared" si="1111"/>
        <v>0</v>
      </c>
      <c r="Z8215" s="164"/>
      <c r="AA8215" s="8">
        <f t="shared" si="1112"/>
        <v>0</v>
      </c>
      <c r="AB8215" s="164">
        <f t="shared" si="1106"/>
        <v>0</v>
      </c>
      <c r="AC8215" s="164">
        <f t="shared" si="1114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5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 hidden="1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4150</v>
      </c>
      <c r="G8216" s="159" t="s">
        <v>74</v>
      </c>
      <c r="H8216" s="158" t="s">
        <v>75</v>
      </c>
      <c r="I8216" s="158" t="s">
        <v>5065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3"/>
        <v>53270.880000000063</v>
      </c>
      <c r="W8216" s="164">
        <f t="shared" si="1116"/>
        <v>108687.82999999996</v>
      </c>
      <c r="X8216" s="164"/>
      <c r="Y8216" s="7">
        <f t="shared" si="1111"/>
        <v>0</v>
      </c>
      <c r="Z8216" s="164"/>
      <c r="AA8216" s="8">
        <f t="shared" si="1112"/>
        <v>108687.82999999996</v>
      </c>
      <c r="AB8216" s="164">
        <f t="shared" si="1106"/>
        <v>0</v>
      </c>
      <c r="AC8216" s="164">
        <f t="shared" si="1114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5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 hidden="1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4150</v>
      </c>
      <c r="G8217" s="159" t="s">
        <v>74</v>
      </c>
      <c r="H8217" s="158" t="s">
        <v>75</v>
      </c>
      <c r="I8217" s="158" t="s">
        <v>5065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3"/>
        <v>3697.8600000000015</v>
      </c>
      <c r="W8217" s="164">
        <f t="shared" si="1116"/>
        <v>5046.8999999999987</v>
      </c>
      <c r="X8217" s="164"/>
      <c r="Y8217" s="7">
        <f t="shared" si="1111"/>
        <v>0</v>
      </c>
      <c r="Z8217" s="164"/>
      <c r="AA8217" s="8">
        <f t="shared" si="1112"/>
        <v>5046.8999999999987</v>
      </c>
      <c r="AB8217" s="164">
        <f t="shared" si="1106"/>
        <v>0</v>
      </c>
      <c r="AC8217" s="164">
        <f t="shared" si="1114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5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 hidden="1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4154</v>
      </c>
      <c r="F8218" s="158" t="s">
        <v>4832</v>
      </c>
      <c r="G8218" s="159" t="s">
        <v>74</v>
      </c>
      <c r="H8218" s="158" t="s">
        <v>75</v>
      </c>
      <c r="I8218" s="158" t="s">
        <v>5065</v>
      </c>
      <c r="J8218" s="168" t="s">
        <v>77</v>
      </c>
      <c r="K8218" s="158" t="s">
        <v>505</v>
      </c>
      <c r="L8218" s="158" t="s">
        <v>4156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3"/>
        <v>2021.5000000000036</v>
      </c>
      <c r="W8218" s="164">
        <f t="shared" si="1116"/>
        <v>15152.499999999996</v>
      </c>
      <c r="X8218" s="164"/>
      <c r="Y8218" s="7">
        <f t="shared" si="1111"/>
        <v>0</v>
      </c>
      <c r="Z8218" s="164"/>
      <c r="AA8218" s="8">
        <f t="shared" si="1112"/>
        <v>15152.499999999996</v>
      </c>
      <c r="AB8218" s="164">
        <f t="shared" ref="AB8218:AB8281" si="1117">U8218-W8218</f>
        <v>0</v>
      </c>
      <c r="AC8218" s="164">
        <f t="shared" si="1114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5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 hidden="1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3541</v>
      </c>
      <c r="G8219" s="159" t="s">
        <v>74</v>
      </c>
      <c r="H8219" s="158" t="s">
        <v>75</v>
      </c>
      <c r="I8219" s="158" t="s">
        <v>5065</v>
      </c>
      <c r="J8219" s="168" t="s">
        <v>77</v>
      </c>
      <c r="K8219" s="158" t="s">
        <v>505</v>
      </c>
      <c r="L8219" s="158" t="s">
        <v>1825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3"/>
        <v>15695.770000000004</v>
      </c>
      <c r="W8219" s="164">
        <f t="shared" si="1116"/>
        <v>31514.588235294115</v>
      </c>
      <c r="X8219" s="164"/>
      <c r="Y8219" s="7">
        <f t="shared" si="1111"/>
        <v>0</v>
      </c>
      <c r="Z8219" s="164"/>
      <c r="AA8219" s="8">
        <f t="shared" si="1112"/>
        <v>31514.588235294115</v>
      </c>
      <c r="AB8219" s="164">
        <f t="shared" si="1117"/>
        <v>630.29176470588209</v>
      </c>
      <c r="AC8219" s="164">
        <f t="shared" si="1114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5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 hidden="1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5065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3"/>
        <v>0</v>
      </c>
      <c r="W8220" s="164">
        <f t="shared" si="1116"/>
        <v>0</v>
      </c>
      <c r="X8220" s="164"/>
      <c r="Y8220" s="7">
        <f t="shared" si="1111"/>
        <v>0</v>
      </c>
      <c r="Z8220" s="164"/>
      <c r="AA8220" s="8">
        <f t="shared" si="1112"/>
        <v>0</v>
      </c>
      <c r="AB8220" s="164">
        <f t="shared" si="1117"/>
        <v>0</v>
      </c>
      <c r="AC8220" s="164">
        <f t="shared" si="1114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5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 hidden="1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5065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3"/>
        <v>96051.879999999976</v>
      </c>
      <c r="W8221" s="164">
        <f t="shared" si="1116"/>
        <v>156554.90291262139</v>
      </c>
      <c r="X8221" s="164"/>
      <c r="Y8221" s="7">
        <f t="shared" si="1111"/>
        <v>0</v>
      </c>
      <c r="Z8221" s="164"/>
      <c r="AA8221" s="8">
        <f t="shared" si="1112"/>
        <v>156554.90291262139</v>
      </c>
      <c r="AB8221" s="164">
        <f t="shared" si="1117"/>
        <v>4696.6470873786311</v>
      </c>
      <c r="AC8221" s="164">
        <f t="shared" si="1114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5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 hidden="1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5065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3"/>
        <v>0</v>
      </c>
      <c r="W8222" s="164">
        <f t="shared" si="1116"/>
        <v>41085.582524271835</v>
      </c>
      <c r="X8222" s="164"/>
      <c r="Y8222" s="7">
        <f t="shared" si="1111"/>
        <v>0</v>
      </c>
      <c r="Z8222" s="164"/>
      <c r="AA8222" s="8">
        <f t="shared" si="1112"/>
        <v>41085.582524271835</v>
      </c>
      <c r="AB8222" s="164">
        <f t="shared" si="1117"/>
        <v>1232.5674757281595</v>
      </c>
      <c r="AC8222" s="164">
        <f t="shared" si="1114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5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 hidden="1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5065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3"/>
        <v>42157.11</v>
      </c>
      <c r="W8223" s="164">
        <f t="shared" si="1116"/>
        <v>0</v>
      </c>
      <c r="X8223" s="164"/>
      <c r="Y8223" s="7">
        <f t="shared" si="1111"/>
        <v>0</v>
      </c>
      <c r="Z8223" s="164"/>
      <c r="AA8223" s="8">
        <f t="shared" si="1112"/>
        <v>0</v>
      </c>
      <c r="AB8223" s="164">
        <f t="shared" si="1117"/>
        <v>0</v>
      </c>
      <c r="AC8223" s="164">
        <f t="shared" si="1114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5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 hidden="1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5065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3"/>
        <v>15488.870000000003</v>
      </c>
      <c r="W8224" s="164">
        <f t="shared" si="1116"/>
        <v>47742.912621359217</v>
      </c>
      <c r="X8224" s="164"/>
      <c r="Y8224" s="7">
        <f t="shared" si="1111"/>
        <v>0</v>
      </c>
      <c r="Z8224" s="164"/>
      <c r="AA8224" s="8">
        <f t="shared" si="1112"/>
        <v>47742.912621359217</v>
      </c>
      <c r="AB8224" s="164">
        <f t="shared" si="1117"/>
        <v>1432.2873786407799</v>
      </c>
      <c r="AC8224" s="164">
        <f t="shared" si="1114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5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 hidden="1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5065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3"/>
        <v>0</v>
      </c>
      <c r="W8225" s="164">
        <f t="shared" si="1116"/>
        <v>9455.631067961167</v>
      </c>
      <c r="X8225" s="164"/>
      <c r="Y8225" s="7">
        <f t="shared" si="1111"/>
        <v>0</v>
      </c>
      <c r="Z8225" s="164"/>
      <c r="AA8225" s="8">
        <f t="shared" si="1112"/>
        <v>9455.631067961167</v>
      </c>
      <c r="AB8225" s="164">
        <f t="shared" si="1117"/>
        <v>283.66893203883592</v>
      </c>
      <c r="AC8225" s="164">
        <f t="shared" si="1114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5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 hidden="1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5065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3"/>
        <v>25345.370000000024</v>
      </c>
      <c r="W8226" s="164">
        <f t="shared" si="1116"/>
        <v>48521.310679611634</v>
      </c>
      <c r="X8226" s="164"/>
      <c r="Y8226" s="7">
        <f t="shared" si="1111"/>
        <v>0</v>
      </c>
      <c r="Z8226" s="164"/>
      <c r="AA8226" s="8">
        <f t="shared" si="1112"/>
        <v>48521.310679611634</v>
      </c>
      <c r="AB8226" s="164">
        <f t="shared" si="1117"/>
        <v>1455.639320388349</v>
      </c>
      <c r="AC8226" s="164">
        <f t="shared" si="1114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5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 hidden="1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5065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3"/>
        <v>0</v>
      </c>
      <c r="W8227" s="164">
        <f t="shared" si="1116"/>
        <v>40361.116504854377</v>
      </c>
      <c r="X8227" s="164"/>
      <c r="Y8227" s="7">
        <f t="shared" si="1111"/>
        <v>0</v>
      </c>
      <c r="Z8227" s="164"/>
      <c r="AA8227" s="8">
        <f t="shared" si="1112"/>
        <v>40361.116504854377</v>
      </c>
      <c r="AB8227" s="164">
        <f t="shared" si="1117"/>
        <v>1210.8334951456345</v>
      </c>
      <c r="AC8227" s="164">
        <f t="shared" si="1114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5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 hidden="1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4162</v>
      </c>
      <c r="G8228" s="159" t="s">
        <v>74</v>
      </c>
      <c r="H8228" s="158" t="s">
        <v>75</v>
      </c>
      <c r="I8228" s="158" t="s">
        <v>5065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3"/>
        <v>36437.06</v>
      </c>
      <c r="W8228" s="164">
        <f t="shared" si="1116"/>
        <v>1309.7142857142858</v>
      </c>
      <c r="X8228" s="164"/>
      <c r="Y8228" s="7">
        <f t="shared" si="1111"/>
        <v>0</v>
      </c>
      <c r="Z8228" s="164"/>
      <c r="AA8228" s="8">
        <f t="shared" si="1112"/>
        <v>1309.7142857142858</v>
      </c>
      <c r="AB8228" s="164">
        <f t="shared" si="1117"/>
        <v>65.485714285714266</v>
      </c>
      <c r="AC8228" s="164">
        <f t="shared" si="1114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5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 hidden="1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5065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6"/>
        <v>0</v>
      </c>
      <c r="X8229" s="164"/>
      <c r="Y8229" s="7">
        <f t="shared" si="1111"/>
        <v>0</v>
      </c>
      <c r="Z8229" s="164"/>
      <c r="AA8229" s="8">
        <f t="shared" si="1112"/>
        <v>0</v>
      </c>
      <c r="AB8229" s="164">
        <f t="shared" si="1117"/>
        <v>0</v>
      </c>
      <c r="AC8229" s="164">
        <f t="shared" si="1114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5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 hidden="1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4164</v>
      </c>
      <c r="G8230" s="159" t="s">
        <v>74</v>
      </c>
      <c r="H8230" s="158" t="s">
        <v>75</v>
      </c>
      <c r="I8230" s="158" t="s">
        <v>5065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3"/>
        <v>42395.099999999977</v>
      </c>
      <c r="W8230" s="164">
        <f t="shared" si="1116"/>
        <v>109797.70000000001</v>
      </c>
      <c r="X8230" s="164"/>
      <c r="Y8230" s="7">
        <f t="shared" si="1111"/>
        <v>0</v>
      </c>
      <c r="Z8230" s="164"/>
      <c r="AA8230" s="8">
        <f t="shared" si="1112"/>
        <v>109797.70000000001</v>
      </c>
      <c r="AB8230" s="164">
        <f t="shared" si="1117"/>
        <v>0</v>
      </c>
      <c r="AC8230" s="164">
        <f t="shared" si="1114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5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 hidden="1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4164</v>
      </c>
      <c r="G8231" s="159" t="s">
        <v>74</v>
      </c>
      <c r="H8231" s="158" t="s">
        <v>75</v>
      </c>
      <c r="I8231" s="158" t="s">
        <v>5065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3"/>
        <v>49264.500000000029</v>
      </c>
      <c r="W8231" s="164">
        <f t="shared" si="1116"/>
        <v>172588.39999999997</v>
      </c>
      <c r="X8231" s="164"/>
      <c r="Y8231" s="7">
        <f t="shared" si="1111"/>
        <v>0</v>
      </c>
      <c r="Z8231" s="164"/>
      <c r="AA8231" s="8">
        <f t="shared" si="1112"/>
        <v>172588.39999999997</v>
      </c>
      <c r="AB8231" s="164">
        <f t="shared" si="1117"/>
        <v>0</v>
      </c>
      <c r="AC8231" s="164">
        <f t="shared" si="1114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5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 hidden="1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1609</v>
      </c>
      <c r="F8232" s="158" t="s">
        <v>1609</v>
      </c>
      <c r="G8232" s="159" t="s">
        <v>1609</v>
      </c>
      <c r="H8232" s="158" t="s">
        <v>75</v>
      </c>
      <c r="I8232" s="158" t="s">
        <v>5065</v>
      </c>
      <c r="J8232" s="168" t="s">
        <v>77</v>
      </c>
      <c r="K8232" s="158" t="s">
        <v>505</v>
      </c>
      <c r="L8232" s="158" t="s">
        <v>1621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3"/>
        <v>22400.150000000005</v>
      </c>
      <c r="W8232" s="164">
        <f t="shared" si="1116"/>
        <v>23643.855</v>
      </c>
      <c r="X8232" s="164"/>
      <c r="Y8232" s="7">
        <f t="shared" si="1111"/>
        <v>0</v>
      </c>
      <c r="Z8232" s="164"/>
      <c r="AA8232" s="8">
        <f t="shared" si="1112"/>
        <v>23643.855</v>
      </c>
      <c r="AB8232" s="164">
        <f t="shared" si="1117"/>
        <v>2627.0950000000012</v>
      </c>
      <c r="AC8232" s="164">
        <f t="shared" si="1114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5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 hidden="1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1609</v>
      </c>
      <c r="F8233" s="158" t="s">
        <v>1609</v>
      </c>
      <c r="G8233" s="159" t="s">
        <v>1609</v>
      </c>
      <c r="H8233" s="158" t="s">
        <v>75</v>
      </c>
      <c r="I8233" s="158" t="s">
        <v>5065</v>
      </c>
      <c r="J8233" s="168" t="s">
        <v>77</v>
      </c>
      <c r="K8233" s="158" t="s">
        <v>505</v>
      </c>
      <c r="L8233" s="158" t="s">
        <v>4833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3"/>
        <v>9189.35</v>
      </c>
      <c r="W8233" s="164">
        <f t="shared" si="1116"/>
        <v>729.58500000000015</v>
      </c>
      <c r="X8233" s="164"/>
      <c r="Y8233" s="7">
        <f t="shared" si="1111"/>
        <v>0</v>
      </c>
      <c r="Z8233" s="164"/>
      <c r="AA8233" s="8">
        <f t="shared" si="1112"/>
        <v>729.58500000000015</v>
      </c>
      <c r="AB8233" s="164">
        <f t="shared" si="1117"/>
        <v>81.064999999999941</v>
      </c>
      <c r="AC8233" s="164">
        <f t="shared" si="1114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5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 hidden="1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1609</v>
      </c>
      <c r="F8234" s="158" t="s">
        <v>1609</v>
      </c>
      <c r="G8234" s="159" t="s">
        <v>1609</v>
      </c>
      <c r="H8234" s="158" t="s">
        <v>75</v>
      </c>
      <c r="I8234" s="158" t="s">
        <v>5065</v>
      </c>
      <c r="J8234" s="168" t="s">
        <v>77</v>
      </c>
      <c r="K8234" s="158" t="s">
        <v>505</v>
      </c>
      <c r="L8234" s="158" t="s">
        <v>1622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3"/>
        <v>0</v>
      </c>
      <c r="W8234" s="164">
        <f t="shared" si="1116"/>
        <v>943.5339999999992</v>
      </c>
      <c r="X8234" s="164"/>
      <c r="Y8234" s="7">
        <f t="shared" si="1111"/>
        <v>0</v>
      </c>
      <c r="Z8234" s="164"/>
      <c r="AA8234" s="8">
        <f t="shared" si="1112"/>
        <v>943.5339999999992</v>
      </c>
      <c r="AB8234" s="164">
        <f t="shared" si="1117"/>
        <v>166.50599999999986</v>
      </c>
      <c r="AC8234" s="164">
        <f t="shared" si="1114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5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 hidden="1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1609</v>
      </c>
      <c r="F8235" s="158" t="s">
        <v>1609</v>
      </c>
      <c r="G8235" s="159" t="s">
        <v>1609</v>
      </c>
      <c r="H8235" s="158" t="s">
        <v>75</v>
      </c>
      <c r="I8235" s="158" t="s">
        <v>5065</v>
      </c>
      <c r="J8235" s="168" t="s">
        <v>77</v>
      </c>
      <c r="K8235" s="158" t="s">
        <v>505</v>
      </c>
      <c r="L8235" s="158" t="s">
        <v>1622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3"/>
        <v>1685.0599999999977</v>
      </c>
      <c r="W8235" s="164">
        <f t="shared" si="1116"/>
        <v>16483.446000000004</v>
      </c>
      <c r="X8235" s="164"/>
      <c r="Y8235" s="7">
        <f t="shared" si="1111"/>
        <v>0</v>
      </c>
      <c r="Z8235" s="164"/>
      <c r="AA8235" s="8">
        <f t="shared" si="1112"/>
        <v>16483.446000000004</v>
      </c>
      <c r="AB8235" s="164">
        <f t="shared" si="1117"/>
        <v>1831.4939999999988</v>
      </c>
      <c r="AC8235" s="164">
        <f t="shared" si="1114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5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 hidden="1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1609</v>
      </c>
      <c r="F8236" s="158" t="s">
        <v>1609</v>
      </c>
      <c r="G8236" s="159" t="s">
        <v>1609</v>
      </c>
      <c r="H8236" s="158" t="s">
        <v>75</v>
      </c>
      <c r="I8236" s="158" t="s">
        <v>5065</v>
      </c>
      <c r="J8236" s="168" t="s">
        <v>77</v>
      </c>
      <c r="K8236" s="158" t="s">
        <v>505</v>
      </c>
      <c r="L8236" s="158" t="s">
        <v>1624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3"/>
        <v>15267.719999999994</v>
      </c>
      <c r="W8236" s="164">
        <f t="shared" si="1116"/>
        <v>27495.855000000003</v>
      </c>
      <c r="X8236" s="164"/>
      <c r="Y8236" s="7">
        <f t="shared" si="1111"/>
        <v>0</v>
      </c>
      <c r="Z8236" s="164"/>
      <c r="AA8236" s="8">
        <f t="shared" si="1112"/>
        <v>27495.855000000003</v>
      </c>
      <c r="AB8236" s="164">
        <f t="shared" si="1117"/>
        <v>3055.0950000000012</v>
      </c>
      <c r="AC8236" s="164">
        <f t="shared" si="1114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5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 hidden="1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1609</v>
      </c>
      <c r="F8237" s="158" t="s">
        <v>1609</v>
      </c>
      <c r="G8237" s="159" t="s">
        <v>1609</v>
      </c>
      <c r="H8237" s="158" t="s">
        <v>75</v>
      </c>
      <c r="I8237" s="158" t="s">
        <v>5065</v>
      </c>
      <c r="J8237" s="168" t="s">
        <v>77</v>
      </c>
      <c r="K8237" s="158" t="s">
        <v>505</v>
      </c>
      <c r="L8237" s="158" t="s">
        <v>1625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3"/>
        <v>0</v>
      </c>
      <c r="W8237" s="164">
        <f t="shared" si="1116"/>
        <v>3722.3199999999974</v>
      </c>
      <c r="X8237" s="164"/>
      <c r="Y8237" s="7">
        <f t="shared" si="1111"/>
        <v>0</v>
      </c>
      <c r="Z8237" s="164"/>
      <c r="AA8237" s="8">
        <f t="shared" si="1112"/>
        <v>3722.3199999999974</v>
      </c>
      <c r="AB8237" s="164">
        <f t="shared" si="1117"/>
        <v>656.87999999999965</v>
      </c>
      <c r="AC8237" s="164">
        <f t="shared" si="1114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5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 hidden="1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1609</v>
      </c>
      <c r="F8238" s="158" t="s">
        <v>1609</v>
      </c>
      <c r="G8238" s="159" t="s">
        <v>1609</v>
      </c>
      <c r="H8238" s="158" t="s">
        <v>75</v>
      </c>
      <c r="I8238" s="158" t="s">
        <v>5065</v>
      </c>
      <c r="J8238" s="168" t="s">
        <v>77</v>
      </c>
      <c r="K8238" s="158" t="s">
        <v>505</v>
      </c>
      <c r="L8238" s="158" t="s">
        <v>1625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3"/>
        <v>13950.299999999996</v>
      </c>
      <c r="W8238" s="164">
        <f t="shared" si="1116"/>
        <v>41444.730000000003</v>
      </c>
      <c r="X8238" s="164"/>
      <c r="Y8238" s="7">
        <f t="shared" si="1111"/>
        <v>0</v>
      </c>
      <c r="Z8238" s="164"/>
      <c r="AA8238" s="8">
        <f t="shared" si="1112"/>
        <v>41444.730000000003</v>
      </c>
      <c r="AB8238" s="164">
        <f t="shared" si="1117"/>
        <v>4604.9700000000012</v>
      </c>
      <c r="AC8238" s="164">
        <f t="shared" si="1114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5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 hidden="1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1609</v>
      </c>
      <c r="F8239" s="158" t="s">
        <v>1609</v>
      </c>
      <c r="G8239" s="159" t="s">
        <v>1609</v>
      </c>
      <c r="H8239" s="158" t="s">
        <v>75</v>
      </c>
      <c r="I8239" s="158" t="s">
        <v>5065</v>
      </c>
      <c r="J8239" s="168" t="s">
        <v>77</v>
      </c>
      <c r="K8239" s="158" t="s">
        <v>505</v>
      </c>
      <c r="L8239" s="158" t="s">
        <v>1626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3"/>
        <v>0</v>
      </c>
      <c r="W8239" s="164">
        <f t="shared" si="1116"/>
        <v>8378.5775000000012</v>
      </c>
      <c r="X8239" s="164"/>
      <c r="Y8239" s="7">
        <f t="shared" si="1111"/>
        <v>0</v>
      </c>
      <c r="Z8239" s="164"/>
      <c r="AA8239" s="8">
        <f t="shared" si="1112"/>
        <v>8378.5775000000012</v>
      </c>
      <c r="AB8239" s="164">
        <f t="shared" si="1117"/>
        <v>1478.5725000000002</v>
      </c>
      <c r="AC8239" s="164">
        <f t="shared" si="1114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5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 hidden="1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1609</v>
      </c>
      <c r="F8240" s="158" t="s">
        <v>1609</v>
      </c>
      <c r="G8240" s="159" t="s">
        <v>1609</v>
      </c>
      <c r="H8240" s="158" t="s">
        <v>75</v>
      </c>
      <c r="I8240" s="158" t="s">
        <v>5065</v>
      </c>
      <c r="J8240" s="168" t="s">
        <v>77</v>
      </c>
      <c r="K8240" s="158" t="s">
        <v>505</v>
      </c>
      <c r="L8240" s="158" t="s">
        <v>1626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3"/>
        <v>14540.150000000001</v>
      </c>
      <c r="W8240" s="164">
        <f t="shared" si="1116"/>
        <v>4913.8649999999989</v>
      </c>
      <c r="X8240" s="164"/>
      <c r="Y8240" s="7">
        <f t="shared" si="1111"/>
        <v>0</v>
      </c>
      <c r="Z8240" s="164"/>
      <c r="AA8240" s="8">
        <f t="shared" si="1112"/>
        <v>4913.8649999999989</v>
      </c>
      <c r="AB8240" s="164">
        <f t="shared" si="1117"/>
        <v>545.98499999999967</v>
      </c>
      <c r="AC8240" s="164">
        <f t="shared" si="1114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5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 hidden="1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1609</v>
      </c>
      <c r="F8241" s="158" t="s">
        <v>1609</v>
      </c>
      <c r="G8241" s="159" t="s">
        <v>1609</v>
      </c>
      <c r="H8241" s="158" t="s">
        <v>75</v>
      </c>
      <c r="I8241" s="158" t="s">
        <v>5065</v>
      </c>
      <c r="J8241" s="168" t="s">
        <v>77</v>
      </c>
      <c r="K8241" s="158" t="s">
        <v>505</v>
      </c>
      <c r="L8241" s="158" t="s">
        <v>4834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3"/>
        <v>7925.2</v>
      </c>
      <c r="W8241" s="164">
        <f t="shared" si="1116"/>
        <v>1867.3200000000002</v>
      </c>
      <c r="X8241" s="164"/>
      <c r="Y8241" s="7">
        <f t="shared" si="1111"/>
        <v>0</v>
      </c>
      <c r="Z8241" s="164"/>
      <c r="AA8241" s="8">
        <f t="shared" si="1112"/>
        <v>1867.3200000000002</v>
      </c>
      <c r="AB8241" s="164">
        <f t="shared" si="1117"/>
        <v>207.48000000000002</v>
      </c>
      <c r="AC8241" s="164">
        <f t="shared" si="1114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5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 hidden="1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5065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3"/>
        <v>35879.43</v>
      </c>
      <c r="W8242" s="164">
        <f t="shared" si="1116"/>
        <v>57232.509803921581</v>
      </c>
      <c r="X8242" s="164"/>
      <c r="Y8242" s="7">
        <f t="shared" si="1111"/>
        <v>0</v>
      </c>
      <c r="Z8242" s="164"/>
      <c r="AA8242" s="8">
        <f t="shared" si="1112"/>
        <v>57232.509803921581</v>
      </c>
      <c r="AB8242" s="164">
        <f t="shared" si="1117"/>
        <v>1144.6501960784299</v>
      </c>
      <c r="AC8242" s="164">
        <f t="shared" si="1114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5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 hidden="1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1896</v>
      </c>
      <c r="F8243" s="158" t="s">
        <v>4835</v>
      </c>
      <c r="G8243" s="159" t="s">
        <v>1896</v>
      </c>
      <c r="H8243" s="158" t="s">
        <v>75</v>
      </c>
      <c r="I8243" s="158" t="s">
        <v>5065</v>
      </c>
      <c r="J8243" s="168" t="s">
        <v>77</v>
      </c>
      <c r="K8243" s="158" t="s">
        <v>505</v>
      </c>
      <c r="L8243" s="158" t="s">
        <v>4836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3"/>
        <v>3833.44</v>
      </c>
      <c r="W8243" s="164">
        <f t="shared" si="1116"/>
        <v>1241.7254901960785</v>
      </c>
      <c r="X8243" s="164"/>
      <c r="Y8243" s="7">
        <f t="shared" si="1111"/>
        <v>0</v>
      </c>
      <c r="Z8243" s="164"/>
      <c r="AA8243" s="8">
        <f t="shared" si="1112"/>
        <v>1241.7254901960785</v>
      </c>
      <c r="AB8243" s="164">
        <f t="shared" si="1117"/>
        <v>24.834509803921492</v>
      </c>
      <c r="AC8243" s="164">
        <f t="shared" si="1114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5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 hidden="1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1633</v>
      </c>
      <c r="F8244" s="158" t="s">
        <v>1634</v>
      </c>
      <c r="G8244" s="159" t="s">
        <v>1633</v>
      </c>
      <c r="H8244" s="158" t="s">
        <v>75</v>
      </c>
      <c r="I8244" s="158" t="s">
        <v>5065</v>
      </c>
      <c r="J8244" s="168" t="s">
        <v>77</v>
      </c>
      <c r="K8244" s="158" t="s">
        <v>505</v>
      </c>
      <c r="L8244" s="158" t="s">
        <v>1635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3"/>
        <v>95054.53</v>
      </c>
      <c r="W8244" s="164">
        <f t="shared" si="1116"/>
        <v>0</v>
      </c>
      <c r="X8244" s="164"/>
      <c r="Y8244" s="7">
        <f t="shared" si="1111"/>
        <v>0</v>
      </c>
      <c r="Z8244" s="164"/>
      <c r="AA8244" s="8">
        <f t="shared" si="1112"/>
        <v>0</v>
      </c>
      <c r="AB8244" s="164">
        <f t="shared" si="1117"/>
        <v>0</v>
      </c>
      <c r="AC8244" s="164">
        <f t="shared" si="1114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5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 hidden="1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1637</v>
      </c>
      <c r="G8245" s="159" t="s">
        <v>214</v>
      </c>
      <c r="H8245" s="158" t="s">
        <v>75</v>
      </c>
      <c r="I8245" s="158" t="s">
        <v>5065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3"/>
        <v>9377.6</v>
      </c>
      <c r="W8245" s="164">
        <f t="shared" si="1116"/>
        <v>1019.7999999999997</v>
      </c>
      <c r="X8245" s="164"/>
      <c r="Y8245" s="7">
        <f t="shared" si="1111"/>
        <v>0</v>
      </c>
      <c r="Z8245" s="164"/>
      <c r="AA8245" s="8">
        <f t="shared" si="1112"/>
        <v>1019.7999999999997</v>
      </c>
      <c r="AB8245" s="164">
        <f t="shared" si="1117"/>
        <v>0</v>
      </c>
      <c r="AC8245" s="164">
        <f t="shared" si="1114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5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 hidden="1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1637</v>
      </c>
      <c r="G8246" s="159" t="s">
        <v>214</v>
      </c>
      <c r="H8246" s="158" t="s">
        <v>75</v>
      </c>
      <c r="I8246" s="158" t="s">
        <v>5065</v>
      </c>
      <c r="J8246" s="168" t="s">
        <v>77</v>
      </c>
      <c r="K8246" s="158" t="s">
        <v>505</v>
      </c>
      <c r="L8246" s="158" t="s">
        <v>1638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3"/>
        <v>4139.2</v>
      </c>
      <c r="W8246" s="164">
        <f t="shared" si="1116"/>
        <v>118.60000000000001</v>
      </c>
      <c r="X8246" s="164"/>
      <c r="Y8246" s="7">
        <f t="shared" si="1111"/>
        <v>0</v>
      </c>
      <c r="Z8246" s="164"/>
      <c r="AA8246" s="8">
        <f t="shared" si="1112"/>
        <v>118.60000000000001</v>
      </c>
      <c r="AB8246" s="164">
        <f t="shared" si="1117"/>
        <v>0</v>
      </c>
      <c r="AC8246" s="164">
        <f t="shared" si="1114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5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 hidden="1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1640</v>
      </c>
      <c r="F8247" s="158" t="s">
        <v>1640</v>
      </c>
      <c r="G8247" s="159" t="s">
        <v>1640</v>
      </c>
      <c r="H8247" s="158" t="s">
        <v>75</v>
      </c>
      <c r="I8247" s="158" t="s">
        <v>5065</v>
      </c>
      <c r="J8247" s="168" t="s">
        <v>77</v>
      </c>
      <c r="K8247" s="158" t="s">
        <v>505</v>
      </c>
      <c r="L8247" s="158" t="s">
        <v>1640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3"/>
        <v>0</v>
      </c>
      <c r="W8247" s="164">
        <f t="shared" si="1116"/>
        <v>0</v>
      </c>
      <c r="X8247" s="164"/>
      <c r="Y8247" s="7">
        <f t="shared" si="1111"/>
        <v>0</v>
      </c>
      <c r="Z8247" s="164"/>
      <c r="AA8247" s="8">
        <f t="shared" si="1112"/>
        <v>0</v>
      </c>
      <c r="AB8247" s="164">
        <f t="shared" si="1117"/>
        <v>0</v>
      </c>
      <c r="AC8247" s="164">
        <f t="shared" si="1114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5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 hidden="1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1640</v>
      </c>
      <c r="F8248" s="158" t="s">
        <v>1640</v>
      </c>
      <c r="G8248" s="159" t="s">
        <v>1640</v>
      </c>
      <c r="H8248" s="158" t="s">
        <v>75</v>
      </c>
      <c r="I8248" s="158" t="s">
        <v>5065</v>
      </c>
      <c r="J8248" s="168" t="s">
        <v>77</v>
      </c>
      <c r="K8248" s="158" t="s">
        <v>505</v>
      </c>
      <c r="L8248" s="158" t="s">
        <v>1640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3"/>
        <v>5983.1799999999994</v>
      </c>
      <c r="W8248" s="164">
        <f t="shared" si="1116"/>
        <v>5124.0900000000011</v>
      </c>
      <c r="X8248" s="164"/>
      <c r="Y8248" s="7">
        <f t="shared" si="1111"/>
        <v>0</v>
      </c>
      <c r="Z8248" s="164"/>
      <c r="AA8248" s="8">
        <f t="shared" si="1112"/>
        <v>5124.0900000000011</v>
      </c>
      <c r="AB8248" s="164">
        <f t="shared" si="1117"/>
        <v>0</v>
      </c>
      <c r="AC8248" s="164">
        <f t="shared" si="1114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5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 hidden="1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1641</v>
      </c>
      <c r="F8249" s="158" t="s">
        <v>1641</v>
      </c>
      <c r="G8249" s="159" t="s">
        <v>1641</v>
      </c>
      <c r="H8249" s="158" t="s">
        <v>75</v>
      </c>
      <c r="I8249" s="158" t="s">
        <v>5065</v>
      </c>
      <c r="J8249" s="168" t="s">
        <v>77</v>
      </c>
      <c r="K8249" s="158" t="s">
        <v>505</v>
      </c>
      <c r="L8249" s="158" t="s">
        <v>1642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3"/>
        <v>0</v>
      </c>
      <c r="W8249" s="164">
        <f t="shared" si="1116"/>
        <v>0</v>
      </c>
      <c r="X8249" s="164"/>
      <c r="Y8249" s="7">
        <f t="shared" si="1111"/>
        <v>0</v>
      </c>
      <c r="Z8249" s="164"/>
      <c r="AA8249" s="8">
        <f t="shared" si="1112"/>
        <v>0</v>
      </c>
      <c r="AB8249" s="164">
        <f t="shared" si="1117"/>
        <v>0</v>
      </c>
      <c r="AC8249" s="164">
        <f t="shared" si="1114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5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 hidden="1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1641</v>
      </c>
      <c r="F8250" s="158" t="s">
        <v>1641</v>
      </c>
      <c r="G8250" s="159" t="s">
        <v>1641</v>
      </c>
      <c r="H8250" s="158" t="s">
        <v>75</v>
      </c>
      <c r="I8250" s="158" t="s">
        <v>5065</v>
      </c>
      <c r="J8250" s="168" t="s">
        <v>77</v>
      </c>
      <c r="K8250" s="158" t="s">
        <v>505</v>
      </c>
      <c r="L8250" s="158" t="s">
        <v>1642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3"/>
        <v>98936.459999999992</v>
      </c>
      <c r="W8250" s="164">
        <f t="shared" si="1116"/>
        <v>187367.76470588238</v>
      </c>
      <c r="X8250" s="164"/>
      <c r="Y8250" s="7">
        <f t="shared" si="1111"/>
        <v>0</v>
      </c>
      <c r="Z8250" s="164"/>
      <c r="AA8250" s="8">
        <f t="shared" si="1112"/>
        <v>187367.76470588238</v>
      </c>
      <c r="AB8250" s="164">
        <f t="shared" si="1117"/>
        <v>3747.3552941176458</v>
      </c>
      <c r="AC8250" s="164">
        <f t="shared" si="1114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5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 hidden="1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1643</v>
      </c>
      <c r="F8251" s="158" t="s">
        <v>1643</v>
      </c>
      <c r="G8251" s="159" t="s">
        <v>1643</v>
      </c>
      <c r="H8251" s="158" t="s">
        <v>75</v>
      </c>
      <c r="I8251" s="158" t="s">
        <v>5065</v>
      </c>
      <c r="J8251" s="168" t="s">
        <v>77</v>
      </c>
      <c r="K8251" s="158" t="s">
        <v>505</v>
      </c>
      <c r="L8251" s="158" t="s">
        <v>1643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3"/>
        <v>0</v>
      </c>
      <c r="W8251" s="164">
        <f t="shared" si="1116"/>
        <v>2990.7999999999997</v>
      </c>
      <c r="X8251" s="164"/>
      <c r="Y8251" s="7">
        <f t="shared" si="1111"/>
        <v>0</v>
      </c>
      <c r="Z8251" s="164"/>
      <c r="AA8251" s="8">
        <f t="shared" si="1112"/>
        <v>2990.7999999999997</v>
      </c>
      <c r="AB8251" s="164">
        <f t="shared" si="1117"/>
        <v>0</v>
      </c>
      <c r="AC8251" s="164">
        <f t="shared" si="1114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5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 hidden="1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1644</v>
      </c>
      <c r="F8252" s="158" t="s">
        <v>1644</v>
      </c>
      <c r="G8252" s="159" t="s">
        <v>1644</v>
      </c>
      <c r="H8252" s="158" t="s">
        <v>75</v>
      </c>
      <c r="I8252" s="158" t="s">
        <v>5065</v>
      </c>
      <c r="J8252" s="168" t="s">
        <v>77</v>
      </c>
      <c r="K8252" s="158" t="s">
        <v>505</v>
      </c>
      <c r="L8252" s="158" t="s">
        <v>1644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3"/>
        <v>24386.449999999997</v>
      </c>
      <c r="W8252" s="164">
        <f t="shared" si="1116"/>
        <v>76489.750000000015</v>
      </c>
      <c r="X8252" s="164"/>
      <c r="Y8252" s="7">
        <f t="shared" si="1111"/>
        <v>0</v>
      </c>
      <c r="Z8252" s="164"/>
      <c r="AA8252" s="8">
        <f t="shared" si="1112"/>
        <v>76489.750000000015</v>
      </c>
      <c r="AB8252" s="164">
        <f t="shared" si="1117"/>
        <v>0</v>
      </c>
      <c r="AC8252" s="164">
        <f t="shared" si="1114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5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 hidden="1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2083</v>
      </c>
      <c r="F8253" s="158" t="s">
        <v>2084</v>
      </c>
      <c r="G8253" s="159" t="s">
        <v>2083</v>
      </c>
      <c r="H8253" s="158" t="s">
        <v>75</v>
      </c>
      <c r="I8253" s="158" t="s">
        <v>5065</v>
      </c>
      <c r="J8253" s="168" t="s">
        <v>77</v>
      </c>
      <c r="K8253" s="158" t="s">
        <v>505</v>
      </c>
      <c r="L8253" s="158" t="s">
        <v>2083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3"/>
        <v>8162.1400000000049</v>
      </c>
      <c r="W8253" s="164">
        <f t="shared" si="1116"/>
        <v>9865.2999999999975</v>
      </c>
      <c r="X8253" s="164"/>
      <c r="Y8253" s="7">
        <f t="shared" si="1111"/>
        <v>0</v>
      </c>
      <c r="Z8253" s="164"/>
      <c r="AA8253" s="8">
        <f t="shared" si="1112"/>
        <v>9865.2999999999975</v>
      </c>
      <c r="AB8253" s="164">
        <f t="shared" si="1117"/>
        <v>0</v>
      </c>
      <c r="AC8253" s="164">
        <f t="shared" si="1114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5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 hidden="1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1647</v>
      </c>
      <c r="F8254" s="158" t="s">
        <v>1648</v>
      </c>
      <c r="G8254" s="159" t="s">
        <v>1647</v>
      </c>
      <c r="H8254" s="158" t="s">
        <v>75</v>
      </c>
      <c r="I8254" s="158" t="s">
        <v>5065</v>
      </c>
      <c r="J8254" s="168" t="s">
        <v>77</v>
      </c>
      <c r="K8254" s="158" t="s">
        <v>505</v>
      </c>
      <c r="L8254" s="158" t="s">
        <v>1647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3"/>
        <v>0</v>
      </c>
      <c r="W8254" s="164">
        <f t="shared" si="1116"/>
        <v>5555.4900000000016</v>
      </c>
      <c r="X8254" s="164"/>
      <c r="Y8254" s="7">
        <f t="shared" si="1111"/>
        <v>0</v>
      </c>
      <c r="Z8254" s="164"/>
      <c r="AA8254" s="8">
        <f t="shared" si="1112"/>
        <v>5555.4900000000016</v>
      </c>
      <c r="AB8254" s="164">
        <f t="shared" si="1117"/>
        <v>0</v>
      </c>
      <c r="AC8254" s="164">
        <f t="shared" si="1114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5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 hidden="1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1649</v>
      </c>
      <c r="F8255" s="158" t="s">
        <v>1649</v>
      </c>
      <c r="G8255" s="159" t="s">
        <v>1649</v>
      </c>
      <c r="H8255" s="158" t="s">
        <v>75</v>
      </c>
      <c r="I8255" s="158" t="s">
        <v>5065</v>
      </c>
      <c r="J8255" s="168" t="s">
        <v>77</v>
      </c>
      <c r="K8255" s="158" t="s">
        <v>505</v>
      </c>
      <c r="L8255" s="158" t="s">
        <v>1650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3"/>
        <v>54269.309999999976</v>
      </c>
      <c r="W8255" s="164">
        <f t="shared" si="1116"/>
        <v>32580.702970297032</v>
      </c>
      <c r="X8255" s="164"/>
      <c r="Y8255" s="7">
        <f t="shared" si="1111"/>
        <v>0</v>
      </c>
      <c r="Z8255" s="164"/>
      <c r="AA8255" s="8">
        <f t="shared" si="1112"/>
        <v>32580.702970297032</v>
      </c>
      <c r="AB8255" s="164">
        <f t="shared" si="1117"/>
        <v>325.80702970296988</v>
      </c>
      <c r="AC8255" s="164">
        <f t="shared" si="1114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5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 hidden="1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1651</v>
      </c>
      <c r="F8256" s="158" t="s">
        <v>1651</v>
      </c>
      <c r="G8256" s="159" t="s">
        <v>1651</v>
      </c>
      <c r="H8256" s="158" t="s">
        <v>75</v>
      </c>
      <c r="I8256" s="158" t="s">
        <v>5065</v>
      </c>
      <c r="J8256" s="168" t="s">
        <v>77</v>
      </c>
      <c r="K8256" s="158" t="s">
        <v>505</v>
      </c>
      <c r="L8256" s="158" t="s">
        <v>4837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3"/>
        <v>6915.4</v>
      </c>
      <c r="W8256" s="164">
        <f t="shared" si="1116"/>
        <v>0</v>
      </c>
      <c r="X8256" s="164"/>
      <c r="Y8256" s="7">
        <f t="shared" si="1111"/>
        <v>0</v>
      </c>
      <c r="Z8256" s="164"/>
      <c r="AA8256" s="164"/>
      <c r="AB8256" s="164">
        <f t="shared" si="1117"/>
        <v>0</v>
      </c>
      <c r="AC8256" s="164">
        <f t="shared" si="1114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5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 hidden="1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1651</v>
      </c>
      <c r="F8257" s="158" t="s">
        <v>1651</v>
      </c>
      <c r="G8257" s="159" t="s">
        <v>1651</v>
      </c>
      <c r="H8257" s="158" t="s">
        <v>75</v>
      </c>
      <c r="I8257" s="158" t="s">
        <v>5065</v>
      </c>
      <c r="J8257" s="168" t="s">
        <v>77</v>
      </c>
      <c r="K8257" s="158" t="s">
        <v>505</v>
      </c>
      <c r="L8257" s="158" t="s">
        <v>3546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3"/>
        <v>17229.400000000001</v>
      </c>
      <c r="W8257" s="164">
        <f t="shared" si="1116"/>
        <v>2770.6</v>
      </c>
      <c r="X8257" s="164"/>
      <c r="Y8257" s="7">
        <f t="shared" si="1111"/>
        <v>0</v>
      </c>
      <c r="Z8257" s="164"/>
      <c r="AA8257" s="164"/>
      <c r="AB8257" s="164">
        <f t="shared" si="1117"/>
        <v>0</v>
      </c>
      <c r="AC8257" s="164">
        <f t="shared" si="1114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5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 hidden="1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1651</v>
      </c>
      <c r="F8258" s="158" t="s">
        <v>1651</v>
      </c>
      <c r="G8258" s="159" t="s">
        <v>1651</v>
      </c>
      <c r="H8258" s="158" t="s">
        <v>75</v>
      </c>
      <c r="I8258" s="158" t="s">
        <v>5065</v>
      </c>
      <c r="J8258" s="168" t="s">
        <v>77</v>
      </c>
      <c r="K8258" s="158" t="s">
        <v>505</v>
      </c>
      <c r="L8258" s="158" t="s">
        <v>4838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3"/>
        <v>17470.5</v>
      </c>
      <c r="W8258" s="164">
        <f t="shared" si="1116"/>
        <v>2529.5</v>
      </c>
      <c r="X8258" s="164"/>
      <c r="Y8258" s="7">
        <f t="shared" si="1111"/>
        <v>0</v>
      </c>
      <c r="Z8258" s="164"/>
      <c r="AA8258" s="164"/>
      <c r="AB8258" s="164">
        <f t="shared" si="1117"/>
        <v>0</v>
      </c>
      <c r="AC8258" s="164">
        <f t="shared" si="1114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5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 hidden="1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1651</v>
      </c>
      <c r="F8259" s="158" t="s">
        <v>1651</v>
      </c>
      <c r="G8259" s="159" t="s">
        <v>1651</v>
      </c>
      <c r="H8259" s="158" t="s">
        <v>75</v>
      </c>
      <c r="I8259" s="158" t="s">
        <v>5065</v>
      </c>
      <c r="J8259" s="168" t="s">
        <v>77</v>
      </c>
      <c r="K8259" s="158" t="s">
        <v>505</v>
      </c>
      <c r="L8259" s="158" t="s">
        <v>1652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6"/>
        <v>0</v>
      </c>
      <c r="X8259" s="164"/>
      <c r="Y8259" s="7">
        <f t="shared" ref="Y8259:Y8322" si="1118">IF(W8259-AC8259&lt;=0,0,IF(O8259="返现",MAX(W8259-AB8259-AC8259,0),MAX(W8259-AC8259,0)))</f>
        <v>0</v>
      </c>
      <c r="Z8259" s="164"/>
      <c r="AA8259" s="164"/>
      <c r="AB8259" s="164">
        <f t="shared" si="1117"/>
        <v>0</v>
      </c>
      <c r="AC8259" s="164">
        <f t="shared" si="1114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5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 hidden="1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1651</v>
      </c>
      <c r="F8260" s="158" t="s">
        <v>1651</v>
      </c>
      <c r="G8260" s="159" t="s">
        <v>1651</v>
      </c>
      <c r="H8260" s="158" t="s">
        <v>75</v>
      </c>
      <c r="I8260" s="158" t="s">
        <v>5065</v>
      </c>
      <c r="J8260" s="168" t="s">
        <v>77</v>
      </c>
      <c r="K8260" s="158" t="s">
        <v>505</v>
      </c>
      <c r="L8260" s="158" t="s">
        <v>3547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19">S8260+T8260-U8260</f>
        <v>0</v>
      </c>
      <c r="W8260" s="164">
        <f t="shared" si="1116"/>
        <v>2523.1</v>
      </c>
      <c r="X8260" s="164"/>
      <c r="Y8260" s="7">
        <f t="shared" si="1118"/>
        <v>0</v>
      </c>
      <c r="Z8260" s="164"/>
      <c r="AA8260" s="164"/>
      <c r="AB8260" s="164">
        <f t="shared" si="1117"/>
        <v>0</v>
      </c>
      <c r="AC8260" s="164">
        <f t="shared" ref="AC8260:AC8323" si="1120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1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 hidden="1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5065</v>
      </c>
      <c r="J8261" s="168" t="s">
        <v>77</v>
      </c>
      <c r="K8261" s="158" t="s">
        <v>505</v>
      </c>
      <c r="L8261" s="158" t="s">
        <v>3542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19"/>
        <v>9587.5499999999993</v>
      </c>
      <c r="W8261" s="164">
        <f t="shared" ref="W8261:W8324" si="1122">IF(O8261="折扣",U8261*P8261,IF(O8261="返现",U8261,U8261/(1+P8261)))</f>
        <v>15529.087378640779</v>
      </c>
      <c r="X8261" s="164"/>
      <c r="Y8261" s="7">
        <f t="shared" si="1118"/>
        <v>0</v>
      </c>
      <c r="Z8261" s="164"/>
      <c r="AA8261" s="8">
        <f t="shared" ref="AA8261:AA8324" si="1123">W8261+X8261</f>
        <v>15529.087378640779</v>
      </c>
      <c r="AB8261" s="164">
        <f t="shared" si="1117"/>
        <v>465.87262135922356</v>
      </c>
      <c r="AC8261" s="164">
        <f t="shared" si="1120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1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 hidden="1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1653</v>
      </c>
      <c r="F8262" s="158" t="s">
        <v>1653</v>
      </c>
      <c r="G8262" s="159" t="s">
        <v>1653</v>
      </c>
      <c r="H8262" s="158" t="s">
        <v>75</v>
      </c>
      <c r="I8262" s="158" t="s">
        <v>5065</v>
      </c>
      <c r="J8262" s="168" t="s">
        <v>77</v>
      </c>
      <c r="K8262" s="158" t="s">
        <v>505</v>
      </c>
      <c r="L8262" s="158" t="s">
        <v>1654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19"/>
        <v>5959.5</v>
      </c>
      <c r="W8262" s="164">
        <f t="shared" si="1122"/>
        <v>1301.4563106796115</v>
      </c>
      <c r="X8262" s="164"/>
      <c r="Y8262" s="7">
        <f t="shared" si="1118"/>
        <v>0</v>
      </c>
      <c r="Z8262" s="164"/>
      <c r="AA8262" s="8">
        <f t="shared" si="1123"/>
        <v>1301.4563106796115</v>
      </c>
      <c r="AB8262" s="164">
        <f t="shared" si="1117"/>
        <v>39.043689320388467</v>
      </c>
      <c r="AC8262" s="164">
        <f t="shared" si="1120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1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 hidden="1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4839</v>
      </c>
      <c r="F8263" s="158" t="s">
        <v>4839</v>
      </c>
      <c r="G8263" s="159" t="s">
        <v>4839</v>
      </c>
      <c r="H8263" s="158" t="s">
        <v>75</v>
      </c>
      <c r="I8263" s="158" t="s">
        <v>5065</v>
      </c>
      <c r="J8263" s="168" t="s">
        <v>77</v>
      </c>
      <c r="K8263" s="158" t="s">
        <v>505</v>
      </c>
      <c r="L8263" s="158" t="s">
        <v>4839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19"/>
        <v>4107.8</v>
      </c>
      <c r="W8263" s="164">
        <f t="shared" si="1122"/>
        <v>866.21359223300976</v>
      </c>
      <c r="X8263" s="164"/>
      <c r="Y8263" s="7">
        <f t="shared" si="1118"/>
        <v>0</v>
      </c>
      <c r="Z8263" s="164"/>
      <c r="AA8263" s="8">
        <f t="shared" si="1123"/>
        <v>866.21359223300976</v>
      </c>
      <c r="AB8263" s="164">
        <f t="shared" si="1117"/>
        <v>25.986407766990283</v>
      </c>
      <c r="AC8263" s="164">
        <f t="shared" si="1120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1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 hidden="1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1663</v>
      </c>
      <c r="F8264" s="158" t="s">
        <v>1663</v>
      </c>
      <c r="G8264" s="159" t="s">
        <v>1663</v>
      </c>
      <c r="H8264" s="158" t="s">
        <v>75</v>
      </c>
      <c r="I8264" s="158" t="s">
        <v>5065</v>
      </c>
      <c r="J8264" s="168" t="s">
        <v>77</v>
      </c>
      <c r="K8264" s="158" t="s">
        <v>505</v>
      </c>
      <c r="L8264" s="158" t="s">
        <v>1664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19"/>
        <v>0</v>
      </c>
      <c r="W8264" s="164">
        <f t="shared" si="1122"/>
        <v>0</v>
      </c>
      <c r="X8264" s="164"/>
      <c r="Y8264" s="7">
        <f t="shared" si="1118"/>
        <v>0</v>
      </c>
      <c r="Z8264" s="164"/>
      <c r="AA8264" s="8">
        <f t="shared" si="1123"/>
        <v>0</v>
      </c>
      <c r="AB8264" s="164">
        <f t="shared" si="1117"/>
        <v>0</v>
      </c>
      <c r="AC8264" s="164">
        <f t="shared" si="1120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1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 hidden="1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1663</v>
      </c>
      <c r="F8265" s="158" t="s">
        <v>1663</v>
      </c>
      <c r="G8265" s="159" t="s">
        <v>1663</v>
      </c>
      <c r="H8265" s="158" t="s">
        <v>75</v>
      </c>
      <c r="I8265" s="158" t="s">
        <v>5065</v>
      </c>
      <c r="J8265" s="168" t="s">
        <v>77</v>
      </c>
      <c r="K8265" s="158" t="s">
        <v>505</v>
      </c>
      <c r="L8265" s="158" t="s">
        <v>1664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2"/>
        <v>0</v>
      </c>
      <c r="X8265" s="164"/>
      <c r="Y8265" s="7">
        <f t="shared" si="1118"/>
        <v>0</v>
      </c>
      <c r="Z8265" s="164"/>
      <c r="AA8265" s="8">
        <f t="shared" si="1123"/>
        <v>0</v>
      </c>
      <c r="AB8265" s="164">
        <f t="shared" si="1117"/>
        <v>0</v>
      </c>
      <c r="AC8265" s="164">
        <f t="shared" si="1120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1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 hidden="1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5065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19"/>
        <v>10920.899999999998</v>
      </c>
      <c r="W8266" s="164">
        <f t="shared" si="1122"/>
        <v>23473.470000000005</v>
      </c>
      <c r="X8266" s="164"/>
      <c r="Y8266" s="7">
        <f t="shared" si="1118"/>
        <v>0</v>
      </c>
      <c r="Z8266" s="164"/>
      <c r="AA8266" s="8">
        <f t="shared" si="1123"/>
        <v>23473.470000000005</v>
      </c>
      <c r="AB8266" s="164">
        <f t="shared" si="1117"/>
        <v>0</v>
      </c>
      <c r="AC8266" s="164">
        <f t="shared" si="1120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1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 hidden="1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1665</v>
      </c>
      <c r="F8267" s="158" t="s">
        <v>1666</v>
      </c>
      <c r="G8267" s="159" t="s">
        <v>1665</v>
      </c>
      <c r="H8267" s="158" t="s">
        <v>75</v>
      </c>
      <c r="I8267" s="158" t="s">
        <v>5065</v>
      </c>
      <c r="J8267" s="168" t="s">
        <v>77</v>
      </c>
      <c r="K8267" s="158" t="s">
        <v>505</v>
      </c>
      <c r="L8267" s="158" t="s">
        <v>1667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19"/>
        <v>48110.82</v>
      </c>
      <c r="W8267" s="164">
        <f t="shared" si="1122"/>
        <v>52295.235294117636</v>
      </c>
      <c r="X8267" s="164"/>
      <c r="Y8267" s="7">
        <f t="shared" si="1118"/>
        <v>0</v>
      </c>
      <c r="Z8267" s="164"/>
      <c r="AA8267" s="8">
        <f t="shared" si="1123"/>
        <v>52295.235294117636</v>
      </c>
      <c r="AB8267" s="164">
        <f t="shared" si="1117"/>
        <v>1045.9047058823562</v>
      </c>
      <c r="AC8267" s="164">
        <f t="shared" si="1120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1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 hidden="1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5065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19"/>
        <v>0</v>
      </c>
      <c r="W8268" s="164">
        <f t="shared" si="1122"/>
        <v>0</v>
      </c>
      <c r="X8268" s="164"/>
      <c r="Y8268" s="7">
        <f t="shared" si="1118"/>
        <v>0</v>
      </c>
      <c r="Z8268" s="164"/>
      <c r="AA8268" s="8">
        <f t="shared" si="1123"/>
        <v>0</v>
      </c>
      <c r="AB8268" s="164">
        <f t="shared" si="1117"/>
        <v>0</v>
      </c>
      <c r="AC8268" s="164">
        <f t="shared" si="1120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1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 hidden="1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5065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19"/>
        <v>6863.0599999999995</v>
      </c>
      <c r="W8269" s="164">
        <f t="shared" si="1122"/>
        <v>12095.549019607844</v>
      </c>
      <c r="X8269" s="164"/>
      <c r="Y8269" s="7">
        <f t="shared" si="1118"/>
        <v>0</v>
      </c>
      <c r="Z8269" s="164"/>
      <c r="AA8269" s="8">
        <f t="shared" si="1123"/>
        <v>12095.549019607844</v>
      </c>
      <c r="AB8269" s="164">
        <f t="shared" si="1117"/>
        <v>241.91098039215649</v>
      </c>
      <c r="AC8269" s="164">
        <f t="shared" si="1120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1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 hidden="1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4184</v>
      </c>
      <c r="F8270" s="158" t="s">
        <v>4184</v>
      </c>
      <c r="G8270" s="159" t="s">
        <v>4184</v>
      </c>
      <c r="H8270" s="158" t="s">
        <v>75</v>
      </c>
      <c r="I8270" s="158" t="s">
        <v>5065</v>
      </c>
      <c r="J8270" s="168" t="s">
        <v>77</v>
      </c>
      <c r="K8270" s="158" t="s">
        <v>505</v>
      </c>
      <c r="L8270" s="158" t="s">
        <v>4185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19"/>
        <v>4832.2000000000007</v>
      </c>
      <c r="W8270" s="164">
        <f t="shared" si="1122"/>
        <v>2723.4</v>
      </c>
      <c r="X8270" s="164"/>
      <c r="Y8270" s="7">
        <f t="shared" si="1118"/>
        <v>0</v>
      </c>
      <c r="Z8270" s="164"/>
      <c r="AA8270" s="8">
        <f t="shared" si="1123"/>
        <v>2723.4</v>
      </c>
      <c r="AB8270" s="164">
        <f t="shared" si="1117"/>
        <v>0</v>
      </c>
      <c r="AC8270" s="164">
        <f t="shared" si="1120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1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 hidden="1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1669</v>
      </c>
      <c r="F8271" s="158" t="s">
        <v>1669</v>
      </c>
      <c r="G8271" s="159" t="s">
        <v>1669</v>
      </c>
      <c r="H8271" s="158" t="s">
        <v>75</v>
      </c>
      <c r="I8271" s="158" t="s">
        <v>5065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19"/>
        <v>0</v>
      </c>
      <c r="W8271" s="164">
        <f t="shared" si="1122"/>
        <v>0</v>
      </c>
      <c r="X8271" s="164"/>
      <c r="Y8271" s="7">
        <f t="shared" si="1118"/>
        <v>0</v>
      </c>
      <c r="Z8271" s="164"/>
      <c r="AA8271" s="8">
        <f t="shared" si="1123"/>
        <v>0</v>
      </c>
      <c r="AB8271" s="164">
        <f t="shared" si="1117"/>
        <v>0</v>
      </c>
      <c r="AC8271" s="164">
        <f t="shared" si="1120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1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 hidden="1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1669</v>
      </c>
      <c r="F8272" s="158" t="s">
        <v>1669</v>
      </c>
      <c r="G8272" s="159" t="s">
        <v>1669</v>
      </c>
      <c r="H8272" s="158" t="s">
        <v>75</v>
      </c>
      <c r="I8272" s="158" t="s">
        <v>5065</v>
      </c>
      <c r="J8272" s="168" t="s">
        <v>77</v>
      </c>
      <c r="K8272" s="158" t="s">
        <v>505</v>
      </c>
      <c r="L8272" s="158" t="s">
        <v>1670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19"/>
        <v>0</v>
      </c>
      <c r="W8272" s="164">
        <f t="shared" si="1122"/>
        <v>0</v>
      </c>
      <c r="X8272" s="164"/>
      <c r="Y8272" s="7">
        <f t="shared" si="1118"/>
        <v>0</v>
      </c>
      <c r="Z8272" s="164"/>
      <c r="AA8272" s="8">
        <f t="shared" si="1123"/>
        <v>0</v>
      </c>
      <c r="AB8272" s="164">
        <f t="shared" si="1117"/>
        <v>0</v>
      </c>
      <c r="AC8272" s="164">
        <f t="shared" si="1120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1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 hidden="1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1669</v>
      </c>
      <c r="F8273" s="158" t="s">
        <v>1669</v>
      </c>
      <c r="G8273" s="159" t="s">
        <v>1669</v>
      </c>
      <c r="H8273" s="158" t="s">
        <v>75</v>
      </c>
      <c r="I8273" s="158" t="s">
        <v>5065</v>
      </c>
      <c r="J8273" s="168" t="s">
        <v>77</v>
      </c>
      <c r="K8273" s="158" t="s">
        <v>505</v>
      </c>
      <c r="L8273" s="158" t="s">
        <v>1672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19"/>
        <v>0</v>
      </c>
      <c r="W8273" s="164">
        <f t="shared" si="1122"/>
        <v>0</v>
      </c>
      <c r="X8273" s="164"/>
      <c r="Y8273" s="7">
        <f t="shared" si="1118"/>
        <v>0</v>
      </c>
      <c r="Z8273" s="164"/>
      <c r="AA8273" s="8">
        <f t="shared" si="1123"/>
        <v>0</v>
      </c>
      <c r="AB8273" s="164">
        <f t="shared" si="1117"/>
        <v>0</v>
      </c>
      <c r="AC8273" s="164">
        <f t="shared" si="1120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1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 hidden="1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1669</v>
      </c>
      <c r="F8274" s="158" t="s">
        <v>1669</v>
      </c>
      <c r="G8274" s="159" t="s">
        <v>1669</v>
      </c>
      <c r="H8274" s="158" t="s">
        <v>75</v>
      </c>
      <c r="I8274" s="158" t="s">
        <v>5065</v>
      </c>
      <c r="J8274" s="168" t="s">
        <v>77</v>
      </c>
      <c r="K8274" s="158" t="s">
        <v>505</v>
      </c>
      <c r="L8274" s="158" t="s">
        <v>4840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19"/>
        <v>0</v>
      </c>
      <c r="W8274" s="164">
        <f t="shared" si="1122"/>
        <v>0</v>
      </c>
      <c r="X8274" s="164"/>
      <c r="Y8274" s="7">
        <f t="shared" si="1118"/>
        <v>0</v>
      </c>
      <c r="Z8274" s="164"/>
      <c r="AA8274" s="8">
        <f t="shared" si="1123"/>
        <v>0</v>
      </c>
      <c r="AB8274" s="164">
        <f t="shared" si="1117"/>
        <v>0</v>
      </c>
      <c r="AC8274" s="164">
        <f t="shared" si="1120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1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 hidden="1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1684</v>
      </c>
      <c r="F8275" s="158" t="s">
        <v>1684</v>
      </c>
      <c r="G8275" s="159" t="s">
        <v>1684</v>
      </c>
      <c r="H8275" s="158" t="s">
        <v>75</v>
      </c>
      <c r="I8275" s="158" t="s">
        <v>5065</v>
      </c>
      <c r="J8275" s="168" t="s">
        <v>77</v>
      </c>
      <c r="K8275" s="158" t="s">
        <v>505</v>
      </c>
      <c r="L8275" s="158" t="s">
        <v>1680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19"/>
        <v>2293.889999999994</v>
      </c>
      <c r="W8275" s="164">
        <f t="shared" si="1122"/>
        <v>8873.1683168316886</v>
      </c>
      <c r="X8275" s="164"/>
      <c r="Y8275" s="7">
        <f t="shared" si="1118"/>
        <v>0</v>
      </c>
      <c r="Z8275" s="164"/>
      <c r="AA8275" s="8">
        <f t="shared" si="1123"/>
        <v>8873.1683168316886</v>
      </c>
      <c r="AB8275" s="164">
        <f t="shared" si="1117"/>
        <v>88.731683168316522</v>
      </c>
      <c r="AC8275" s="164">
        <f t="shared" si="1120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1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 hidden="1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1685</v>
      </c>
      <c r="F8276" s="158" t="s">
        <v>1685</v>
      </c>
      <c r="G8276" s="159" t="s">
        <v>1685</v>
      </c>
      <c r="H8276" s="158" t="s">
        <v>75</v>
      </c>
      <c r="I8276" s="158" t="s">
        <v>5065</v>
      </c>
      <c r="J8276" s="168" t="s">
        <v>77</v>
      </c>
      <c r="K8276" s="158" t="s">
        <v>505</v>
      </c>
      <c r="L8276" s="158" t="s">
        <v>3548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19"/>
        <v>11623.5</v>
      </c>
      <c r="W8276" s="164">
        <f t="shared" si="1122"/>
        <v>2968.9215686274515</v>
      </c>
      <c r="X8276" s="164"/>
      <c r="Y8276" s="7">
        <f t="shared" si="1118"/>
        <v>0</v>
      </c>
      <c r="Z8276" s="164"/>
      <c r="AA8276" s="8">
        <f t="shared" si="1123"/>
        <v>2968.9215686274515</v>
      </c>
      <c r="AB8276" s="164">
        <f t="shared" si="1117"/>
        <v>59.37843137254913</v>
      </c>
      <c r="AC8276" s="164">
        <f t="shared" si="1120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1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 hidden="1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1685</v>
      </c>
      <c r="F8277" s="158" t="s">
        <v>1685</v>
      </c>
      <c r="G8277" s="159" t="s">
        <v>1685</v>
      </c>
      <c r="H8277" s="158" t="s">
        <v>75</v>
      </c>
      <c r="I8277" s="158" t="s">
        <v>5065</v>
      </c>
      <c r="J8277" s="168" t="s">
        <v>77</v>
      </c>
      <c r="K8277" s="158" t="s">
        <v>505</v>
      </c>
      <c r="L8277" s="158" t="s">
        <v>4189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19"/>
        <v>8053.1199999999972</v>
      </c>
      <c r="W8277" s="164">
        <f t="shared" si="1122"/>
        <v>14192.137254901962</v>
      </c>
      <c r="X8277" s="164"/>
      <c r="Y8277" s="7">
        <f t="shared" si="1118"/>
        <v>0</v>
      </c>
      <c r="Z8277" s="164"/>
      <c r="AA8277" s="8">
        <f t="shared" si="1123"/>
        <v>14192.137254901962</v>
      </c>
      <c r="AB8277" s="164">
        <f t="shared" si="1117"/>
        <v>283.84274509803981</v>
      </c>
      <c r="AC8277" s="164">
        <f t="shared" si="1120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1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 hidden="1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1685</v>
      </c>
      <c r="F8278" s="158" t="s">
        <v>1685</v>
      </c>
      <c r="G8278" s="159" t="s">
        <v>1685</v>
      </c>
      <c r="H8278" s="158" t="s">
        <v>75</v>
      </c>
      <c r="I8278" s="158" t="s">
        <v>5065</v>
      </c>
      <c r="J8278" s="168" t="s">
        <v>77</v>
      </c>
      <c r="K8278" s="158" t="s">
        <v>505</v>
      </c>
      <c r="L8278" s="158" t="s">
        <v>1686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19"/>
        <v>14591.899999999998</v>
      </c>
      <c r="W8278" s="164">
        <f t="shared" si="1122"/>
        <v>23813.725490196073</v>
      </c>
      <c r="X8278" s="164"/>
      <c r="Y8278" s="7">
        <f t="shared" si="1118"/>
        <v>0</v>
      </c>
      <c r="Z8278" s="164"/>
      <c r="AA8278" s="8">
        <f t="shared" si="1123"/>
        <v>23813.725490196073</v>
      </c>
      <c r="AB8278" s="164">
        <f t="shared" si="1117"/>
        <v>476.27450980392314</v>
      </c>
      <c r="AC8278" s="164">
        <f t="shared" si="1120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1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 hidden="1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1685</v>
      </c>
      <c r="F8279" s="158" t="s">
        <v>1685</v>
      </c>
      <c r="G8279" s="159" t="s">
        <v>1685</v>
      </c>
      <c r="H8279" s="158" t="s">
        <v>75</v>
      </c>
      <c r="I8279" s="158" t="s">
        <v>5065</v>
      </c>
      <c r="J8279" s="168" t="s">
        <v>77</v>
      </c>
      <c r="K8279" s="158" t="s">
        <v>505</v>
      </c>
      <c r="L8279" s="158" t="s">
        <v>4192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19"/>
        <v>10217.400000000001</v>
      </c>
      <c r="W8279" s="164">
        <f t="shared" si="1122"/>
        <v>6852.4509803921565</v>
      </c>
      <c r="X8279" s="164"/>
      <c r="Y8279" s="7">
        <f t="shared" si="1118"/>
        <v>0</v>
      </c>
      <c r="Z8279" s="164"/>
      <c r="AA8279" s="8">
        <f t="shared" si="1123"/>
        <v>6852.4509803921565</v>
      </c>
      <c r="AB8279" s="164">
        <f t="shared" si="1117"/>
        <v>137.04901960784355</v>
      </c>
      <c r="AC8279" s="164">
        <f t="shared" si="1120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1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 hidden="1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5065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2"/>
        <v>0</v>
      </c>
      <c r="X8280" s="164"/>
      <c r="Y8280" s="7">
        <f t="shared" si="1118"/>
        <v>0</v>
      </c>
      <c r="Z8280" s="164"/>
      <c r="AA8280" s="8">
        <f t="shared" si="1123"/>
        <v>0</v>
      </c>
      <c r="AB8280" s="164">
        <f t="shared" si="1117"/>
        <v>0</v>
      </c>
      <c r="AC8280" s="164">
        <f t="shared" si="1120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1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 hidden="1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1689</v>
      </c>
      <c r="F8281" s="158" t="s">
        <v>1689</v>
      </c>
      <c r="G8281" s="159" t="s">
        <v>1689</v>
      </c>
      <c r="H8281" s="158" t="s">
        <v>75</v>
      </c>
      <c r="I8281" s="158" t="s">
        <v>5065</v>
      </c>
      <c r="J8281" s="168" t="s">
        <v>77</v>
      </c>
      <c r="K8281" s="158" t="s">
        <v>505</v>
      </c>
      <c r="L8281" s="158" t="s">
        <v>1687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19"/>
        <v>21871.559999999994</v>
      </c>
      <c r="W8281" s="164">
        <f t="shared" si="1122"/>
        <v>18293.009708737871</v>
      </c>
      <c r="X8281" s="164"/>
      <c r="Y8281" s="7">
        <f t="shared" si="1118"/>
        <v>0</v>
      </c>
      <c r="Z8281" s="164"/>
      <c r="AA8281" s="8">
        <f t="shared" si="1123"/>
        <v>18293.009708737871</v>
      </c>
      <c r="AB8281" s="164">
        <f t="shared" si="1117"/>
        <v>548.79029126213572</v>
      </c>
      <c r="AC8281" s="164">
        <f t="shared" si="1120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1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 hidden="1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5065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3298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19"/>
        <v>0</v>
      </c>
      <c r="W8282" s="164">
        <f t="shared" si="1122"/>
        <v>365.16</v>
      </c>
      <c r="X8282" s="164"/>
      <c r="Y8282" s="7">
        <f t="shared" si="1118"/>
        <v>0</v>
      </c>
      <c r="Z8282" s="164"/>
      <c r="AA8282" s="8">
        <f t="shared" si="1123"/>
        <v>365.16</v>
      </c>
      <c r="AB8282" s="164">
        <f t="shared" ref="AB8282:AB8345" si="1124">U8282-W8282</f>
        <v>0</v>
      </c>
      <c r="AC8282" s="164">
        <f t="shared" si="1120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1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 hidden="1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5065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19"/>
        <v>126627.42</v>
      </c>
      <c r="W8283" s="164">
        <f t="shared" si="1122"/>
        <v>23372.58</v>
      </c>
      <c r="X8283" s="164"/>
      <c r="Y8283" s="7">
        <f t="shared" si="1118"/>
        <v>0</v>
      </c>
      <c r="Z8283" s="164"/>
      <c r="AA8283" s="8">
        <f t="shared" si="1123"/>
        <v>23372.58</v>
      </c>
      <c r="AB8283" s="164">
        <f t="shared" si="1124"/>
        <v>0</v>
      </c>
      <c r="AC8283" s="164">
        <f t="shared" si="1120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1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 hidden="1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1695</v>
      </c>
      <c r="F8284" s="158" t="s">
        <v>1695</v>
      </c>
      <c r="G8284" s="159" t="s">
        <v>1695</v>
      </c>
      <c r="H8284" s="158" t="s">
        <v>75</v>
      </c>
      <c r="I8284" s="158" t="s">
        <v>5065</v>
      </c>
      <c r="J8284" s="168" t="s">
        <v>77</v>
      </c>
      <c r="K8284" s="158" t="s">
        <v>505</v>
      </c>
      <c r="L8284" s="158" t="s">
        <v>1696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19"/>
        <v>28865.589999999997</v>
      </c>
      <c r="W8284" s="164">
        <f t="shared" si="1122"/>
        <v>15000</v>
      </c>
      <c r="X8284" s="164"/>
      <c r="Y8284" s="7">
        <f t="shared" si="1118"/>
        <v>0</v>
      </c>
      <c r="Z8284" s="164"/>
      <c r="AA8284" s="8">
        <f t="shared" si="1123"/>
        <v>15000</v>
      </c>
      <c r="AB8284" s="164">
        <f t="shared" si="1124"/>
        <v>0</v>
      </c>
      <c r="AC8284" s="164">
        <f t="shared" si="1120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1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 hidden="1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1698</v>
      </c>
      <c r="F8285" s="158" t="s">
        <v>1698</v>
      </c>
      <c r="G8285" s="159" t="s">
        <v>1698</v>
      </c>
      <c r="H8285" s="158" t="s">
        <v>75</v>
      </c>
      <c r="I8285" s="158" t="s">
        <v>5065</v>
      </c>
      <c r="J8285" s="168" t="s">
        <v>77</v>
      </c>
      <c r="K8285" s="158" t="s">
        <v>505</v>
      </c>
      <c r="L8285" s="158" t="s">
        <v>1699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19"/>
        <v>323582.8</v>
      </c>
      <c r="W8285" s="164">
        <f t="shared" si="1122"/>
        <v>17799.803921568626</v>
      </c>
      <c r="X8285" s="164"/>
      <c r="Y8285" s="7">
        <f t="shared" si="1118"/>
        <v>0</v>
      </c>
      <c r="Z8285" s="164"/>
      <c r="AA8285" s="8">
        <f t="shared" si="1123"/>
        <v>17799.803921568626</v>
      </c>
      <c r="AB8285" s="164">
        <f t="shared" si="1124"/>
        <v>355.99607843137346</v>
      </c>
      <c r="AC8285" s="164">
        <f t="shared" si="1120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1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 hidden="1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5065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19"/>
        <v>32232.720000000001</v>
      </c>
      <c r="W8286" s="164">
        <f t="shared" si="1122"/>
        <v>0</v>
      </c>
      <c r="X8286" s="164"/>
      <c r="Y8286" s="7">
        <f t="shared" si="1118"/>
        <v>0</v>
      </c>
      <c r="Z8286" s="164"/>
      <c r="AA8286" s="8">
        <f t="shared" si="1123"/>
        <v>0</v>
      </c>
      <c r="AB8286" s="164">
        <f t="shared" si="1124"/>
        <v>0</v>
      </c>
      <c r="AC8286" s="164">
        <f t="shared" si="1120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1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 hidden="1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5065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19"/>
        <v>73568.829999999973</v>
      </c>
      <c r="W8287" s="164">
        <f t="shared" si="1122"/>
        <v>118253.10000000002</v>
      </c>
      <c r="X8287" s="164"/>
      <c r="Y8287" s="7">
        <f t="shared" si="1118"/>
        <v>0</v>
      </c>
      <c r="Z8287" s="164"/>
      <c r="AA8287" s="8">
        <f t="shared" si="1123"/>
        <v>118253.10000000002</v>
      </c>
      <c r="AB8287" s="164">
        <f t="shared" si="1124"/>
        <v>0</v>
      </c>
      <c r="AC8287" s="164">
        <f t="shared" si="1120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1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 hidden="1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1700</v>
      </c>
      <c r="F8288" s="158" t="s">
        <v>1700</v>
      </c>
      <c r="G8288" s="159" t="s">
        <v>1700</v>
      </c>
      <c r="H8288" s="158" t="s">
        <v>75</v>
      </c>
      <c r="I8288" s="158" t="s">
        <v>5065</v>
      </c>
      <c r="J8288" s="168" t="s">
        <v>77</v>
      </c>
      <c r="K8288" s="158" t="s">
        <v>505</v>
      </c>
      <c r="L8288" s="158" t="s">
        <v>1701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19"/>
        <v>74500.699999999895</v>
      </c>
      <c r="W8288" s="164">
        <f t="shared" si="1122"/>
        <v>285717.42574257433</v>
      </c>
      <c r="X8288" s="164"/>
      <c r="Y8288" s="7">
        <f t="shared" si="1118"/>
        <v>0</v>
      </c>
      <c r="Z8288" s="164"/>
      <c r="AA8288" s="8">
        <f t="shared" si="1123"/>
        <v>285717.42574257433</v>
      </c>
      <c r="AB8288" s="164">
        <f t="shared" si="1124"/>
        <v>2857.174257425766</v>
      </c>
      <c r="AC8288" s="164">
        <f t="shared" si="1120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1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 hidden="1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1702</v>
      </c>
      <c r="F8289" s="158" t="s">
        <v>1702</v>
      </c>
      <c r="G8289" s="159" t="s">
        <v>1702</v>
      </c>
      <c r="H8289" s="158" t="s">
        <v>75</v>
      </c>
      <c r="I8289" s="158" t="s">
        <v>5065</v>
      </c>
      <c r="J8289" s="168" t="s">
        <v>77</v>
      </c>
      <c r="K8289" s="158" t="s">
        <v>505</v>
      </c>
      <c r="L8289" s="158" t="s">
        <v>1703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19"/>
        <v>0</v>
      </c>
      <c r="W8289" s="164">
        <f t="shared" si="1122"/>
        <v>0</v>
      </c>
      <c r="X8289" s="164"/>
      <c r="Y8289" s="7">
        <f t="shared" si="1118"/>
        <v>0</v>
      </c>
      <c r="Z8289" s="164"/>
      <c r="AA8289" s="8">
        <f t="shared" si="1123"/>
        <v>0</v>
      </c>
      <c r="AB8289" s="164">
        <f t="shared" si="1124"/>
        <v>0</v>
      </c>
      <c r="AC8289" s="164">
        <f t="shared" si="1120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1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 hidden="1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1702</v>
      </c>
      <c r="F8290" s="158" t="s">
        <v>1702</v>
      </c>
      <c r="G8290" s="159" t="s">
        <v>1702</v>
      </c>
      <c r="H8290" s="158" t="s">
        <v>75</v>
      </c>
      <c r="I8290" s="158" t="s">
        <v>5065</v>
      </c>
      <c r="J8290" s="168" t="s">
        <v>77</v>
      </c>
      <c r="K8290" s="158" t="s">
        <v>505</v>
      </c>
      <c r="L8290" s="158" t="s">
        <v>1703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19"/>
        <v>24622.960000000003</v>
      </c>
      <c r="W8290" s="164">
        <f t="shared" si="1122"/>
        <v>12550.999999999996</v>
      </c>
      <c r="X8290" s="164"/>
      <c r="Y8290" s="7">
        <f t="shared" si="1118"/>
        <v>0</v>
      </c>
      <c r="Z8290" s="164"/>
      <c r="AA8290" s="8">
        <f t="shared" si="1123"/>
        <v>12550.999999999996</v>
      </c>
      <c r="AB8290" s="164">
        <f t="shared" si="1124"/>
        <v>0</v>
      </c>
      <c r="AC8290" s="164">
        <f t="shared" si="1120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1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 hidden="1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5065</v>
      </c>
      <c r="J8291" s="168" t="s">
        <v>77</v>
      </c>
      <c r="K8291" s="158" t="s">
        <v>505</v>
      </c>
      <c r="L8291" s="158" t="s">
        <v>2170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19"/>
        <v>5200.9000000000015</v>
      </c>
      <c r="W8291" s="164">
        <f t="shared" si="1122"/>
        <v>4850.5940594059393</v>
      </c>
      <c r="X8291" s="164"/>
      <c r="Y8291" s="7">
        <f t="shared" si="1118"/>
        <v>0</v>
      </c>
      <c r="Z8291" s="164"/>
      <c r="AA8291" s="8">
        <f t="shared" si="1123"/>
        <v>4850.5940594059393</v>
      </c>
      <c r="AB8291" s="164">
        <f t="shared" si="1124"/>
        <v>48.505940594059211</v>
      </c>
      <c r="AC8291" s="164">
        <f t="shared" si="1120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1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 hidden="1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5065</v>
      </c>
      <c r="J8292" s="168" t="s">
        <v>77</v>
      </c>
      <c r="K8292" s="158" t="s">
        <v>505</v>
      </c>
      <c r="L8292" s="158" t="s">
        <v>1706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19"/>
        <v>11553.599999999999</v>
      </c>
      <c r="W8292" s="164">
        <f t="shared" si="1122"/>
        <v>31971.188118811882</v>
      </c>
      <c r="X8292" s="164"/>
      <c r="Y8292" s="7">
        <f t="shared" si="1118"/>
        <v>0</v>
      </c>
      <c r="Z8292" s="164"/>
      <c r="AA8292" s="8">
        <f t="shared" si="1123"/>
        <v>31971.188118811882</v>
      </c>
      <c r="AB8292" s="164">
        <f t="shared" si="1124"/>
        <v>319.71188118811915</v>
      </c>
      <c r="AC8292" s="164">
        <f t="shared" si="1120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1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 hidden="1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1707</v>
      </c>
      <c r="F8293" s="158" t="s">
        <v>1707</v>
      </c>
      <c r="G8293" s="159" t="s">
        <v>1707</v>
      </c>
      <c r="H8293" s="158" t="s">
        <v>75</v>
      </c>
      <c r="I8293" s="158" t="s">
        <v>5065</v>
      </c>
      <c r="J8293" s="168" t="s">
        <v>77</v>
      </c>
      <c r="K8293" s="158" t="s">
        <v>505</v>
      </c>
      <c r="L8293" s="158" t="s">
        <v>1707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19"/>
        <v>70084.100000000006</v>
      </c>
      <c r="W8293" s="164">
        <f t="shared" si="1122"/>
        <v>52467.156862745105</v>
      </c>
      <c r="X8293" s="164"/>
      <c r="Y8293" s="7">
        <f t="shared" si="1118"/>
        <v>0</v>
      </c>
      <c r="Z8293" s="164"/>
      <c r="AA8293" s="8">
        <f t="shared" si="1123"/>
        <v>52467.156862745105</v>
      </c>
      <c r="AB8293" s="164">
        <f t="shared" si="1124"/>
        <v>1049.3431372549021</v>
      </c>
      <c r="AC8293" s="164">
        <f t="shared" si="1120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1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 hidden="1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1708</v>
      </c>
      <c r="F8294" s="158" t="s">
        <v>1708</v>
      </c>
      <c r="G8294" s="159" t="s">
        <v>1708</v>
      </c>
      <c r="H8294" s="158" t="s">
        <v>75</v>
      </c>
      <c r="I8294" s="158" t="s">
        <v>5065</v>
      </c>
      <c r="J8294" s="168" t="s">
        <v>77</v>
      </c>
      <c r="K8294" s="158" t="s">
        <v>505</v>
      </c>
      <c r="L8294" s="158" t="s">
        <v>1708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19"/>
        <v>203605.15</v>
      </c>
      <c r="W8294" s="164">
        <f t="shared" si="1122"/>
        <v>0</v>
      </c>
      <c r="X8294" s="164"/>
      <c r="Y8294" s="7">
        <f t="shared" si="1118"/>
        <v>0</v>
      </c>
      <c r="Z8294" s="164"/>
      <c r="AA8294" s="8">
        <f t="shared" si="1123"/>
        <v>0</v>
      </c>
      <c r="AB8294" s="164">
        <f t="shared" si="1124"/>
        <v>0</v>
      </c>
      <c r="AC8294" s="164">
        <f t="shared" si="1120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1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 hidden="1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1708</v>
      </c>
      <c r="F8295" s="158" t="s">
        <v>1708</v>
      </c>
      <c r="G8295" s="159" t="s">
        <v>1708</v>
      </c>
      <c r="H8295" s="158" t="s">
        <v>75</v>
      </c>
      <c r="I8295" s="158" t="s">
        <v>5065</v>
      </c>
      <c r="J8295" s="168" t="s">
        <v>77</v>
      </c>
      <c r="K8295" s="158" t="s">
        <v>505</v>
      </c>
      <c r="L8295" s="158" t="s">
        <v>1709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19"/>
        <v>29390.959999999999</v>
      </c>
      <c r="W8295" s="164">
        <f t="shared" si="1122"/>
        <v>0</v>
      </c>
      <c r="X8295" s="164"/>
      <c r="Y8295" s="7">
        <f t="shared" si="1118"/>
        <v>0</v>
      </c>
      <c r="Z8295" s="164"/>
      <c r="AA8295" s="8">
        <f t="shared" si="1123"/>
        <v>0</v>
      </c>
      <c r="AB8295" s="164">
        <f t="shared" si="1124"/>
        <v>0</v>
      </c>
      <c r="AC8295" s="164">
        <f t="shared" si="1120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1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 hidden="1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1710</v>
      </c>
      <c r="F8296" s="158" t="s">
        <v>1711</v>
      </c>
      <c r="G8296" s="159" t="s">
        <v>1710</v>
      </c>
      <c r="H8296" s="158" t="s">
        <v>75</v>
      </c>
      <c r="I8296" s="158" t="s">
        <v>5065</v>
      </c>
      <c r="J8296" s="168" t="s">
        <v>77</v>
      </c>
      <c r="K8296" s="158" t="s">
        <v>505</v>
      </c>
      <c r="L8296" s="158" t="s">
        <v>1710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19"/>
        <v>49468.63</v>
      </c>
      <c r="W8296" s="164">
        <f t="shared" si="1122"/>
        <v>35765.040000000001</v>
      </c>
      <c r="X8296" s="164"/>
      <c r="Y8296" s="7">
        <f t="shared" si="1118"/>
        <v>0</v>
      </c>
      <c r="Z8296" s="164"/>
      <c r="AA8296" s="8">
        <f t="shared" si="1123"/>
        <v>35765.040000000001</v>
      </c>
      <c r="AB8296" s="164">
        <f t="shared" si="1124"/>
        <v>0</v>
      </c>
      <c r="AC8296" s="164">
        <f t="shared" si="1120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1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 hidden="1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5065</v>
      </c>
      <c r="J8297" s="168" t="s">
        <v>77</v>
      </c>
      <c r="K8297" s="158" t="s">
        <v>505</v>
      </c>
      <c r="L8297" s="158" t="s">
        <v>1719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19"/>
        <v>5454.9900000000052</v>
      </c>
      <c r="W8297" s="164">
        <f t="shared" si="1122"/>
        <v>19057.666666666664</v>
      </c>
      <c r="X8297" s="164"/>
      <c r="Y8297" s="7">
        <f t="shared" si="1118"/>
        <v>0</v>
      </c>
      <c r="Z8297" s="164"/>
      <c r="AA8297" s="8">
        <f t="shared" si="1123"/>
        <v>19057.666666666664</v>
      </c>
      <c r="AB8297" s="164">
        <f t="shared" si="1124"/>
        <v>381.15333333333183</v>
      </c>
      <c r="AC8297" s="164">
        <f t="shared" si="1120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1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 hidden="1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5065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19"/>
        <v>0</v>
      </c>
      <c r="W8298" s="164">
        <f t="shared" si="1122"/>
        <v>6347.16</v>
      </c>
      <c r="X8298" s="164"/>
      <c r="Y8298" s="7">
        <f t="shared" si="1118"/>
        <v>0</v>
      </c>
      <c r="Z8298" s="164"/>
      <c r="AA8298" s="8">
        <f t="shared" si="1123"/>
        <v>6347.16</v>
      </c>
      <c r="AB8298" s="164">
        <f t="shared" si="1124"/>
        <v>0</v>
      </c>
      <c r="AC8298" s="164">
        <f t="shared" si="1120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1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 hidden="1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5065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19"/>
        <v>22285.5</v>
      </c>
      <c r="W8299" s="164">
        <f t="shared" si="1122"/>
        <v>14969.5</v>
      </c>
      <c r="X8299" s="164"/>
      <c r="Y8299" s="7">
        <f t="shared" si="1118"/>
        <v>0</v>
      </c>
      <c r="Z8299" s="164"/>
      <c r="AA8299" s="8">
        <f t="shared" si="1123"/>
        <v>14969.5</v>
      </c>
      <c r="AB8299" s="164">
        <f t="shared" si="1124"/>
        <v>0</v>
      </c>
      <c r="AC8299" s="164">
        <f t="shared" si="1120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1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 hidden="1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1725</v>
      </c>
      <c r="F8300" s="158" t="s">
        <v>1725</v>
      </c>
      <c r="G8300" s="159" t="s">
        <v>1725</v>
      </c>
      <c r="H8300" s="158" t="s">
        <v>75</v>
      </c>
      <c r="I8300" s="158" t="s">
        <v>5065</v>
      </c>
      <c r="J8300" s="168" t="s">
        <v>77</v>
      </c>
      <c r="K8300" s="158" t="s">
        <v>505</v>
      </c>
      <c r="L8300" s="158" t="s">
        <v>1726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19"/>
        <v>27345.200000000001</v>
      </c>
      <c r="W8300" s="164">
        <f t="shared" si="1122"/>
        <v>0</v>
      </c>
      <c r="X8300" s="164"/>
      <c r="Y8300" s="7">
        <f t="shared" si="1118"/>
        <v>0</v>
      </c>
      <c r="Z8300" s="164"/>
      <c r="AA8300" s="8">
        <f t="shared" si="1123"/>
        <v>0</v>
      </c>
      <c r="AB8300" s="164">
        <f t="shared" si="1124"/>
        <v>0</v>
      </c>
      <c r="AC8300" s="164">
        <f t="shared" si="1120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1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 hidden="1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5065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19"/>
        <v>3290.1499999999978</v>
      </c>
      <c r="W8301" s="164">
        <f t="shared" si="1122"/>
        <v>3067.5800000000017</v>
      </c>
      <c r="X8301" s="164"/>
      <c r="Y8301" s="7">
        <f t="shared" si="1118"/>
        <v>0</v>
      </c>
      <c r="Z8301" s="164"/>
      <c r="AA8301" s="8">
        <f t="shared" si="1123"/>
        <v>3067.5800000000017</v>
      </c>
      <c r="AB8301" s="164">
        <f t="shared" si="1124"/>
        <v>0</v>
      </c>
      <c r="AC8301" s="164">
        <f t="shared" si="1120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1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 hidden="1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1727</v>
      </c>
      <c r="F8302" s="158" t="s">
        <v>1727</v>
      </c>
      <c r="G8302" s="159" t="s">
        <v>1727</v>
      </c>
      <c r="H8302" s="158" t="s">
        <v>75</v>
      </c>
      <c r="I8302" s="158" t="s">
        <v>5065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19"/>
        <v>0</v>
      </c>
      <c r="W8302" s="164">
        <f t="shared" si="1122"/>
        <v>16863.46</v>
      </c>
      <c r="X8302" s="164"/>
      <c r="Y8302" s="7">
        <f t="shared" si="1118"/>
        <v>0</v>
      </c>
      <c r="Z8302" s="164"/>
      <c r="AA8302" s="8">
        <f t="shared" si="1123"/>
        <v>16863.46</v>
      </c>
      <c r="AB8302" s="164">
        <f t="shared" si="1124"/>
        <v>0</v>
      </c>
      <c r="AC8302" s="164">
        <f t="shared" si="1120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1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 hidden="1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5065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19"/>
        <v>36545.360000000001</v>
      </c>
      <c r="W8303" s="164">
        <f t="shared" si="1122"/>
        <v>23454.639999999999</v>
      </c>
      <c r="X8303" s="164"/>
      <c r="Y8303" s="7">
        <f t="shared" si="1118"/>
        <v>0</v>
      </c>
      <c r="Z8303" s="164"/>
      <c r="AA8303" s="8">
        <f t="shared" si="1123"/>
        <v>23454.639999999999</v>
      </c>
      <c r="AB8303" s="164">
        <f t="shared" si="1124"/>
        <v>0</v>
      </c>
      <c r="AC8303" s="164">
        <f t="shared" si="1120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1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 hidden="1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1728</v>
      </c>
      <c r="F8304" s="158" t="s">
        <v>1728</v>
      </c>
      <c r="G8304" s="159" t="s">
        <v>1728</v>
      </c>
      <c r="H8304" s="158" t="s">
        <v>75</v>
      </c>
      <c r="I8304" s="158" t="s">
        <v>5065</v>
      </c>
      <c r="J8304" s="168" t="s">
        <v>77</v>
      </c>
      <c r="K8304" s="158" t="s">
        <v>505</v>
      </c>
      <c r="L8304" s="158" t="s">
        <v>1729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19"/>
        <v>8665.2500000000036</v>
      </c>
      <c r="W8304" s="164">
        <f t="shared" si="1122"/>
        <v>13341.13725490196</v>
      </c>
      <c r="X8304" s="164"/>
      <c r="Y8304" s="7">
        <f t="shared" si="1118"/>
        <v>0</v>
      </c>
      <c r="Z8304" s="164"/>
      <c r="AA8304" s="8">
        <f t="shared" si="1123"/>
        <v>13341.13725490196</v>
      </c>
      <c r="AB8304" s="164">
        <f t="shared" si="1124"/>
        <v>266.82274509803938</v>
      </c>
      <c r="AC8304" s="164">
        <f t="shared" si="1120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1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 hidden="1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1731</v>
      </c>
      <c r="F8305" s="158" t="s">
        <v>1732</v>
      </c>
      <c r="G8305" s="159" t="s">
        <v>1731</v>
      </c>
      <c r="H8305" s="158" t="s">
        <v>75</v>
      </c>
      <c r="I8305" s="158" t="s">
        <v>5065</v>
      </c>
      <c r="J8305" s="168" t="s">
        <v>77</v>
      </c>
      <c r="K8305" s="158" t="s">
        <v>505</v>
      </c>
      <c r="L8305" s="158" t="s">
        <v>1733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19"/>
        <v>400000</v>
      </c>
      <c r="W8305" s="164">
        <f t="shared" si="1122"/>
        <v>0</v>
      </c>
      <c r="X8305" s="164"/>
      <c r="Y8305" s="7">
        <f t="shared" si="1118"/>
        <v>0</v>
      </c>
      <c r="Z8305" s="164"/>
      <c r="AA8305" s="8">
        <f t="shared" si="1123"/>
        <v>0</v>
      </c>
      <c r="AB8305" s="164">
        <f t="shared" si="1124"/>
        <v>0</v>
      </c>
      <c r="AC8305" s="164">
        <f t="shared" si="1120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1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 hidden="1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1731</v>
      </c>
      <c r="F8306" s="158" t="s">
        <v>1732</v>
      </c>
      <c r="G8306" s="159" t="s">
        <v>1731</v>
      </c>
      <c r="H8306" s="158" t="s">
        <v>75</v>
      </c>
      <c r="I8306" s="158" t="s">
        <v>5065</v>
      </c>
      <c r="J8306" s="168" t="s">
        <v>77</v>
      </c>
      <c r="K8306" s="158" t="s">
        <v>505</v>
      </c>
      <c r="L8306" s="158" t="s">
        <v>1733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19"/>
        <v>60805.000000000233</v>
      </c>
      <c r="W8306" s="164">
        <f t="shared" si="1122"/>
        <v>1295503.7142857141</v>
      </c>
      <c r="X8306" s="164"/>
      <c r="Y8306" s="7">
        <f t="shared" si="1118"/>
        <v>0</v>
      </c>
      <c r="Z8306" s="164"/>
      <c r="AA8306" s="8">
        <f t="shared" si="1123"/>
        <v>1295503.7142857141</v>
      </c>
      <c r="AB8306" s="164">
        <f t="shared" si="1124"/>
        <v>64775.185714285821</v>
      </c>
      <c r="AC8306" s="164">
        <f t="shared" si="1120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1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 hidden="1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1731</v>
      </c>
      <c r="F8307" s="158" t="s">
        <v>1732</v>
      </c>
      <c r="G8307" s="159" t="s">
        <v>1731</v>
      </c>
      <c r="H8307" s="158" t="s">
        <v>75</v>
      </c>
      <c r="I8307" s="158" t="s">
        <v>5065</v>
      </c>
      <c r="J8307" s="168" t="s">
        <v>77</v>
      </c>
      <c r="K8307" s="158" t="s">
        <v>505</v>
      </c>
      <c r="L8307" s="158" t="s">
        <v>1734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19"/>
        <v>151336.64000000001</v>
      </c>
      <c r="W8307" s="164">
        <f t="shared" si="1122"/>
        <v>496197.86666666664</v>
      </c>
      <c r="X8307" s="164"/>
      <c r="Y8307" s="7">
        <f t="shared" si="1118"/>
        <v>0</v>
      </c>
      <c r="Z8307" s="164"/>
      <c r="AA8307" s="8">
        <f t="shared" si="1123"/>
        <v>496197.86666666664</v>
      </c>
      <c r="AB8307" s="164">
        <f t="shared" si="1124"/>
        <v>24809.89333333337</v>
      </c>
      <c r="AC8307" s="164">
        <f t="shared" si="1120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1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 hidden="1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1743</v>
      </c>
      <c r="F8308" s="158" t="s">
        <v>1744</v>
      </c>
      <c r="G8308" s="159" t="s">
        <v>1743</v>
      </c>
      <c r="H8308" s="158" t="s">
        <v>75</v>
      </c>
      <c r="I8308" s="158" t="s">
        <v>5065</v>
      </c>
      <c r="J8308" s="168" t="s">
        <v>77</v>
      </c>
      <c r="K8308" s="158" t="s">
        <v>505</v>
      </c>
      <c r="L8308" s="158" t="s">
        <v>1743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19"/>
        <v>0</v>
      </c>
      <c r="W8308" s="164">
        <f t="shared" si="1122"/>
        <v>-573.99107142857133</v>
      </c>
      <c r="X8308" s="164"/>
      <c r="Y8308" s="7">
        <f t="shared" si="1118"/>
        <v>68.878928571428673</v>
      </c>
      <c r="Z8308" s="164"/>
      <c r="AA8308" s="8">
        <f t="shared" si="1123"/>
        <v>-573.99107142857133</v>
      </c>
      <c r="AB8308" s="164">
        <f t="shared" si="1124"/>
        <v>-68.878928571428673</v>
      </c>
      <c r="AC8308" s="164">
        <f t="shared" si="1120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1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 hidden="1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1743</v>
      </c>
      <c r="F8309" s="158" t="s">
        <v>1744</v>
      </c>
      <c r="G8309" s="159" t="s">
        <v>1743</v>
      </c>
      <c r="H8309" s="158" t="s">
        <v>75</v>
      </c>
      <c r="I8309" s="158" t="s">
        <v>5065</v>
      </c>
      <c r="J8309" s="168" t="s">
        <v>77</v>
      </c>
      <c r="K8309" s="158" t="s">
        <v>505</v>
      </c>
      <c r="L8309" s="158" t="s">
        <v>1743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19"/>
        <v>0</v>
      </c>
      <c r="W8309" s="164">
        <f t="shared" si="1122"/>
        <v>0</v>
      </c>
      <c r="X8309" s="164"/>
      <c r="Y8309" s="7">
        <f t="shared" si="1118"/>
        <v>0</v>
      </c>
      <c r="Z8309" s="164"/>
      <c r="AA8309" s="8">
        <f t="shared" si="1123"/>
        <v>0</v>
      </c>
      <c r="AB8309" s="164">
        <f t="shared" si="1124"/>
        <v>0</v>
      </c>
      <c r="AC8309" s="164">
        <f t="shared" si="1120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1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 hidden="1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1743</v>
      </c>
      <c r="F8310" s="158" t="s">
        <v>1744</v>
      </c>
      <c r="G8310" s="159" t="s">
        <v>1743</v>
      </c>
      <c r="H8310" s="158" t="s">
        <v>75</v>
      </c>
      <c r="I8310" s="158" t="s">
        <v>5065</v>
      </c>
      <c r="J8310" s="168" t="s">
        <v>77</v>
      </c>
      <c r="K8310" s="158" t="s">
        <v>505</v>
      </c>
      <c r="L8310" s="158" t="s">
        <v>1743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19"/>
        <v>0</v>
      </c>
      <c r="W8310" s="164">
        <f t="shared" si="1122"/>
        <v>642.86999999999989</v>
      </c>
      <c r="X8310" s="164"/>
      <c r="Y8310" s="7">
        <f t="shared" si="1118"/>
        <v>0</v>
      </c>
      <c r="Z8310" s="164"/>
      <c r="AA8310" s="8">
        <f t="shared" si="1123"/>
        <v>642.86999999999989</v>
      </c>
      <c r="AB8310" s="164">
        <f t="shared" si="1124"/>
        <v>0</v>
      </c>
      <c r="AC8310" s="164">
        <f t="shared" si="1120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1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 hidden="1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5065</v>
      </c>
      <c r="J8311" s="168" t="s">
        <v>77</v>
      </c>
      <c r="K8311" s="158" t="s">
        <v>505</v>
      </c>
      <c r="L8311" s="158" t="s">
        <v>1751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19"/>
        <v>30000</v>
      </c>
      <c r="W8311" s="164">
        <f t="shared" si="1122"/>
        <v>0</v>
      </c>
      <c r="X8311" s="164"/>
      <c r="Y8311" s="7">
        <f t="shared" si="1118"/>
        <v>0</v>
      </c>
      <c r="Z8311" s="164"/>
      <c r="AA8311" s="8">
        <f t="shared" si="1123"/>
        <v>0</v>
      </c>
      <c r="AB8311" s="164">
        <f t="shared" si="1124"/>
        <v>0</v>
      </c>
      <c r="AC8311" s="164">
        <f t="shared" si="1120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1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 hidden="1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4208</v>
      </c>
      <c r="F8312" s="158" t="s">
        <v>4209</v>
      </c>
      <c r="G8312" s="159" t="s">
        <v>4208</v>
      </c>
      <c r="H8312" s="158" t="s">
        <v>75</v>
      </c>
      <c r="I8312" s="158" t="s">
        <v>5065</v>
      </c>
      <c r="J8312" s="168" t="s">
        <v>77</v>
      </c>
      <c r="K8312" s="158" t="s">
        <v>505</v>
      </c>
      <c r="L8312" s="158" t="s">
        <v>1751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19"/>
        <v>121424.3</v>
      </c>
      <c r="W8312" s="164">
        <f t="shared" si="1122"/>
        <v>123318.64077669902</v>
      </c>
      <c r="X8312" s="164"/>
      <c r="Y8312" s="7">
        <f t="shared" si="1118"/>
        <v>0</v>
      </c>
      <c r="Z8312" s="164"/>
      <c r="AA8312" s="8">
        <f t="shared" si="1123"/>
        <v>123318.64077669902</v>
      </c>
      <c r="AB8312" s="164">
        <f t="shared" si="1124"/>
        <v>3699.5592233009811</v>
      </c>
      <c r="AC8312" s="164">
        <f t="shared" si="1120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1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 hidden="1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1759</v>
      </c>
      <c r="F8313" s="158" t="s">
        <v>1759</v>
      </c>
      <c r="G8313" s="159" t="s">
        <v>1759</v>
      </c>
      <c r="H8313" s="158" t="s">
        <v>75</v>
      </c>
      <c r="I8313" s="158" t="s">
        <v>5065</v>
      </c>
      <c r="J8313" s="168" t="s">
        <v>77</v>
      </c>
      <c r="K8313" s="158" t="s">
        <v>505</v>
      </c>
      <c r="L8313" s="158" t="s">
        <v>3549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19"/>
        <v>63341.689999999988</v>
      </c>
      <c r="W8313" s="164">
        <f t="shared" si="1122"/>
        <v>120890.68000000001</v>
      </c>
      <c r="X8313" s="164"/>
      <c r="Y8313" s="7">
        <f t="shared" si="1118"/>
        <v>0</v>
      </c>
      <c r="Z8313" s="164"/>
      <c r="AA8313" s="8">
        <f t="shared" si="1123"/>
        <v>120890.68000000001</v>
      </c>
      <c r="AB8313" s="164">
        <f t="shared" si="1124"/>
        <v>0</v>
      </c>
      <c r="AC8313" s="164">
        <f t="shared" si="1120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1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 hidden="1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1761</v>
      </c>
      <c r="F8314" s="158" t="s">
        <v>1762</v>
      </c>
      <c r="G8314" s="159" t="s">
        <v>1761</v>
      </c>
      <c r="H8314" s="158" t="s">
        <v>75</v>
      </c>
      <c r="I8314" s="158" t="s">
        <v>5065</v>
      </c>
      <c r="J8314" s="168" t="s">
        <v>77</v>
      </c>
      <c r="K8314" s="158" t="s">
        <v>505</v>
      </c>
      <c r="L8314" s="158" t="s">
        <v>1763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19"/>
        <v>32679.589999999982</v>
      </c>
      <c r="W8314" s="164">
        <f t="shared" si="1122"/>
        <v>80888.10000000002</v>
      </c>
      <c r="X8314" s="164"/>
      <c r="Y8314" s="7">
        <f t="shared" si="1118"/>
        <v>0</v>
      </c>
      <c r="Z8314" s="164"/>
      <c r="AA8314" s="8">
        <f t="shared" si="1123"/>
        <v>80888.10000000002</v>
      </c>
      <c r="AB8314" s="164">
        <f t="shared" si="1124"/>
        <v>0</v>
      </c>
      <c r="AC8314" s="164">
        <f t="shared" si="1120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1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 hidden="1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1767</v>
      </c>
      <c r="F8315" s="158" t="s">
        <v>1767</v>
      </c>
      <c r="G8315" s="159" t="s">
        <v>1767</v>
      </c>
      <c r="H8315" s="158" t="s">
        <v>75</v>
      </c>
      <c r="I8315" s="158" t="s">
        <v>5065</v>
      </c>
      <c r="J8315" s="168" t="s">
        <v>77</v>
      </c>
      <c r="K8315" s="158" t="s">
        <v>505</v>
      </c>
      <c r="L8315" s="158" t="s">
        <v>1768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19"/>
        <v>2349.0300000000002</v>
      </c>
      <c r="W8315" s="164">
        <f t="shared" si="1122"/>
        <v>0</v>
      </c>
      <c r="X8315" s="164"/>
      <c r="Y8315" s="7">
        <f t="shared" si="1118"/>
        <v>0</v>
      </c>
      <c r="Z8315" s="164"/>
      <c r="AA8315" s="8">
        <f t="shared" si="1123"/>
        <v>0</v>
      </c>
      <c r="AB8315" s="164">
        <f t="shared" si="1124"/>
        <v>0</v>
      </c>
      <c r="AC8315" s="164">
        <f t="shared" si="1120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1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 hidden="1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4841</v>
      </c>
      <c r="F8316" s="158" t="s">
        <v>4841</v>
      </c>
      <c r="G8316" s="159" t="s">
        <v>4841</v>
      </c>
      <c r="H8316" s="158" t="s">
        <v>75</v>
      </c>
      <c r="I8316" s="158" t="s">
        <v>5065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19"/>
        <v>0</v>
      </c>
      <c r="W8316" s="164">
        <f t="shared" si="1122"/>
        <v>-23.46153846153846</v>
      </c>
      <c r="X8316" s="164"/>
      <c r="Y8316" s="7">
        <f t="shared" si="1118"/>
        <v>0.93846153846153868</v>
      </c>
      <c r="Z8316" s="164"/>
      <c r="AA8316" s="8">
        <f t="shared" si="1123"/>
        <v>-23.46153846153846</v>
      </c>
      <c r="AB8316" s="164">
        <f t="shared" si="1124"/>
        <v>-0.93846153846153868</v>
      </c>
      <c r="AC8316" s="164">
        <f t="shared" si="1120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1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 hidden="1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1770</v>
      </c>
      <c r="F8317" s="158" t="s">
        <v>1770</v>
      </c>
      <c r="G8317" s="159" t="s">
        <v>1770</v>
      </c>
      <c r="H8317" s="158" t="s">
        <v>75</v>
      </c>
      <c r="I8317" s="158" t="s">
        <v>5065</v>
      </c>
      <c r="J8317" s="168" t="s">
        <v>77</v>
      </c>
      <c r="K8317" s="158" t="s">
        <v>505</v>
      </c>
      <c r="L8317" s="158" t="s">
        <v>1771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19"/>
        <v>1.0000000002037299E-2</v>
      </c>
      <c r="W8317" s="164">
        <f t="shared" si="1122"/>
        <v>0</v>
      </c>
      <c r="X8317" s="164"/>
      <c r="Y8317" s="7">
        <f t="shared" si="1118"/>
        <v>0</v>
      </c>
      <c r="Z8317" s="164"/>
      <c r="AA8317" s="8">
        <f t="shared" si="1123"/>
        <v>0</v>
      </c>
      <c r="AB8317" s="164">
        <f t="shared" si="1124"/>
        <v>0</v>
      </c>
      <c r="AC8317" s="164">
        <f t="shared" si="1120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1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 hidden="1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5065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19"/>
        <v>0</v>
      </c>
      <c r="W8318" s="164">
        <f t="shared" si="1122"/>
        <v>23.461538461538623</v>
      </c>
      <c r="X8318" s="164"/>
      <c r="Y8318" s="7">
        <f t="shared" si="1118"/>
        <v>0</v>
      </c>
      <c r="Z8318" s="164"/>
      <c r="AA8318" s="8">
        <f t="shared" si="1123"/>
        <v>23.461538461538623</v>
      </c>
      <c r="AB8318" s="164">
        <f t="shared" si="1124"/>
        <v>0.93846153846154579</v>
      </c>
      <c r="AC8318" s="164">
        <f t="shared" si="1120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1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 hidden="1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5065</v>
      </c>
      <c r="J8319" s="168" t="s">
        <v>77</v>
      </c>
      <c r="K8319" s="158" t="s">
        <v>505</v>
      </c>
      <c r="L8319" s="158" t="s">
        <v>1773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2"/>
        <v>0</v>
      </c>
      <c r="X8319" s="164"/>
      <c r="Y8319" s="7">
        <f t="shared" si="1118"/>
        <v>0</v>
      </c>
      <c r="Z8319" s="164"/>
      <c r="AA8319" s="8">
        <f t="shared" si="1123"/>
        <v>0</v>
      </c>
      <c r="AB8319" s="164">
        <f t="shared" si="1124"/>
        <v>0</v>
      </c>
      <c r="AC8319" s="164">
        <f t="shared" si="1120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1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 hidden="1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5065</v>
      </c>
      <c r="J8320" s="168" t="s">
        <v>77</v>
      </c>
      <c r="K8320" s="158" t="s">
        <v>505</v>
      </c>
      <c r="L8320" s="158" t="s">
        <v>1773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2"/>
        <v>0</v>
      </c>
      <c r="X8320" s="164"/>
      <c r="Y8320" s="7">
        <f t="shared" si="1118"/>
        <v>0</v>
      </c>
      <c r="Z8320" s="164"/>
      <c r="AA8320" s="8">
        <f t="shared" si="1123"/>
        <v>0</v>
      </c>
      <c r="AB8320" s="164">
        <f t="shared" si="1124"/>
        <v>0</v>
      </c>
      <c r="AC8320" s="164">
        <f t="shared" si="1120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1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 hidden="1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4842</v>
      </c>
      <c r="F8321" s="158" t="s">
        <v>4842</v>
      </c>
      <c r="G8321" s="159" t="s">
        <v>4842</v>
      </c>
      <c r="H8321" s="158" t="s">
        <v>75</v>
      </c>
      <c r="I8321" s="158" t="s">
        <v>5065</v>
      </c>
      <c r="J8321" s="168" t="s">
        <v>77</v>
      </c>
      <c r="K8321" s="158" t="s">
        <v>505</v>
      </c>
      <c r="L8321" s="158" t="s">
        <v>4842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19"/>
        <v>8048.7</v>
      </c>
      <c r="W8321" s="164">
        <f t="shared" si="1122"/>
        <v>2109.1176470588239</v>
      </c>
      <c r="X8321" s="164"/>
      <c r="Y8321" s="7">
        <f t="shared" si="1118"/>
        <v>0</v>
      </c>
      <c r="Z8321" s="164"/>
      <c r="AA8321" s="8">
        <f t="shared" si="1123"/>
        <v>2109.1176470588239</v>
      </c>
      <c r="AB8321" s="164">
        <f t="shared" si="1124"/>
        <v>42.182352941176305</v>
      </c>
      <c r="AC8321" s="164">
        <f t="shared" si="1120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1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 hidden="1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1692</v>
      </c>
      <c r="F8322" s="158" t="s">
        <v>1692</v>
      </c>
      <c r="G8322" s="159" t="s">
        <v>1692</v>
      </c>
      <c r="H8322" s="158" t="s">
        <v>75</v>
      </c>
      <c r="I8322" s="158" t="s">
        <v>5065</v>
      </c>
      <c r="J8322" s="168" t="s">
        <v>77</v>
      </c>
      <c r="K8322" s="158" t="s">
        <v>505</v>
      </c>
      <c r="L8322" s="158" t="s">
        <v>1783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19"/>
        <v>8213.630000000001</v>
      </c>
      <c r="W8322" s="164">
        <f t="shared" si="1122"/>
        <v>12097.303921568624</v>
      </c>
      <c r="X8322" s="164"/>
      <c r="Y8322" s="7">
        <f t="shared" si="1118"/>
        <v>0</v>
      </c>
      <c r="Z8322" s="164"/>
      <c r="AA8322" s="8">
        <f t="shared" si="1123"/>
        <v>12097.303921568624</v>
      </c>
      <c r="AB8322" s="164">
        <f t="shared" si="1124"/>
        <v>241.94607843137237</v>
      </c>
      <c r="AC8322" s="164">
        <f t="shared" si="1120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1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 hidden="1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2395</v>
      </c>
      <c r="F8323" s="158" t="s">
        <v>2395</v>
      </c>
      <c r="G8323" s="159" t="s">
        <v>2395</v>
      </c>
      <c r="H8323" s="158" t="s">
        <v>75</v>
      </c>
      <c r="I8323" s="158" t="s">
        <v>5065</v>
      </c>
      <c r="J8323" s="168" t="s">
        <v>77</v>
      </c>
      <c r="K8323" s="158" t="s">
        <v>505</v>
      </c>
      <c r="L8323" s="158" t="s">
        <v>3550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19"/>
        <v>5345.8000000000029</v>
      </c>
      <c r="W8323" s="164">
        <f t="shared" si="1122"/>
        <v>38920.588235294119</v>
      </c>
      <c r="X8323" s="164"/>
      <c r="Y8323" s="7">
        <f t="shared" ref="Y8323:Y8386" si="1125">IF(W8323-AC8323&lt;=0,0,IF(O8323="返现",MAX(W8323-AB8323-AC8323,0),MAX(W8323-AC8323,0)))</f>
        <v>0</v>
      </c>
      <c r="Z8323" s="164"/>
      <c r="AA8323" s="8">
        <f t="shared" si="1123"/>
        <v>38920.588235294119</v>
      </c>
      <c r="AB8323" s="164">
        <f t="shared" si="1124"/>
        <v>778.41176470588107</v>
      </c>
      <c r="AC8323" s="164">
        <f t="shared" si="1120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1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 hidden="1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1784</v>
      </c>
      <c r="F8324" s="158" t="s">
        <v>1784</v>
      </c>
      <c r="G8324" s="159" t="s">
        <v>1784</v>
      </c>
      <c r="H8324" s="158" t="s">
        <v>75</v>
      </c>
      <c r="I8324" s="158" t="s">
        <v>5065</v>
      </c>
      <c r="J8324" s="168" t="s">
        <v>77</v>
      </c>
      <c r="K8324" s="158" t="s">
        <v>505</v>
      </c>
      <c r="L8324" s="158" t="s">
        <v>1784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6">S8324+T8324-U8324</f>
        <v>0</v>
      </c>
      <c r="W8324" s="164">
        <f t="shared" si="1122"/>
        <v>2422.3529411764707</v>
      </c>
      <c r="X8324" s="164"/>
      <c r="Y8324" s="7">
        <f t="shared" si="1125"/>
        <v>0</v>
      </c>
      <c r="Z8324" s="164"/>
      <c r="AA8324" s="8">
        <f t="shared" si="1123"/>
        <v>2422.3529411764707</v>
      </c>
      <c r="AB8324" s="164">
        <f t="shared" si="1124"/>
        <v>48.44705882352946</v>
      </c>
      <c r="AC8324" s="164">
        <f t="shared" ref="AC8324:AC8384" si="1127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8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 hidden="1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1784</v>
      </c>
      <c r="F8325" s="158" t="s">
        <v>1784</v>
      </c>
      <c r="G8325" s="159" t="s">
        <v>1784</v>
      </c>
      <c r="H8325" s="158" t="s">
        <v>75</v>
      </c>
      <c r="I8325" s="158" t="s">
        <v>5065</v>
      </c>
      <c r="J8325" s="168" t="s">
        <v>77</v>
      </c>
      <c r="K8325" s="158" t="s">
        <v>505</v>
      </c>
      <c r="L8325" s="158" t="s">
        <v>1784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6"/>
        <v>6123.7500000000009</v>
      </c>
      <c r="W8325" s="164">
        <f t="shared" ref="W8325:W8388" si="1129">IF(O8325="折扣",U8325*P8325,IF(O8325="返现",U8325,U8325/(1+P8325)))</f>
        <v>4628.5999999999995</v>
      </c>
      <c r="X8325" s="164"/>
      <c r="Y8325" s="7">
        <f t="shared" si="1125"/>
        <v>0</v>
      </c>
      <c r="Z8325" s="164"/>
      <c r="AA8325" s="8">
        <f t="shared" ref="AA8325:AA8328" si="1130">W8325+X8325</f>
        <v>4628.5999999999995</v>
      </c>
      <c r="AB8325" s="164">
        <f t="shared" si="1124"/>
        <v>0</v>
      </c>
      <c r="AC8325" s="164">
        <f t="shared" si="1127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8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 hidden="1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5065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6"/>
        <v>5882.26</v>
      </c>
      <c r="W8326" s="164">
        <f t="shared" si="1129"/>
        <v>3990.7407407407404</v>
      </c>
      <c r="X8326" s="164"/>
      <c r="Y8326" s="7">
        <f t="shared" si="1125"/>
        <v>0</v>
      </c>
      <c r="Z8326" s="164"/>
      <c r="AA8326" s="8">
        <f t="shared" si="1130"/>
        <v>3990.7407407407404</v>
      </c>
      <c r="AB8326" s="164">
        <f t="shared" si="1124"/>
        <v>319.25925925925958</v>
      </c>
      <c r="AC8326" s="164">
        <f t="shared" si="1127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8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 hidden="1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1789</v>
      </c>
      <c r="F8327" s="158" t="s">
        <v>1789</v>
      </c>
      <c r="G8327" s="159" t="s">
        <v>1789</v>
      </c>
      <c r="H8327" s="158" t="s">
        <v>75</v>
      </c>
      <c r="I8327" s="158" t="s">
        <v>5065</v>
      </c>
      <c r="J8327" s="168" t="s">
        <v>77</v>
      </c>
      <c r="K8327" s="158" t="s">
        <v>505</v>
      </c>
      <c r="L8327" s="158" t="s">
        <v>1789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6"/>
        <v>6369.6</v>
      </c>
      <c r="W8327" s="164">
        <f t="shared" si="1129"/>
        <v>1702.1000000000004</v>
      </c>
      <c r="X8327" s="164"/>
      <c r="Y8327" s="7">
        <f t="shared" si="1125"/>
        <v>0</v>
      </c>
      <c r="Z8327" s="164"/>
      <c r="AA8327" s="8">
        <f t="shared" si="1130"/>
        <v>1702.1000000000004</v>
      </c>
      <c r="AB8327" s="164">
        <f t="shared" si="1124"/>
        <v>0</v>
      </c>
      <c r="AC8327" s="164">
        <f t="shared" si="1127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8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 hidden="1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1790</v>
      </c>
      <c r="G8328" s="159" t="s">
        <v>1052</v>
      </c>
      <c r="H8328" s="158" t="s">
        <v>75</v>
      </c>
      <c r="I8328" s="158" t="s">
        <v>5065</v>
      </c>
      <c r="J8328" s="168" t="s">
        <v>77</v>
      </c>
      <c r="K8328" s="158" t="s">
        <v>505</v>
      </c>
      <c r="L8328" s="158" t="s">
        <v>1791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6"/>
        <v>119752.12999999999</v>
      </c>
      <c r="W8328" s="164">
        <f t="shared" si="1129"/>
        <v>105554.37000000001</v>
      </c>
      <c r="X8328" s="164"/>
      <c r="Y8328" s="7">
        <f t="shared" si="1125"/>
        <v>0</v>
      </c>
      <c r="Z8328" s="164"/>
      <c r="AA8328" s="8">
        <f t="shared" si="1130"/>
        <v>105554.37000000001</v>
      </c>
      <c r="AB8328" s="164">
        <f t="shared" si="1124"/>
        <v>0</v>
      </c>
      <c r="AC8328" s="164">
        <f t="shared" si="1127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8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 hidden="1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4843</v>
      </c>
      <c r="F8329" s="158" t="s">
        <v>4843</v>
      </c>
      <c r="G8329" s="159" t="s">
        <v>4843</v>
      </c>
      <c r="H8329" s="158" t="s">
        <v>75</v>
      </c>
      <c r="I8329" s="158" t="s">
        <v>5065</v>
      </c>
      <c r="J8329" s="168" t="s">
        <v>77</v>
      </c>
      <c r="K8329" s="158" t="s">
        <v>505</v>
      </c>
      <c r="L8329" s="158" t="s">
        <v>4843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6"/>
        <v>8733.7799999999988</v>
      </c>
      <c r="W8329" s="164">
        <f t="shared" si="1129"/>
        <v>11266.220000000001</v>
      </c>
      <c r="X8329" s="164"/>
      <c r="Y8329" s="7">
        <f t="shared" si="1125"/>
        <v>0</v>
      </c>
      <c r="Z8329" s="164"/>
      <c r="AA8329" s="164"/>
      <c r="AB8329" s="164">
        <f t="shared" si="1124"/>
        <v>0</v>
      </c>
      <c r="AC8329" s="164">
        <f t="shared" si="1127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8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 hidden="1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1794</v>
      </c>
      <c r="F8330" s="158" t="s">
        <v>1794</v>
      </c>
      <c r="G8330" s="159" t="s">
        <v>1794</v>
      </c>
      <c r="H8330" s="158" t="s">
        <v>75</v>
      </c>
      <c r="I8330" s="158" t="s">
        <v>5065</v>
      </c>
      <c r="J8330" s="168" t="s">
        <v>77</v>
      </c>
      <c r="K8330" s="158" t="s">
        <v>505</v>
      </c>
      <c r="L8330" s="158" t="s">
        <v>1795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6"/>
        <v>29298.26</v>
      </c>
      <c r="W8330" s="164">
        <f t="shared" si="1129"/>
        <v>5101.194174757281</v>
      </c>
      <c r="X8330" s="164"/>
      <c r="Y8330" s="7">
        <f t="shared" si="1125"/>
        <v>0</v>
      </c>
      <c r="Z8330" s="164"/>
      <c r="AA8330" s="8">
        <f t="shared" ref="AA8330:AA8350" si="1131">W8330+X8330</f>
        <v>5101.194174757281</v>
      </c>
      <c r="AB8330" s="164">
        <f t="shared" si="1124"/>
        <v>153.0358252427186</v>
      </c>
      <c r="AC8330" s="164">
        <f t="shared" si="1127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8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 hidden="1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1787</v>
      </c>
      <c r="F8331" s="158" t="s">
        <v>1787</v>
      </c>
      <c r="G8331" s="159" t="s">
        <v>1787</v>
      </c>
      <c r="H8331" s="158" t="s">
        <v>75</v>
      </c>
      <c r="I8331" s="158" t="s">
        <v>5065</v>
      </c>
      <c r="J8331" s="168" t="s">
        <v>77</v>
      </c>
      <c r="K8331" s="158" t="s">
        <v>505</v>
      </c>
      <c r="L8331" s="158" t="s">
        <v>1787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6"/>
        <v>0</v>
      </c>
      <c r="W8331" s="164">
        <f t="shared" si="1129"/>
        <v>3730.3363636363633</v>
      </c>
      <c r="X8331" s="164"/>
      <c r="Y8331" s="7">
        <f t="shared" si="1125"/>
        <v>0</v>
      </c>
      <c r="Z8331" s="164"/>
      <c r="AA8331" s="8">
        <f t="shared" si="1131"/>
        <v>3730.3363636363633</v>
      </c>
      <c r="AB8331" s="164">
        <f t="shared" si="1124"/>
        <v>373.03363636363656</v>
      </c>
      <c r="AC8331" s="164">
        <f t="shared" si="1127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8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 hidden="1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2485</v>
      </c>
      <c r="F8332" s="158" t="s">
        <v>2485</v>
      </c>
      <c r="G8332" s="159" t="s">
        <v>2485</v>
      </c>
      <c r="H8332" s="158" t="s">
        <v>75</v>
      </c>
      <c r="I8332" s="158" t="s">
        <v>5065</v>
      </c>
      <c r="J8332" s="168" t="s">
        <v>77</v>
      </c>
      <c r="K8332" s="158" t="s">
        <v>505</v>
      </c>
      <c r="L8332" s="158" t="s">
        <v>2485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6"/>
        <v>6066.3</v>
      </c>
      <c r="W8332" s="164">
        <f t="shared" si="1129"/>
        <v>3933.7</v>
      </c>
      <c r="X8332" s="164"/>
      <c r="Y8332" s="7">
        <f t="shared" si="1125"/>
        <v>0</v>
      </c>
      <c r="Z8332" s="164"/>
      <c r="AA8332" s="8">
        <f t="shared" si="1131"/>
        <v>3933.7</v>
      </c>
      <c r="AB8332" s="164">
        <f t="shared" si="1124"/>
        <v>0</v>
      </c>
      <c r="AC8332" s="164">
        <f t="shared" si="1127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8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 hidden="1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1800</v>
      </c>
      <c r="F8333" s="158" t="s">
        <v>1800</v>
      </c>
      <c r="G8333" s="159" t="s">
        <v>1800</v>
      </c>
      <c r="H8333" s="158" t="s">
        <v>75</v>
      </c>
      <c r="I8333" s="158" t="s">
        <v>5065</v>
      </c>
      <c r="J8333" s="168" t="s">
        <v>77</v>
      </c>
      <c r="K8333" s="158" t="s">
        <v>505</v>
      </c>
      <c r="L8333" s="158" t="s">
        <v>1801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6"/>
        <v>12054.96</v>
      </c>
      <c r="W8333" s="164">
        <f t="shared" si="1129"/>
        <v>36322.450980392154</v>
      </c>
      <c r="X8333" s="164"/>
      <c r="Y8333" s="7">
        <f t="shared" si="1125"/>
        <v>0</v>
      </c>
      <c r="Z8333" s="164"/>
      <c r="AA8333" s="8">
        <f t="shared" si="1131"/>
        <v>36322.450980392154</v>
      </c>
      <c r="AB8333" s="164">
        <f t="shared" si="1124"/>
        <v>726.44901960784046</v>
      </c>
      <c r="AC8333" s="164">
        <f t="shared" si="1127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8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 hidden="1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5065</v>
      </c>
      <c r="J8334" s="168" t="s">
        <v>77</v>
      </c>
      <c r="K8334" s="158" t="s">
        <v>505</v>
      </c>
      <c r="L8334" s="158" t="s">
        <v>1803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6"/>
        <v>2778.3</v>
      </c>
      <c r="W8334" s="164">
        <f t="shared" si="1129"/>
        <v>0</v>
      </c>
      <c r="X8334" s="164"/>
      <c r="Y8334" s="7">
        <f t="shared" si="1125"/>
        <v>0</v>
      </c>
      <c r="Z8334" s="164"/>
      <c r="AA8334" s="8">
        <f t="shared" si="1131"/>
        <v>0</v>
      </c>
      <c r="AB8334" s="164">
        <f t="shared" si="1124"/>
        <v>0</v>
      </c>
      <c r="AC8334" s="164">
        <f t="shared" si="1127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8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 hidden="1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5065</v>
      </c>
      <c r="J8335" s="168" t="s">
        <v>77</v>
      </c>
      <c r="K8335" s="158" t="s">
        <v>505</v>
      </c>
      <c r="L8335" s="158" t="s">
        <v>1807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6"/>
        <v>229.90000000000009</v>
      </c>
      <c r="W8335" s="164">
        <f t="shared" si="1129"/>
        <v>1914.3999999999996</v>
      </c>
      <c r="X8335" s="164"/>
      <c r="Y8335" s="7">
        <f t="shared" si="1125"/>
        <v>0</v>
      </c>
      <c r="Z8335" s="164"/>
      <c r="AA8335" s="8">
        <f t="shared" si="1131"/>
        <v>1914.3999999999996</v>
      </c>
      <c r="AB8335" s="164">
        <f t="shared" si="1124"/>
        <v>0</v>
      </c>
      <c r="AC8335" s="164">
        <f t="shared" si="1127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8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 hidden="1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1808</v>
      </c>
      <c r="F8336" s="158" t="s">
        <v>1808</v>
      </c>
      <c r="G8336" s="159" t="s">
        <v>1808</v>
      </c>
      <c r="H8336" s="158" t="s">
        <v>75</v>
      </c>
      <c r="I8336" s="158" t="s">
        <v>5065</v>
      </c>
      <c r="J8336" s="168" t="s">
        <v>77</v>
      </c>
      <c r="K8336" s="158" t="s">
        <v>505</v>
      </c>
      <c r="L8336" s="158" t="s">
        <v>1809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6"/>
        <v>0</v>
      </c>
      <c r="W8336" s="164">
        <f t="shared" si="1129"/>
        <v>0</v>
      </c>
      <c r="X8336" s="164"/>
      <c r="Y8336" s="7">
        <f t="shared" si="1125"/>
        <v>0</v>
      </c>
      <c r="Z8336" s="164"/>
      <c r="AA8336" s="8">
        <f t="shared" si="1131"/>
        <v>0</v>
      </c>
      <c r="AB8336" s="164">
        <f t="shared" si="1124"/>
        <v>0</v>
      </c>
      <c r="AC8336" s="164">
        <f t="shared" si="1127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8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 hidden="1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1808</v>
      </c>
      <c r="F8337" s="158" t="s">
        <v>1808</v>
      </c>
      <c r="G8337" s="159" t="s">
        <v>1808</v>
      </c>
      <c r="H8337" s="158" t="s">
        <v>75</v>
      </c>
      <c r="I8337" s="158" t="s">
        <v>5065</v>
      </c>
      <c r="J8337" s="168" t="s">
        <v>77</v>
      </c>
      <c r="K8337" s="158" t="s">
        <v>505</v>
      </c>
      <c r="L8337" s="158" t="s">
        <v>1809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6"/>
        <v>15171.159999999998</v>
      </c>
      <c r="W8337" s="164">
        <f t="shared" si="1129"/>
        <v>3012.6000000000004</v>
      </c>
      <c r="X8337" s="164"/>
      <c r="Y8337" s="7">
        <f t="shared" si="1125"/>
        <v>0</v>
      </c>
      <c r="Z8337" s="164"/>
      <c r="AA8337" s="8">
        <f t="shared" si="1131"/>
        <v>3012.6000000000004</v>
      </c>
      <c r="AB8337" s="164">
        <f t="shared" si="1124"/>
        <v>0</v>
      </c>
      <c r="AC8337" s="164">
        <f t="shared" si="1127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8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 hidden="1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1810</v>
      </c>
      <c r="F8338" s="158" t="s">
        <v>1810</v>
      </c>
      <c r="G8338" s="159" t="s">
        <v>1810</v>
      </c>
      <c r="H8338" s="158" t="s">
        <v>75</v>
      </c>
      <c r="I8338" s="158" t="s">
        <v>5065</v>
      </c>
      <c r="J8338" s="168" t="s">
        <v>77</v>
      </c>
      <c r="K8338" s="158" t="s">
        <v>505</v>
      </c>
      <c r="L8338" s="158" t="s">
        <v>1810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6"/>
        <v>3428.8</v>
      </c>
      <c r="W8338" s="164">
        <f t="shared" si="1129"/>
        <v>0</v>
      </c>
      <c r="X8338" s="164"/>
      <c r="Y8338" s="7">
        <f t="shared" si="1125"/>
        <v>0</v>
      </c>
      <c r="Z8338" s="164"/>
      <c r="AA8338" s="8">
        <f t="shared" si="1131"/>
        <v>0</v>
      </c>
      <c r="AB8338" s="164">
        <f t="shared" si="1124"/>
        <v>0</v>
      </c>
      <c r="AC8338" s="164">
        <f t="shared" si="1127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8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 hidden="1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1813</v>
      </c>
      <c r="F8339" s="158" t="s">
        <v>1813</v>
      </c>
      <c r="G8339" s="159" t="s">
        <v>1813</v>
      </c>
      <c r="H8339" s="158" t="s">
        <v>75</v>
      </c>
      <c r="I8339" s="158" t="s">
        <v>5065</v>
      </c>
      <c r="J8339" s="168" t="s">
        <v>77</v>
      </c>
      <c r="K8339" s="158" t="s">
        <v>505</v>
      </c>
      <c r="L8339" s="158" t="s">
        <v>1814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6"/>
        <v>6177.67</v>
      </c>
      <c r="W8339" s="164">
        <f t="shared" si="1129"/>
        <v>521.09090909090912</v>
      </c>
      <c r="X8339" s="164"/>
      <c r="Y8339" s="7">
        <f t="shared" si="1125"/>
        <v>0</v>
      </c>
      <c r="Z8339" s="164"/>
      <c r="AA8339" s="8">
        <f t="shared" si="1131"/>
        <v>521.09090909090912</v>
      </c>
      <c r="AB8339" s="164">
        <f t="shared" si="1124"/>
        <v>52.109090909090924</v>
      </c>
      <c r="AC8339" s="164">
        <f t="shared" si="1127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8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 hidden="1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1816</v>
      </c>
      <c r="F8340" s="158" t="s">
        <v>1816</v>
      </c>
      <c r="G8340" s="159" t="s">
        <v>1816</v>
      </c>
      <c r="H8340" s="158" t="s">
        <v>75</v>
      </c>
      <c r="I8340" s="158" t="s">
        <v>5065</v>
      </c>
      <c r="J8340" s="168" t="s">
        <v>77</v>
      </c>
      <c r="K8340" s="158" t="s">
        <v>505</v>
      </c>
      <c r="L8340" s="158" t="s">
        <v>1817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6"/>
        <v>61486.560000000027</v>
      </c>
      <c r="W8340" s="164">
        <f t="shared" si="1129"/>
        <v>84900.67961165047</v>
      </c>
      <c r="X8340" s="164"/>
      <c r="Y8340" s="7">
        <f t="shared" si="1125"/>
        <v>0</v>
      </c>
      <c r="Z8340" s="164"/>
      <c r="AA8340" s="8">
        <f t="shared" si="1131"/>
        <v>84900.67961165047</v>
      </c>
      <c r="AB8340" s="164">
        <f t="shared" si="1124"/>
        <v>2547.0203883495124</v>
      </c>
      <c r="AC8340" s="164">
        <f t="shared" si="1127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8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 hidden="1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4844</v>
      </c>
      <c r="F8341" s="158" t="s">
        <v>4844</v>
      </c>
      <c r="G8341" s="159" t="s">
        <v>4844</v>
      </c>
      <c r="H8341" s="158" t="s">
        <v>75</v>
      </c>
      <c r="I8341" s="158" t="s">
        <v>5065</v>
      </c>
      <c r="J8341" s="168" t="s">
        <v>77</v>
      </c>
      <c r="K8341" s="158" t="s">
        <v>505</v>
      </c>
      <c r="L8341" s="158" t="s">
        <v>4845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6"/>
        <v>19440</v>
      </c>
      <c r="W8341" s="164">
        <f t="shared" si="1129"/>
        <v>560</v>
      </c>
      <c r="X8341" s="164"/>
      <c r="Y8341" s="7">
        <f t="shared" si="1125"/>
        <v>0</v>
      </c>
      <c r="Z8341" s="164"/>
      <c r="AA8341" s="8">
        <f t="shared" si="1131"/>
        <v>560</v>
      </c>
      <c r="AB8341" s="164">
        <f t="shared" si="1124"/>
        <v>0</v>
      </c>
      <c r="AC8341" s="164">
        <f t="shared" si="1127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8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 hidden="1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5065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6"/>
        <v>4957.0899999999983</v>
      </c>
      <c r="W8342" s="164">
        <f t="shared" si="1129"/>
        <v>10740.686274509806</v>
      </c>
      <c r="X8342" s="164"/>
      <c r="Y8342" s="7">
        <f t="shared" si="1125"/>
        <v>0</v>
      </c>
      <c r="Z8342" s="164"/>
      <c r="AA8342" s="8">
        <f t="shared" si="1131"/>
        <v>10740.686274509806</v>
      </c>
      <c r="AB8342" s="164">
        <f t="shared" si="1124"/>
        <v>214.81372549019579</v>
      </c>
      <c r="AC8342" s="164">
        <f t="shared" si="1127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8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 hidden="1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4224</v>
      </c>
      <c r="F8343" s="158" t="s">
        <v>4224</v>
      </c>
      <c r="G8343" s="159" t="s">
        <v>4224</v>
      </c>
      <c r="H8343" s="158" t="s">
        <v>75</v>
      </c>
      <c r="I8343" s="158" t="s">
        <v>5065</v>
      </c>
      <c r="J8343" s="168" t="s">
        <v>77</v>
      </c>
      <c r="K8343" s="158" t="s">
        <v>505</v>
      </c>
      <c r="L8343" s="158" t="s">
        <v>4224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6"/>
        <v>4761.6999999999953</v>
      </c>
      <c r="W8343" s="164">
        <f t="shared" si="1129"/>
        <v>13742.300000000005</v>
      </c>
      <c r="X8343" s="164"/>
      <c r="Y8343" s="7">
        <f t="shared" si="1125"/>
        <v>0</v>
      </c>
      <c r="Z8343" s="164"/>
      <c r="AA8343" s="8">
        <f t="shared" si="1131"/>
        <v>13742.300000000005</v>
      </c>
      <c r="AB8343" s="164">
        <f t="shared" si="1124"/>
        <v>0</v>
      </c>
      <c r="AC8343" s="164">
        <f t="shared" si="1127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8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 hidden="1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1811</v>
      </c>
      <c r="F8344" s="158" t="s">
        <v>1824</v>
      </c>
      <c r="G8344" s="159" t="s">
        <v>1811</v>
      </c>
      <c r="H8344" s="158" t="s">
        <v>75</v>
      </c>
      <c r="I8344" s="158" t="s">
        <v>5065</v>
      </c>
      <c r="J8344" s="168" t="s">
        <v>77</v>
      </c>
      <c r="K8344" s="158" t="s">
        <v>505</v>
      </c>
      <c r="L8344" s="158" t="s">
        <v>1812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6"/>
        <v>8747.9999999999982</v>
      </c>
      <c r="W8344" s="164">
        <f t="shared" si="1129"/>
        <v>7149.2156862745105</v>
      </c>
      <c r="X8344" s="164"/>
      <c r="Y8344" s="7">
        <f t="shared" si="1125"/>
        <v>0</v>
      </c>
      <c r="Z8344" s="164"/>
      <c r="AA8344" s="8">
        <f t="shared" si="1131"/>
        <v>7149.2156862745105</v>
      </c>
      <c r="AB8344" s="164">
        <f t="shared" si="1124"/>
        <v>142.98431372549021</v>
      </c>
      <c r="AC8344" s="164">
        <f t="shared" si="1127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8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 hidden="1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1811</v>
      </c>
      <c r="F8345" s="158" t="s">
        <v>1824</v>
      </c>
      <c r="G8345" s="159" t="s">
        <v>1811</v>
      </c>
      <c r="H8345" s="158" t="s">
        <v>75</v>
      </c>
      <c r="I8345" s="158" t="s">
        <v>5065</v>
      </c>
      <c r="J8345" s="168" t="s">
        <v>77</v>
      </c>
      <c r="K8345" s="158" t="s">
        <v>505</v>
      </c>
      <c r="L8345" s="158" t="s">
        <v>1811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6"/>
        <v>8338.6999999999971</v>
      </c>
      <c r="W8345" s="164">
        <f t="shared" si="1129"/>
        <v>18475.911764705881</v>
      </c>
      <c r="X8345" s="164"/>
      <c r="Y8345" s="7">
        <f t="shared" si="1125"/>
        <v>0</v>
      </c>
      <c r="Z8345" s="164"/>
      <c r="AA8345" s="8">
        <f t="shared" si="1131"/>
        <v>18475.911764705881</v>
      </c>
      <c r="AB8345" s="164">
        <f t="shared" si="1124"/>
        <v>369.51823529411922</v>
      </c>
      <c r="AC8345" s="164">
        <f t="shared" si="1127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8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 hidden="1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1833</v>
      </c>
      <c r="F8346" s="158" t="s">
        <v>1833</v>
      </c>
      <c r="G8346" s="159" t="s">
        <v>1833</v>
      </c>
      <c r="H8346" s="158" t="s">
        <v>75</v>
      </c>
      <c r="I8346" s="158" t="s">
        <v>5065</v>
      </c>
      <c r="J8346" s="168" t="s">
        <v>77</v>
      </c>
      <c r="K8346" s="158" t="s">
        <v>505</v>
      </c>
      <c r="L8346" s="158" t="s">
        <v>1833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6"/>
        <v>7297.1999999999953</v>
      </c>
      <c r="W8346" s="164">
        <f t="shared" si="1129"/>
        <v>11984.000000000002</v>
      </c>
      <c r="X8346" s="164"/>
      <c r="Y8346" s="7">
        <f t="shared" si="1125"/>
        <v>0</v>
      </c>
      <c r="Z8346" s="164"/>
      <c r="AA8346" s="8">
        <f t="shared" si="1131"/>
        <v>11984.000000000002</v>
      </c>
      <c r="AB8346" s="164">
        <f t="shared" ref="AB8346:AB8409" si="1132">U8346-W8346</f>
        <v>0</v>
      </c>
      <c r="AC8346" s="164">
        <f t="shared" si="1127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8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 hidden="1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5065</v>
      </c>
      <c r="J8347" s="168" t="s">
        <v>77</v>
      </c>
      <c r="K8347" s="158" t="s">
        <v>505</v>
      </c>
      <c r="L8347" s="158" t="s">
        <v>1836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6"/>
        <v>7892.3000000000065</v>
      </c>
      <c r="W8347" s="164">
        <f t="shared" si="1129"/>
        <v>24272.599999999995</v>
      </c>
      <c r="X8347" s="164"/>
      <c r="Y8347" s="7">
        <f t="shared" si="1125"/>
        <v>0</v>
      </c>
      <c r="Z8347" s="164"/>
      <c r="AA8347" s="8">
        <f t="shared" si="1131"/>
        <v>24272.599999999995</v>
      </c>
      <c r="AB8347" s="164">
        <f t="shared" si="1132"/>
        <v>0</v>
      </c>
      <c r="AC8347" s="164">
        <f t="shared" si="1127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8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 hidden="1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5065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6"/>
        <v>0</v>
      </c>
      <c r="W8348" s="164">
        <f t="shared" si="1129"/>
        <v>2134.4700000000003</v>
      </c>
      <c r="X8348" s="164"/>
      <c r="Y8348" s="7">
        <f t="shared" si="1125"/>
        <v>0</v>
      </c>
      <c r="Z8348" s="164"/>
      <c r="AA8348" s="8">
        <f t="shared" si="1131"/>
        <v>2134.4700000000003</v>
      </c>
      <c r="AB8348" s="164">
        <f t="shared" si="1132"/>
        <v>0</v>
      </c>
      <c r="AC8348" s="164">
        <f t="shared" si="1127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8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 hidden="1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1842</v>
      </c>
      <c r="F8349" s="158" t="s">
        <v>1842</v>
      </c>
      <c r="G8349" s="159" t="s">
        <v>1842</v>
      </c>
      <c r="H8349" s="158" t="s">
        <v>75</v>
      </c>
      <c r="I8349" s="158" t="s">
        <v>5065</v>
      </c>
      <c r="J8349" s="168" t="s">
        <v>77</v>
      </c>
      <c r="K8349" s="158" t="s">
        <v>505</v>
      </c>
      <c r="L8349" s="158" t="s">
        <v>1844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6"/>
        <v>9894.91</v>
      </c>
      <c r="W8349" s="164">
        <f t="shared" si="1129"/>
        <v>0</v>
      </c>
      <c r="X8349" s="164"/>
      <c r="Y8349" s="7">
        <f t="shared" si="1125"/>
        <v>0</v>
      </c>
      <c r="Z8349" s="164"/>
      <c r="AA8349" s="8">
        <f t="shared" si="1131"/>
        <v>0</v>
      </c>
      <c r="AB8349" s="164">
        <f t="shared" si="1132"/>
        <v>0</v>
      </c>
      <c r="AC8349" s="164">
        <f t="shared" si="1127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8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 hidden="1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1847</v>
      </c>
      <c r="F8350" s="158" t="s">
        <v>1847</v>
      </c>
      <c r="G8350" s="159" t="s">
        <v>1847</v>
      </c>
      <c r="H8350" s="158" t="s">
        <v>75</v>
      </c>
      <c r="I8350" s="158" t="s">
        <v>5065</v>
      </c>
      <c r="J8350" s="168" t="s">
        <v>77</v>
      </c>
      <c r="K8350" s="158" t="s">
        <v>505</v>
      </c>
      <c r="L8350" s="158" t="s">
        <v>1848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6"/>
        <v>13910.330000000002</v>
      </c>
      <c r="W8350" s="164">
        <f t="shared" si="1129"/>
        <v>47008.235294117643</v>
      </c>
      <c r="X8350" s="164"/>
      <c r="Y8350" s="7">
        <f t="shared" si="1125"/>
        <v>0</v>
      </c>
      <c r="Z8350" s="164"/>
      <c r="AA8350" s="8">
        <f t="shared" si="1131"/>
        <v>47008.235294117643</v>
      </c>
      <c r="AB8350" s="164">
        <f t="shared" si="1132"/>
        <v>940.16470588235097</v>
      </c>
      <c r="AC8350" s="164">
        <f t="shared" si="1127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8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 hidden="1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1852</v>
      </c>
      <c r="F8351" s="158" t="s">
        <v>1852</v>
      </c>
      <c r="G8351" s="159" t="s">
        <v>1852</v>
      </c>
      <c r="H8351" s="158" t="s">
        <v>75</v>
      </c>
      <c r="I8351" s="158" t="s">
        <v>5065</v>
      </c>
      <c r="J8351" s="168" t="s">
        <v>77</v>
      </c>
      <c r="K8351" s="158" t="s">
        <v>505</v>
      </c>
      <c r="L8351" s="158" t="s">
        <v>4846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6"/>
        <v>20634.560000000001</v>
      </c>
      <c r="W8351" s="164">
        <f t="shared" si="1129"/>
        <v>1263.45</v>
      </c>
      <c r="X8351" s="164"/>
      <c r="Y8351" s="7">
        <f t="shared" si="1125"/>
        <v>0</v>
      </c>
      <c r="Z8351" s="164"/>
      <c r="AA8351" s="164"/>
      <c r="AB8351" s="164">
        <f t="shared" si="1132"/>
        <v>0</v>
      </c>
      <c r="AC8351" s="164">
        <f t="shared" si="1127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8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 hidden="1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1852</v>
      </c>
      <c r="F8352" s="158" t="s">
        <v>1852</v>
      </c>
      <c r="G8352" s="159" t="s">
        <v>1852</v>
      </c>
      <c r="H8352" s="158" t="s">
        <v>75</v>
      </c>
      <c r="I8352" s="158" t="s">
        <v>5065</v>
      </c>
      <c r="J8352" s="168" t="s">
        <v>77</v>
      </c>
      <c r="K8352" s="158" t="s">
        <v>505</v>
      </c>
      <c r="L8352" s="158" t="s">
        <v>4847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6"/>
        <v>8963.0300000000007</v>
      </c>
      <c r="W8352" s="164">
        <f t="shared" si="1129"/>
        <v>1036.97</v>
      </c>
      <c r="X8352" s="164"/>
      <c r="Y8352" s="7">
        <f t="shared" si="1125"/>
        <v>0</v>
      </c>
      <c r="Z8352" s="164"/>
      <c r="AA8352" s="164"/>
      <c r="AB8352" s="164">
        <f t="shared" si="1132"/>
        <v>0</v>
      </c>
      <c r="AC8352" s="164">
        <f t="shared" si="1127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8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 hidden="1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1852</v>
      </c>
      <c r="F8353" s="158" t="s">
        <v>1852</v>
      </c>
      <c r="G8353" s="159" t="s">
        <v>1852</v>
      </c>
      <c r="H8353" s="158" t="s">
        <v>75</v>
      </c>
      <c r="I8353" s="158" t="s">
        <v>5065</v>
      </c>
      <c r="J8353" s="168" t="s">
        <v>77</v>
      </c>
      <c r="K8353" s="158" t="s">
        <v>505</v>
      </c>
      <c r="L8353" s="158" t="s">
        <v>1856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6"/>
        <v>0</v>
      </c>
      <c r="W8353" s="164">
        <f t="shared" si="1129"/>
        <v>7236.65</v>
      </c>
      <c r="X8353" s="164"/>
      <c r="Y8353" s="7">
        <f t="shared" si="1125"/>
        <v>0</v>
      </c>
      <c r="Z8353" s="164"/>
      <c r="AA8353" s="164"/>
      <c r="AB8353" s="164">
        <f t="shared" si="1132"/>
        <v>0</v>
      </c>
      <c r="AC8353" s="164">
        <f t="shared" si="1127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8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 hidden="1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1852</v>
      </c>
      <c r="F8354" s="158" t="s">
        <v>1852</v>
      </c>
      <c r="G8354" s="159" t="s">
        <v>1852</v>
      </c>
      <c r="H8354" s="158" t="s">
        <v>75</v>
      </c>
      <c r="I8354" s="158" t="s">
        <v>5065</v>
      </c>
      <c r="J8354" s="168" t="s">
        <v>77</v>
      </c>
      <c r="K8354" s="158" t="s">
        <v>505</v>
      </c>
      <c r="L8354" s="158" t="s">
        <v>4848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6"/>
        <v>0</v>
      </c>
      <c r="W8354" s="164">
        <f t="shared" si="1129"/>
        <v>12445.8</v>
      </c>
      <c r="X8354" s="164"/>
      <c r="Y8354" s="7">
        <f t="shared" si="1125"/>
        <v>0</v>
      </c>
      <c r="Z8354" s="164"/>
      <c r="AA8354" s="164"/>
      <c r="AB8354" s="164">
        <f t="shared" si="1132"/>
        <v>0</v>
      </c>
      <c r="AC8354" s="164">
        <f t="shared" si="1127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8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 hidden="1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1852</v>
      </c>
      <c r="F8355" s="158" t="s">
        <v>1852</v>
      </c>
      <c r="G8355" s="159" t="s">
        <v>1852</v>
      </c>
      <c r="H8355" s="158" t="s">
        <v>75</v>
      </c>
      <c r="I8355" s="158" t="s">
        <v>5065</v>
      </c>
      <c r="J8355" s="168" t="s">
        <v>77</v>
      </c>
      <c r="K8355" s="158" t="s">
        <v>505</v>
      </c>
      <c r="L8355" s="158" t="s">
        <v>4849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6"/>
        <v>0</v>
      </c>
      <c r="W8355" s="164">
        <f t="shared" si="1129"/>
        <v>7363.7399999999989</v>
      </c>
      <c r="X8355" s="164"/>
      <c r="Y8355" s="7">
        <f t="shared" si="1125"/>
        <v>0</v>
      </c>
      <c r="Z8355" s="164"/>
      <c r="AA8355" s="164"/>
      <c r="AB8355" s="164">
        <f t="shared" si="1132"/>
        <v>0</v>
      </c>
      <c r="AC8355" s="164">
        <f t="shared" si="1127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8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 hidden="1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2652</v>
      </c>
      <c r="F8356" s="158" t="s">
        <v>2653</v>
      </c>
      <c r="G8356" s="159" t="s">
        <v>2652</v>
      </c>
      <c r="H8356" s="158" t="s">
        <v>75</v>
      </c>
      <c r="I8356" s="158" t="s">
        <v>5065</v>
      </c>
      <c r="J8356" s="168" t="s">
        <v>77</v>
      </c>
      <c r="K8356" s="158" t="s">
        <v>505</v>
      </c>
      <c r="L8356" s="158" t="s">
        <v>2654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6"/>
        <v>150.69999999999982</v>
      </c>
      <c r="W8356" s="164">
        <f t="shared" si="1129"/>
        <v>0</v>
      </c>
      <c r="X8356" s="164"/>
      <c r="Y8356" s="7">
        <f t="shared" si="1125"/>
        <v>0</v>
      </c>
      <c r="Z8356" s="164"/>
      <c r="AA8356" s="8">
        <f t="shared" ref="AA8356:AA8379" si="1133">W8356+X8356</f>
        <v>0</v>
      </c>
      <c r="AB8356" s="164">
        <f t="shared" si="1132"/>
        <v>0</v>
      </c>
      <c r="AC8356" s="164">
        <f t="shared" si="1127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8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 hidden="1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1857</v>
      </c>
      <c r="F8357" s="158" t="s">
        <v>1857</v>
      </c>
      <c r="G8357" s="159" t="s">
        <v>1857</v>
      </c>
      <c r="H8357" s="158" t="s">
        <v>75</v>
      </c>
      <c r="I8357" s="158" t="s">
        <v>5065</v>
      </c>
      <c r="J8357" s="168" t="s">
        <v>77</v>
      </c>
      <c r="K8357" s="158" t="s">
        <v>505</v>
      </c>
      <c r="L8357" s="158" t="s">
        <v>1858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6"/>
        <v>13716</v>
      </c>
      <c r="W8357" s="164">
        <f t="shared" si="1129"/>
        <v>14422.599999999999</v>
      </c>
      <c r="X8357" s="164"/>
      <c r="Y8357" s="7">
        <f t="shared" si="1125"/>
        <v>0</v>
      </c>
      <c r="Z8357" s="164"/>
      <c r="AA8357" s="8">
        <f t="shared" si="1133"/>
        <v>14422.599999999999</v>
      </c>
      <c r="AB8357" s="164">
        <f t="shared" si="1132"/>
        <v>0</v>
      </c>
      <c r="AC8357" s="164">
        <f t="shared" si="1127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8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 hidden="1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5065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6"/>
        <v>0</v>
      </c>
      <c r="W8358" s="164">
        <f t="shared" si="1129"/>
        <v>-11254.09</v>
      </c>
      <c r="X8358" s="164"/>
      <c r="Y8358" s="7">
        <f t="shared" si="1125"/>
        <v>0</v>
      </c>
      <c r="Z8358" s="164"/>
      <c r="AA8358" s="8">
        <f t="shared" si="1133"/>
        <v>-11254.09</v>
      </c>
      <c r="AB8358" s="164">
        <f t="shared" si="1132"/>
        <v>0</v>
      </c>
      <c r="AC8358" s="164">
        <f t="shared" si="1127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8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 hidden="1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1861</v>
      </c>
      <c r="F8359" s="158" t="s">
        <v>1861</v>
      </c>
      <c r="G8359" s="159" t="s">
        <v>1861</v>
      </c>
      <c r="H8359" s="158" t="s">
        <v>75</v>
      </c>
      <c r="I8359" s="158" t="s">
        <v>5065</v>
      </c>
      <c r="J8359" s="168" t="s">
        <v>77</v>
      </c>
      <c r="K8359" s="158" t="s">
        <v>505</v>
      </c>
      <c r="L8359" s="158" t="s">
        <v>1861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6"/>
        <v>10780.100000000013</v>
      </c>
      <c r="W8359" s="164">
        <f t="shared" si="1129"/>
        <v>36218.099999999991</v>
      </c>
      <c r="X8359" s="164"/>
      <c r="Y8359" s="7">
        <f t="shared" si="1125"/>
        <v>0</v>
      </c>
      <c r="Z8359" s="164"/>
      <c r="AA8359" s="8">
        <f t="shared" si="1133"/>
        <v>36218.099999999991</v>
      </c>
      <c r="AB8359" s="164">
        <f t="shared" si="1132"/>
        <v>0</v>
      </c>
      <c r="AC8359" s="164">
        <f t="shared" si="1127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8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 hidden="1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3935</v>
      </c>
      <c r="F8360" s="158" t="s">
        <v>3935</v>
      </c>
      <c r="G8360" s="159" t="s">
        <v>3935</v>
      </c>
      <c r="H8360" s="158" t="s">
        <v>75</v>
      </c>
      <c r="I8360" s="158" t="s">
        <v>5065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6"/>
        <v>0</v>
      </c>
      <c r="W8360" s="164">
        <f t="shared" si="1129"/>
        <v>11254.09</v>
      </c>
      <c r="X8360" s="164"/>
      <c r="Y8360" s="7">
        <f t="shared" si="1125"/>
        <v>0</v>
      </c>
      <c r="Z8360" s="164"/>
      <c r="AA8360" s="8">
        <f t="shared" si="1133"/>
        <v>11254.09</v>
      </c>
      <c r="AB8360" s="164">
        <f t="shared" si="1132"/>
        <v>0</v>
      </c>
      <c r="AC8360" s="164">
        <f t="shared" si="1127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8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 hidden="1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4850</v>
      </c>
      <c r="F8361" s="158" t="s">
        <v>4850</v>
      </c>
      <c r="G8361" s="159" t="s">
        <v>4850</v>
      </c>
      <c r="H8361" s="158" t="s">
        <v>75</v>
      </c>
      <c r="I8361" s="158" t="s">
        <v>5065</v>
      </c>
      <c r="J8361" s="168" t="s">
        <v>77</v>
      </c>
      <c r="K8361" s="158" t="s">
        <v>505</v>
      </c>
      <c r="L8361" s="158" t="s">
        <v>4850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6"/>
        <v>10161</v>
      </c>
      <c r="W8361" s="164">
        <f t="shared" si="1129"/>
        <v>38.235294117647058</v>
      </c>
      <c r="X8361" s="164"/>
      <c r="Y8361" s="7">
        <f t="shared" si="1125"/>
        <v>0</v>
      </c>
      <c r="Z8361" s="164"/>
      <c r="AA8361" s="8">
        <f t="shared" si="1133"/>
        <v>38.235294117647058</v>
      </c>
      <c r="AB8361" s="164">
        <f t="shared" si="1132"/>
        <v>0.76470588235294201</v>
      </c>
      <c r="AC8361" s="164">
        <f t="shared" si="1127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8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 hidden="1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5065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29"/>
        <v>0</v>
      </c>
      <c r="X8362" s="164"/>
      <c r="Y8362" s="7">
        <f t="shared" si="1125"/>
        <v>0</v>
      </c>
      <c r="Z8362" s="164"/>
      <c r="AA8362" s="8">
        <f t="shared" si="1133"/>
        <v>0</v>
      </c>
      <c r="AB8362" s="164">
        <f t="shared" si="1132"/>
        <v>0</v>
      </c>
      <c r="AC8362" s="164">
        <f t="shared" si="1127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8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 hidden="1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1875</v>
      </c>
      <c r="F8363" s="158" t="s">
        <v>1875</v>
      </c>
      <c r="G8363" s="159" t="s">
        <v>1875</v>
      </c>
      <c r="H8363" s="158" t="s">
        <v>75</v>
      </c>
      <c r="I8363" s="158" t="s">
        <v>5065</v>
      </c>
      <c r="J8363" s="168" t="s">
        <v>77</v>
      </c>
      <c r="K8363" s="158" t="s">
        <v>505</v>
      </c>
      <c r="L8363" s="158" t="s">
        <v>1875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6"/>
        <v>1148.67</v>
      </c>
      <c r="W8363" s="164">
        <f t="shared" si="1129"/>
        <v>1678.1</v>
      </c>
      <c r="X8363" s="164"/>
      <c r="Y8363" s="7">
        <f t="shared" si="1125"/>
        <v>0</v>
      </c>
      <c r="Z8363" s="164"/>
      <c r="AA8363" s="8">
        <f t="shared" si="1133"/>
        <v>1678.1</v>
      </c>
      <c r="AB8363" s="164">
        <f t="shared" si="1132"/>
        <v>0</v>
      </c>
      <c r="AC8363" s="164">
        <f t="shared" si="1127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8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 hidden="1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4851</v>
      </c>
      <c r="F8364" s="158" t="s">
        <v>4851</v>
      </c>
      <c r="G8364" s="159" t="s">
        <v>4851</v>
      </c>
      <c r="H8364" s="158" t="s">
        <v>75</v>
      </c>
      <c r="I8364" s="158" t="s">
        <v>5065</v>
      </c>
      <c r="J8364" s="168" t="s">
        <v>77</v>
      </c>
      <c r="K8364" s="158" t="s">
        <v>505</v>
      </c>
      <c r="L8364" s="158" t="s">
        <v>4851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6"/>
        <v>3780.1</v>
      </c>
      <c r="W8364" s="164">
        <f t="shared" si="1129"/>
        <v>1219.9000000000001</v>
      </c>
      <c r="X8364" s="164"/>
      <c r="Y8364" s="7">
        <f t="shared" si="1125"/>
        <v>0</v>
      </c>
      <c r="Z8364" s="164"/>
      <c r="AA8364" s="8">
        <f t="shared" si="1133"/>
        <v>1219.9000000000001</v>
      </c>
      <c r="AB8364" s="164">
        <f t="shared" si="1132"/>
        <v>0</v>
      </c>
      <c r="AC8364" s="164">
        <f t="shared" si="1127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8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 hidden="1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1885</v>
      </c>
      <c r="F8365" s="158" t="s">
        <v>1885</v>
      </c>
      <c r="G8365" s="159" t="s">
        <v>1885</v>
      </c>
      <c r="H8365" s="158" t="s">
        <v>75</v>
      </c>
      <c r="I8365" s="158" t="s">
        <v>5065</v>
      </c>
      <c r="J8365" s="168" t="s">
        <v>77</v>
      </c>
      <c r="K8365" s="158" t="s">
        <v>505</v>
      </c>
      <c r="L8365" s="158" t="s">
        <v>1885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6"/>
        <v>103932.5</v>
      </c>
      <c r="W8365" s="164">
        <f t="shared" si="1129"/>
        <v>24524.509803921566</v>
      </c>
      <c r="X8365" s="164"/>
      <c r="Y8365" s="7">
        <f t="shared" si="1125"/>
        <v>0</v>
      </c>
      <c r="Z8365" s="164"/>
      <c r="AA8365" s="8">
        <f t="shared" si="1133"/>
        <v>24524.509803921566</v>
      </c>
      <c r="AB8365" s="164">
        <f t="shared" si="1132"/>
        <v>490.49019607843002</v>
      </c>
      <c r="AC8365" s="164">
        <f t="shared" si="1127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8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 hidden="1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1886</v>
      </c>
      <c r="F8366" s="158" t="s">
        <v>1887</v>
      </c>
      <c r="G8366" s="159" t="s">
        <v>1886</v>
      </c>
      <c r="H8366" s="158" t="s">
        <v>75</v>
      </c>
      <c r="I8366" s="158" t="s">
        <v>5065</v>
      </c>
      <c r="J8366" s="168" t="s">
        <v>77</v>
      </c>
      <c r="K8366" s="158" t="s">
        <v>505</v>
      </c>
      <c r="L8366" s="158" t="s">
        <v>1888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6"/>
        <v>84538.4</v>
      </c>
      <c r="W8366" s="164">
        <f t="shared" si="1129"/>
        <v>0</v>
      </c>
      <c r="X8366" s="164"/>
      <c r="Y8366" s="7">
        <f t="shared" si="1125"/>
        <v>0</v>
      </c>
      <c r="Z8366" s="164"/>
      <c r="AA8366" s="8">
        <f t="shared" si="1133"/>
        <v>0</v>
      </c>
      <c r="AB8366" s="164">
        <f t="shared" si="1132"/>
        <v>0</v>
      </c>
      <c r="AC8366" s="164">
        <f t="shared" si="1127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8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 hidden="1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5065</v>
      </c>
      <c r="J8367" s="168" t="s">
        <v>77</v>
      </c>
      <c r="K8367" s="158" t="s">
        <v>505</v>
      </c>
      <c r="L8367" s="158" t="s">
        <v>1889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6"/>
        <v>17719.310000000005</v>
      </c>
      <c r="W8367" s="164">
        <f t="shared" si="1129"/>
        <v>21669.799999999996</v>
      </c>
      <c r="X8367" s="164"/>
      <c r="Y8367" s="7">
        <f t="shared" si="1125"/>
        <v>0</v>
      </c>
      <c r="Z8367" s="164"/>
      <c r="AA8367" s="8">
        <f t="shared" si="1133"/>
        <v>21669.799999999996</v>
      </c>
      <c r="AB8367" s="164">
        <f t="shared" si="1132"/>
        <v>0</v>
      </c>
      <c r="AC8367" s="164">
        <f t="shared" si="1127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8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 hidden="1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4245</v>
      </c>
      <c r="G8368" s="159" t="s">
        <v>1463</v>
      </c>
      <c r="H8368" s="158" t="s">
        <v>75</v>
      </c>
      <c r="I8368" s="158" t="s">
        <v>5065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6"/>
        <v>241414.43999999994</v>
      </c>
      <c r="W8368" s="164">
        <f t="shared" si="1129"/>
        <v>736510.25490196084</v>
      </c>
      <c r="X8368" s="164"/>
      <c r="Y8368" s="7">
        <f t="shared" si="1125"/>
        <v>0</v>
      </c>
      <c r="Z8368" s="164"/>
      <c r="AA8368" s="8">
        <f t="shared" si="1133"/>
        <v>736510.25490196084</v>
      </c>
      <c r="AB8368" s="164">
        <f t="shared" si="1132"/>
        <v>14730.205098039238</v>
      </c>
      <c r="AC8368" s="164">
        <f t="shared" si="1127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8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 hidden="1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5065</v>
      </c>
      <c r="J8369" s="168" t="s">
        <v>77</v>
      </c>
      <c r="K8369" s="158" t="s">
        <v>505</v>
      </c>
      <c r="L8369" s="158" t="s">
        <v>1893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6"/>
        <v>52345.75</v>
      </c>
      <c r="W8369" s="164">
        <f t="shared" si="1129"/>
        <v>220547.80000000005</v>
      </c>
      <c r="X8369" s="164"/>
      <c r="Y8369" s="7">
        <f t="shared" si="1125"/>
        <v>0</v>
      </c>
      <c r="Z8369" s="164"/>
      <c r="AA8369" s="8">
        <f t="shared" si="1133"/>
        <v>220547.80000000005</v>
      </c>
      <c r="AB8369" s="164">
        <f t="shared" si="1132"/>
        <v>0</v>
      </c>
      <c r="AC8369" s="164">
        <f t="shared" si="1127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8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 hidden="1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5065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6"/>
        <v>51310.069999999978</v>
      </c>
      <c r="W8370" s="164">
        <f t="shared" si="1129"/>
        <v>116488.25242718449</v>
      </c>
      <c r="X8370" s="164"/>
      <c r="Y8370" s="7">
        <f t="shared" si="1125"/>
        <v>0</v>
      </c>
      <c r="Z8370" s="164"/>
      <c r="AA8370" s="8">
        <f t="shared" si="1133"/>
        <v>116488.25242718449</v>
      </c>
      <c r="AB8370" s="164">
        <f t="shared" si="1132"/>
        <v>3494.6475728155347</v>
      </c>
      <c r="AC8370" s="164">
        <f t="shared" si="1127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8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 hidden="1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5065</v>
      </c>
      <c r="J8371" s="168" t="s">
        <v>77</v>
      </c>
      <c r="K8371" s="158" t="s">
        <v>505</v>
      </c>
      <c r="L8371" s="158" t="s">
        <v>3554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29"/>
        <v>0</v>
      </c>
      <c r="X8371" s="164"/>
      <c r="Y8371" s="7">
        <f t="shared" si="1125"/>
        <v>0</v>
      </c>
      <c r="Z8371" s="164"/>
      <c r="AA8371" s="8">
        <f t="shared" si="1133"/>
        <v>0</v>
      </c>
      <c r="AB8371" s="164">
        <f t="shared" si="1132"/>
        <v>0</v>
      </c>
      <c r="AC8371" s="164">
        <f t="shared" si="1127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8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 hidden="1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1896</v>
      </c>
      <c r="F8372" s="158" t="s">
        <v>1896</v>
      </c>
      <c r="G8372" s="159" t="s">
        <v>1896</v>
      </c>
      <c r="H8372" s="158" t="s">
        <v>75</v>
      </c>
      <c r="I8372" s="158" t="s">
        <v>5065</v>
      </c>
      <c r="J8372" s="168" t="s">
        <v>77</v>
      </c>
      <c r="K8372" s="158" t="s">
        <v>505</v>
      </c>
      <c r="L8372" s="158" t="s">
        <v>1897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6"/>
        <v>309.65000000000055</v>
      </c>
      <c r="W8372" s="164">
        <f t="shared" si="1129"/>
        <v>4690.3499999999995</v>
      </c>
      <c r="X8372" s="164"/>
      <c r="Y8372" s="7">
        <f t="shared" si="1125"/>
        <v>0</v>
      </c>
      <c r="Z8372" s="164"/>
      <c r="AA8372" s="8">
        <f t="shared" si="1133"/>
        <v>4690.3499999999995</v>
      </c>
      <c r="AB8372" s="164">
        <f t="shared" si="1132"/>
        <v>0</v>
      </c>
      <c r="AC8372" s="164">
        <f t="shared" si="1127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8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 hidden="1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1898</v>
      </c>
      <c r="F8373" s="158" t="s">
        <v>1898</v>
      </c>
      <c r="G8373" s="159" t="s">
        <v>1898</v>
      </c>
      <c r="H8373" s="158" t="s">
        <v>75</v>
      </c>
      <c r="I8373" s="158" t="s">
        <v>5065</v>
      </c>
      <c r="J8373" s="168" t="s">
        <v>77</v>
      </c>
      <c r="K8373" s="158" t="s">
        <v>505</v>
      </c>
      <c r="L8373" s="158" t="s">
        <v>2820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6"/>
        <v>2749</v>
      </c>
      <c r="W8373" s="164">
        <f t="shared" si="1129"/>
        <v>455.70000000000005</v>
      </c>
      <c r="X8373" s="164"/>
      <c r="Y8373" s="7">
        <f t="shared" si="1125"/>
        <v>0</v>
      </c>
      <c r="Z8373" s="164"/>
      <c r="AA8373" s="8">
        <f t="shared" si="1133"/>
        <v>455.70000000000005</v>
      </c>
      <c r="AB8373" s="164">
        <f t="shared" si="1132"/>
        <v>0</v>
      </c>
      <c r="AC8373" s="164">
        <f t="shared" si="1127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8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 hidden="1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1898</v>
      </c>
      <c r="F8374" s="158" t="s">
        <v>1898</v>
      </c>
      <c r="G8374" s="159" t="s">
        <v>1898</v>
      </c>
      <c r="H8374" s="158" t="s">
        <v>75</v>
      </c>
      <c r="I8374" s="158" t="s">
        <v>5065</v>
      </c>
      <c r="J8374" s="168" t="s">
        <v>77</v>
      </c>
      <c r="K8374" s="158" t="s">
        <v>505</v>
      </c>
      <c r="L8374" s="158" t="s">
        <v>1899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6"/>
        <v>15844.409999999996</v>
      </c>
      <c r="W8374" s="164">
        <f t="shared" si="1129"/>
        <v>21221.300000000003</v>
      </c>
      <c r="X8374" s="164"/>
      <c r="Y8374" s="7">
        <f t="shared" si="1125"/>
        <v>0</v>
      </c>
      <c r="Z8374" s="164"/>
      <c r="AA8374" s="8">
        <f t="shared" si="1133"/>
        <v>21221.300000000003</v>
      </c>
      <c r="AB8374" s="164">
        <f t="shared" si="1132"/>
        <v>0</v>
      </c>
      <c r="AC8374" s="164">
        <f t="shared" si="1127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8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 hidden="1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1901</v>
      </c>
      <c r="F8375" s="158" t="s">
        <v>1902</v>
      </c>
      <c r="G8375" s="159" t="s">
        <v>1901</v>
      </c>
      <c r="H8375" s="158" t="s">
        <v>75</v>
      </c>
      <c r="I8375" s="158" t="s">
        <v>5065</v>
      </c>
      <c r="J8375" s="168" t="s">
        <v>77</v>
      </c>
      <c r="K8375" s="158" t="s">
        <v>505</v>
      </c>
      <c r="L8375" s="158" t="s">
        <v>1903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6"/>
        <v>27396.55</v>
      </c>
      <c r="W8375" s="164">
        <f t="shared" si="1129"/>
        <v>0</v>
      </c>
      <c r="X8375" s="164"/>
      <c r="Y8375" s="7">
        <f t="shared" si="1125"/>
        <v>0</v>
      </c>
      <c r="Z8375" s="164"/>
      <c r="AA8375" s="8">
        <f t="shared" si="1133"/>
        <v>0</v>
      </c>
      <c r="AB8375" s="164">
        <f t="shared" si="1132"/>
        <v>0</v>
      </c>
      <c r="AC8375" s="164">
        <f t="shared" si="1127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8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 hidden="1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1904</v>
      </c>
      <c r="G8376" s="159" t="s">
        <v>1478</v>
      </c>
      <c r="H8376" s="158" t="s">
        <v>75</v>
      </c>
      <c r="I8376" s="158" t="s">
        <v>5065</v>
      </c>
      <c r="J8376" s="168" t="s">
        <v>77</v>
      </c>
      <c r="K8376" s="158" t="s">
        <v>505</v>
      </c>
      <c r="L8376" s="158" t="s">
        <v>1905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6"/>
        <v>162670.59999999992</v>
      </c>
      <c r="W8376" s="164">
        <f t="shared" si="1129"/>
        <v>328033.23529411771</v>
      </c>
      <c r="X8376" s="164"/>
      <c r="Y8376" s="7">
        <f t="shared" si="1125"/>
        <v>0</v>
      </c>
      <c r="Z8376" s="164"/>
      <c r="AA8376" s="8">
        <f t="shared" si="1133"/>
        <v>328033.23529411771</v>
      </c>
      <c r="AB8376" s="164">
        <f t="shared" si="1132"/>
        <v>6560.6647058823728</v>
      </c>
      <c r="AC8376" s="164">
        <f t="shared" si="1127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8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 hidden="1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5065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6"/>
        <v>0</v>
      </c>
      <c r="W8377" s="164">
        <f t="shared" si="1129"/>
        <v>0</v>
      </c>
      <c r="X8377" s="164"/>
      <c r="Y8377" s="7">
        <f t="shared" si="1125"/>
        <v>0</v>
      </c>
      <c r="Z8377" s="164"/>
      <c r="AA8377" s="8">
        <f t="shared" si="1133"/>
        <v>0</v>
      </c>
      <c r="AB8377" s="164">
        <f t="shared" si="1132"/>
        <v>0</v>
      </c>
      <c r="AC8377" s="164">
        <f t="shared" si="1127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8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 hidden="1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5065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6"/>
        <v>39665.899999999994</v>
      </c>
      <c r="W8378" s="164">
        <f t="shared" si="1129"/>
        <v>31123.800000000003</v>
      </c>
      <c r="X8378" s="164"/>
      <c r="Y8378" s="7">
        <f t="shared" si="1125"/>
        <v>0</v>
      </c>
      <c r="Z8378" s="164"/>
      <c r="AA8378" s="8">
        <f t="shared" si="1133"/>
        <v>31123.800000000003</v>
      </c>
      <c r="AB8378" s="164">
        <f t="shared" si="1132"/>
        <v>0</v>
      </c>
      <c r="AC8378" s="164">
        <f t="shared" si="1127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8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 hidden="1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5065</v>
      </c>
      <c r="J8379" s="168" t="s">
        <v>77</v>
      </c>
      <c r="K8379" s="158" t="s">
        <v>505</v>
      </c>
      <c r="L8379" s="158" t="s">
        <v>1906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6"/>
        <v>24516.5</v>
      </c>
      <c r="W8379" s="164">
        <f t="shared" si="1129"/>
        <v>21946.199999999997</v>
      </c>
      <c r="X8379" s="164"/>
      <c r="Y8379" s="7">
        <f t="shared" si="1125"/>
        <v>0</v>
      </c>
      <c r="Z8379" s="164"/>
      <c r="AA8379" s="8">
        <f t="shared" si="1133"/>
        <v>21946.199999999997</v>
      </c>
      <c r="AB8379" s="164">
        <f t="shared" si="1132"/>
        <v>0</v>
      </c>
      <c r="AC8379" s="164">
        <f t="shared" si="1127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8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 hidden="1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1909</v>
      </c>
      <c r="F8380" s="158" t="s">
        <v>1909</v>
      </c>
      <c r="G8380" s="159" t="s">
        <v>1909</v>
      </c>
      <c r="H8380" s="158" t="s">
        <v>75</v>
      </c>
      <c r="I8380" s="158" t="s">
        <v>5065</v>
      </c>
      <c r="J8380" s="168" t="s">
        <v>77</v>
      </c>
      <c r="K8380" s="158" t="s">
        <v>505</v>
      </c>
      <c r="L8380" s="158" t="s">
        <v>4852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6"/>
        <v>8288</v>
      </c>
      <c r="W8380" s="164">
        <f t="shared" si="1129"/>
        <v>1712</v>
      </c>
      <c r="X8380" s="164"/>
      <c r="Y8380" s="7">
        <f t="shared" si="1125"/>
        <v>0</v>
      </c>
      <c r="Z8380" s="164"/>
      <c r="AA8380" s="164"/>
      <c r="AB8380" s="164">
        <f t="shared" si="1132"/>
        <v>0</v>
      </c>
      <c r="AC8380" s="164">
        <f t="shared" si="1127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8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 hidden="1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1909</v>
      </c>
      <c r="F8381" s="158" t="s">
        <v>1909</v>
      </c>
      <c r="G8381" s="159" t="s">
        <v>1909</v>
      </c>
      <c r="H8381" s="158" t="s">
        <v>75</v>
      </c>
      <c r="I8381" s="158" t="s">
        <v>5065</v>
      </c>
      <c r="J8381" s="168" t="s">
        <v>77</v>
      </c>
      <c r="K8381" s="158" t="s">
        <v>505</v>
      </c>
      <c r="L8381" s="158" t="s">
        <v>1910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6"/>
        <v>9650.5</v>
      </c>
      <c r="W8381" s="164">
        <f t="shared" si="1129"/>
        <v>18616.5</v>
      </c>
      <c r="X8381" s="164"/>
      <c r="Y8381" s="7">
        <f t="shared" si="1125"/>
        <v>0</v>
      </c>
      <c r="Z8381" s="164"/>
      <c r="AA8381" s="164"/>
      <c r="AB8381" s="164">
        <f t="shared" si="1132"/>
        <v>0</v>
      </c>
      <c r="AC8381" s="164">
        <f t="shared" si="1127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8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 hidden="1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1909</v>
      </c>
      <c r="F8382" s="158" t="s">
        <v>1909</v>
      </c>
      <c r="G8382" s="159" t="s">
        <v>1909</v>
      </c>
      <c r="H8382" s="158" t="s">
        <v>75</v>
      </c>
      <c r="I8382" s="158" t="s">
        <v>5065</v>
      </c>
      <c r="J8382" s="168" t="s">
        <v>77</v>
      </c>
      <c r="K8382" s="158" t="s">
        <v>505</v>
      </c>
      <c r="L8382" s="158" t="s">
        <v>1911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6"/>
        <v>16747</v>
      </c>
      <c r="W8382" s="164">
        <f t="shared" si="1129"/>
        <v>3253</v>
      </c>
      <c r="X8382" s="164"/>
      <c r="Y8382" s="7">
        <f t="shared" si="1125"/>
        <v>0</v>
      </c>
      <c r="Z8382" s="164"/>
      <c r="AA8382" s="164"/>
      <c r="AB8382" s="164">
        <f t="shared" si="1132"/>
        <v>0</v>
      </c>
      <c r="AC8382" s="164">
        <f t="shared" si="1127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8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 hidden="1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4853</v>
      </c>
      <c r="F8383" s="158" t="s">
        <v>4853</v>
      </c>
      <c r="G8383" s="159" t="s">
        <v>4853</v>
      </c>
      <c r="H8383" s="158" t="s">
        <v>75</v>
      </c>
      <c r="I8383" s="158" t="s">
        <v>5065</v>
      </c>
      <c r="J8383" s="168" t="s">
        <v>77</v>
      </c>
      <c r="K8383" s="158" t="s">
        <v>505</v>
      </c>
      <c r="L8383" s="158" t="s">
        <v>4853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6"/>
        <v>4236</v>
      </c>
      <c r="W8383" s="164">
        <f t="shared" si="1129"/>
        <v>764</v>
      </c>
      <c r="X8383" s="164"/>
      <c r="Y8383" s="7">
        <f t="shared" si="1125"/>
        <v>0</v>
      </c>
      <c r="Z8383" s="164"/>
      <c r="AA8383" s="8">
        <f t="shared" ref="AA8383:AA8415" si="1134">W8383+X8383</f>
        <v>764</v>
      </c>
      <c r="AB8383" s="164">
        <f t="shared" si="1132"/>
        <v>0</v>
      </c>
      <c r="AC8383" s="164">
        <f t="shared" si="1127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8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 hidden="1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2941</v>
      </c>
      <c r="F8384" s="158" t="s">
        <v>2941</v>
      </c>
      <c r="G8384" s="159" t="s">
        <v>2941</v>
      </c>
      <c r="H8384" s="158" t="s">
        <v>75</v>
      </c>
      <c r="I8384" s="158" t="s">
        <v>5065</v>
      </c>
      <c r="J8384" s="168" t="s">
        <v>77</v>
      </c>
      <c r="K8384" s="158" t="s">
        <v>505</v>
      </c>
      <c r="L8384" s="158" t="s">
        <v>2941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6"/>
        <v>3566.4499999999898</v>
      </c>
      <c r="W8384" s="164">
        <f t="shared" si="1129"/>
        <v>36433.55000000001</v>
      </c>
      <c r="X8384" s="164"/>
      <c r="Y8384" s="7">
        <f t="shared" si="1125"/>
        <v>0</v>
      </c>
      <c r="Z8384" s="164"/>
      <c r="AA8384" s="8">
        <f t="shared" si="1134"/>
        <v>36433.55000000001</v>
      </c>
      <c r="AB8384" s="164">
        <f t="shared" si="1132"/>
        <v>0</v>
      </c>
      <c r="AC8384" s="164">
        <f t="shared" si="1127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8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 hidden="1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5067</v>
      </c>
      <c r="J8385" s="168" t="s">
        <v>62</v>
      </c>
      <c r="K8385" s="158" t="s">
        <v>32</v>
      </c>
      <c r="L8385" s="158"/>
      <c r="M8385" s="160" t="s">
        <v>4854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29"/>
        <v>0.17475728155339804</v>
      </c>
      <c r="X8385" s="164"/>
      <c r="Y8385" s="7">
        <f t="shared" si="1125"/>
        <v>0</v>
      </c>
      <c r="Z8385" s="164"/>
      <c r="AA8385" s="8">
        <f t="shared" si="1134"/>
        <v>0.17475728155339804</v>
      </c>
      <c r="AB8385" s="164">
        <f t="shared" si="1132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 hidden="1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4088</v>
      </c>
      <c r="F8386" s="158" t="s">
        <v>4088</v>
      </c>
      <c r="G8386" s="159" t="s">
        <v>4088</v>
      </c>
      <c r="H8386" s="158" t="s">
        <v>60</v>
      </c>
      <c r="I8386" s="158" t="s">
        <v>5067</v>
      </c>
      <c r="J8386" s="168" t="s">
        <v>62</v>
      </c>
      <c r="K8386" s="158" t="s">
        <v>32</v>
      </c>
      <c r="L8386" s="158"/>
      <c r="M8386" s="160" t="s">
        <v>4854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5">S8386+T8386-U8386</f>
        <v>321412.5</v>
      </c>
      <c r="W8386" s="164">
        <f t="shared" si="1129"/>
        <v>64848.249999999993</v>
      </c>
      <c r="X8386" s="164"/>
      <c r="Y8386" s="7">
        <f t="shared" si="1125"/>
        <v>0</v>
      </c>
      <c r="Z8386" s="164"/>
      <c r="AA8386" s="8">
        <f t="shared" si="1134"/>
        <v>64848.249999999993</v>
      </c>
      <c r="AB8386" s="164">
        <f t="shared" si="1132"/>
        <v>4139.2500000000073</v>
      </c>
      <c r="AC8386" s="164">
        <f t="shared" ref="AC8386:AC8449" si="1136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7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 hidden="1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5067</v>
      </c>
      <c r="J8387" s="168" t="s">
        <v>62</v>
      </c>
      <c r="K8387" s="158" t="s">
        <v>32</v>
      </c>
      <c r="L8387" s="158"/>
      <c r="M8387" s="160" t="s">
        <v>4854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5"/>
        <v>319622.23</v>
      </c>
      <c r="W8387" s="164">
        <f t="shared" si="1129"/>
        <v>0</v>
      </c>
      <c r="X8387" s="164"/>
      <c r="Y8387" s="7">
        <f t="shared" ref="Y8387:Y8450" si="1138">IF(W8387-AC8387&lt;=0,0,IF(O8387="返现",MAX(W8387-AB8387-AC8387,0),MAX(W8387-AC8387,0)))</f>
        <v>0</v>
      </c>
      <c r="Z8387" s="164"/>
      <c r="AA8387" s="8">
        <f t="shared" si="1134"/>
        <v>0</v>
      </c>
      <c r="AB8387" s="164">
        <f t="shared" si="1132"/>
        <v>0</v>
      </c>
      <c r="AC8387" s="164">
        <f t="shared" si="1136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7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 hidden="1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3509</v>
      </c>
      <c r="F8388" s="158" t="s">
        <v>3509</v>
      </c>
      <c r="G8388" s="159" t="s">
        <v>3509</v>
      </c>
      <c r="H8388" s="158" t="s">
        <v>60</v>
      </c>
      <c r="I8388" s="158" t="s">
        <v>5067</v>
      </c>
      <c r="J8388" s="168" t="s">
        <v>62</v>
      </c>
      <c r="K8388" s="158" t="s">
        <v>32</v>
      </c>
      <c r="L8388" s="158"/>
      <c r="M8388" s="160" t="s">
        <v>4854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5"/>
        <v>7687802.3200000059</v>
      </c>
      <c r="W8388" s="164">
        <f t="shared" si="1129"/>
        <v>10045024.879199995</v>
      </c>
      <c r="X8388" s="164"/>
      <c r="Y8388" s="7">
        <f t="shared" si="1138"/>
        <v>0</v>
      </c>
      <c r="Z8388" s="164"/>
      <c r="AA8388" s="8">
        <f t="shared" si="1134"/>
        <v>10045024.879199995</v>
      </c>
      <c r="AB8388" s="164">
        <f t="shared" si="1132"/>
        <v>641171.80079999939</v>
      </c>
      <c r="AC8388" s="164">
        <f t="shared" si="1136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7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 hidden="1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3509</v>
      </c>
      <c r="F8389" s="158" t="s">
        <v>3509</v>
      </c>
      <c r="G8389" s="159" t="s">
        <v>3509</v>
      </c>
      <c r="H8389" s="158" t="s">
        <v>60</v>
      </c>
      <c r="I8389" s="158" t="s">
        <v>5067</v>
      </c>
      <c r="J8389" s="168" t="s">
        <v>62</v>
      </c>
      <c r="K8389" s="158" t="s">
        <v>32</v>
      </c>
      <c r="L8389" s="158"/>
      <c r="M8389" s="160" t="s">
        <v>4854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5"/>
        <v>60000</v>
      </c>
      <c r="W8389" s="164">
        <f t="shared" ref="W8389:W8408" si="1139">IF(O8389="折扣",U8389*P8389,IF(O8389="返现",U8389,U8389/(1+P8389)))</f>
        <v>0</v>
      </c>
      <c r="X8389" s="164"/>
      <c r="Y8389" s="7">
        <f t="shared" si="1138"/>
        <v>0</v>
      </c>
      <c r="Z8389" s="164"/>
      <c r="AA8389" s="8">
        <f t="shared" si="1134"/>
        <v>0</v>
      </c>
      <c r="AB8389" s="164">
        <f t="shared" si="1132"/>
        <v>0</v>
      </c>
      <c r="AC8389" s="164">
        <f t="shared" si="1136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7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 hidden="1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5067</v>
      </c>
      <c r="J8390" s="168" t="s">
        <v>62</v>
      </c>
      <c r="K8390" s="158" t="s">
        <v>32</v>
      </c>
      <c r="L8390" s="158"/>
      <c r="M8390" s="160" t="s">
        <v>4854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5"/>
        <v>667196.85</v>
      </c>
      <c r="W8390" s="164">
        <f t="shared" si="1139"/>
        <v>0</v>
      </c>
      <c r="X8390" s="164"/>
      <c r="Y8390" s="7">
        <f t="shared" si="1138"/>
        <v>0</v>
      </c>
      <c r="Z8390" s="164"/>
      <c r="AA8390" s="8">
        <f t="shared" si="1134"/>
        <v>0</v>
      </c>
      <c r="AB8390" s="164">
        <f t="shared" si="1132"/>
        <v>0</v>
      </c>
      <c r="AC8390" s="164">
        <f t="shared" si="1136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7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 hidden="1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5067</v>
      </c>
      <c r="J8391" s="168" t="s">
        <v>62</v>
      </c>
      <c r="K8391" s="158" t="s">
        <v>32</v>
      </c>
      <c r="L8391" s="158"/>
      <c r="M8391" s="160" t="s">
        <v>4854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5"/>
        <v>6946.6599999999698</v>
      </c>
      <c r="W8391" s="164">
        <f t="shared" si="1139"/>
        <v>0</v>
      </c>
      <c r="X8391" s="164"/>
      <c r="Y8391" s="7">
        <f t="shared" si="1138"/>
        <v>0</v>
      </c>
      <c r="Z8391" s="164"/>
      <c r="AA8391" s="8">
        <f t="shared" si="1134"/>
        <v>0</v>
      </c>
      <c r="AB8391" s="164">
        <f t="shared" si="1132"/>
        <v>0</v>
      </c>
      <c r="AC8391" s="164">
        <f t="shared" si="1136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7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 hidden="1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5067</v>
      </c>
      <c r="J8392" s="168" t="s">
        <v>62</v>
      </c>
      <c r="K8392" s="158" t="s">
        <v>32</v>
      </c>
      <c r="L8392" s="158"/>
      <c r="M8392" s="160" t="s">
        <v>4854</v>
      </c>
      <c r="N8392" s="158" t="s">
        <v>57</v>
      </c>
      <c r="O8392" s="161" t="s">
        <v>3298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39"/>
        <v>0</v>
      </c>
      <c r="X8392" s="164"/>
      <c r="Y8392" s="7">
        <f t="shared" si="1138"/>
        <v>0</v>
      </c>
      <c r="Z8392" s="164"/>
      <c r="AA8392" s="8">
        <f t="shared" si="1134"/>
        <v>0</v>
      </c>
      <c r="AB8392" s="164">
        <f t="shared" si="1132"/>
        <v>0</v>
      </c>
      <c r="AC8392" s="164">
        <f t="shared" si="1136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7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 hidden="1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5067</v>
      </c>
      <c r="J8393" s="168" t="s">
        <v>62</v>
      </c>
      <c r="K8393" s="158" t="s">
        <v>32</v>
      </c>
      <c r="L8393" s="158"/>
      <c r="M8393" s="160" t="s">
        <v>4854</v>
      </c>
      <c r="N8393" s="158" t="s">
        <v>57</v>
      </c>
      <c r="O8393" s="161" t="s">
        <v>3298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39"/>
        <v>0</v>
      </c>
      <c r="X8393" s="164"/>
      <c r="Y8393" s="7">
        <f t="shared" si="1138"/>
        <v>0</v>
      </c>
      <c r="Z8393" s="164"/>
      <c r="AA8393" s="8">
        <f t="shared" si="1134"/>
        <v>0</v>
      </c>
      <c r="AB8393" s="164">
        <f t="shared" si="1132"/>
        <v>0</v>
      </c>
      <c r="AC8393" s="164">
        <f t="shared" si="1136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7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 hidden="1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5067</v>
      </c>
      <c r="J8394" s="168" t="s">
        <v>62</v>
      </c>
      <c r="K8394" s="158" t="s">
        <v>32</v>
      </c>
      <c r="L8394" s="158"/>
      <c r="M8394" s="160" t="s">
        <v>4854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5"/>
        <v>0</v>
      </c>
      <c r="W8394" s="164">
        <f t="shared" si="1139"/>
        <v>0</v>
      </c>
      <c r="X8394" s="164"/>
      <c r="Y8394" s="7">
        <f t="shared" si="1138"/>
        <v>0</v>
      </c>
      <c r="Z8394" s="164"/>
      <c r="AA8394" s="8">
        <f t="shared" si="1134"/>
        <v>0</v>
      </c>
      <c r="AB8394" s="164">
        <f t="shared" si="1132"/>
        <v>0</v>
      </c>
      <c r="AC8394" s="164">
        <f t="shared" si="1136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7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 hidden="1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5067</v>
      </c>
      <c r="J8395" s="168" t="s">
        <v>62</v>
      </c>
      <c r="K8395" s="158" t="s">
        <v>32</v>
      </c>
      <c r="L8395" s="158"/>
      <c r="M8395" s="160" t="s">
        <v>4854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5"/>
        <v>53361.72</v>
      </c>
      <c r="W8395" s="164">
        <f t="shared" si="1139"/>
        <v>0</v>
      </c>
      <c r="X8395" s="164"/>
      <c r="Y8395" s="7">
        <f t="shared" si="1138"/>
        <v>0</v>
      </c>
      <c r="Z8395" s="164"/>
      <c r="AA8395" s="8">
        <f t="shared" si="1134"/>
        <v>0</v>
      </c>
      <c r="AB8395" s="164">
        <f t="shared" si="1132"/>
        <v>0</v>
      </c>
      <c r="AC8395" s="164">
        <f t="shared" si="1136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7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 hidden="1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3510</v>
      </c>
      <c r="F8396" s="158" t="s">
        <v>3510</v>
      </c>
      <c r="G8396" s="159" t="s">
        <v>3510</v>
      </c>
      <c r="H8396" s="158" t="s">
        <v>60</v>
      </c>
      <c r="I8396" s="158" t="s">
        <v>5067</v>
      </c>
      <c r="J8396" s="168" t="s">
        <v>62</v>
      </c>
      <c r="K8396" s="158" t="s">
        <v>32</v>
      </c>
      <c r="L8396" s="158"/>
      <c r="M8396" s="160" t="s">
        <v>4854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5"/>
        <v>13800</v>
      </c>
      <c r="W8396" s="164">
        <f t="shared" si="1139"/>
        <v>34200</v>
      </c>
      <c r="X8396" s="164"/>
      <c r="Y8396" s="7">
        <f t="shared" si="1138"/>
        <v>0</v>
      </c>
      <c r="Z8396" s="164"/>
      <c r="AA8396" s="8">
        <f t="shared" si="1134"/>
        <v>34200</v>
      </c>
      <c r="AB8396" s="164">
        <f t="shared" si="1132"/>
        <v>0</v>
      </c>
      <c r="AC8396" s="164">
        <f t="shared" si="1136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7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 hidden="1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5067</v>
      </c>
      <c r="J8397" s="168" t="s">
        <v>62</v>
      </c>
      <c r="K8397" s="158" t="s">
        <v>32</v>
      </c>
      <c r="L8397" s="158"/>
      <c r="M8397" s="160" t="s">
        <v>4854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5"/>
        <v>0</v>
      </c>
      <c r="W8397" s="164">
        <f t="shared" si="1139"/>
        <v>0</v>
      </c>
      <c r="X8397" s="164"/>
      <c r="Y8397" s="7">
        <f t="shared" si="1138"/>
        <v>0</v>
      </c>
      <c r="Z8397" s="164"/>
      <c r="AA8397" s="8">
        <f t="shared" si="1134"/>
        <v>0</v>
      </c>
      <c r="AB8397" s="164">
        <f t="shared" si="1132"/>
        <v>0</v>
      </c>
      <c r="AC8397" s="164">
        <f t="shared" si="1136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7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 hidden="1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5067</v>
      </c>
      <c r="J8398" s="168" t="s">
        <v>62</v>
      </c>
      <c r="K8398" s="158" t="s">
        <v>32</v>
      </c>
      <c r="L8398" s="158"/>
      <c r="M8398" s="160" t="s">
        <v>4854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5"/>
        <v>0</v>
      </c>
      <c r="W8398" s="164">
        <f t="shared" si="1139"/>
        <v>0</v>
      </c>
      <c r="X8398" s="164"/>
      <c r="Y8398" s="7">
        <f t="shared" si="1138"/>
        <v>0</v>
      </c>
      <c r="Z8398" s="164"/>
      <c r="AA8398" s="8">
        <f t="shared" si="1134"/>
        <v>0</v>
      </c>
      <c r="AB8398" s="164">
        <f t="shared" si="1132"/>
        <v>0</v>
      </c>
      <c r="AC8398" s="164">
        <f t="shared" si="1136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7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 hidden="1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3511</v>
      </c>
      <c r="F8399" s="158" t="s">
        <v>3511</v>
      </c>
      <c r="G8399" s="159" t="s">
        <v>3511</v>
      </c>
      <c r="H8399" s="158" t="s">
        <v>60</v>
      </c>
      <c r="I8399" s="158" t="s">
        <v>5067</v>
      </c>
      <c r="J8399" s="168" t="s">
        <v>62</v>
      </c>
      <c r="K8399" s="158" t="s">
        <v>32</v>
      </c>
      <c r="L8399" s="158"/>
      <c r="M8399" s="160" t="s">
        <v>4854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5"/>
        <v>1707536.8499999996</v>
      </c>
      <c r="W8399" s="164">
        <f t="shared" si="1139"/>
        <v>9990201.9900000021</v>
      </c>
      <c r="X8399" s="164"/>
      <c r="Y8399" s="7">
        <f t="shared" si="1138"/>
        <v>0</v>
      </c>
      <c r="Z8399" s="164"/>
      <c r="AA8399" s="8">
        <f t="shared" si="1134"/>
        <v>9990201.9900000021</v>
      </c>
      <c r="AB8399" s="164">
        <f t="shared" si="1132"/>
        <v>0</v>
      </c>
      <c r="AC8399" s="164">
        <f t="shared" si="1136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7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 hidden="1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5067</v>
      </c>
      <c r="J8400" s="168" t="s">
        <v>62</v>
      </c>
      <c r="K8400" s="158" t="s">
        <v>32</v>
      </c>
      <c r="L8400" s="158"/>
      <c r="M8400" s="160" t="s">
        <v>4854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5"/>
        <v>764732.26</v>
      </c>
      <c r="W8400" s="164">
        <f t="shared" si="1139"/>
        <v>1806279.9400000002</v>
      </c>
      <c r="X8400" s="164"/>
      <c r="Y8400" s="7">
        <f t="shared" si="1138"/>
        <v>0</v>
      </c>
      <c r="Z8400" s="164"/>
      <c r="AA8400" s="8">
        <f t="shared" si="1134"/>
        <v>1806279.9400000002</v>
      </c>
      <c r="AB8400" s="164">
        <f t="shared" si="1132"/>
        <v>0</v>
      </c>
      <c r="AC8400" s="164">
        <f t="shared" si="1136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7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 hidden="1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4855</v>
      </c>
      <c r="F8401" s="158" t="s">
        <v>4855</v>
      </c>
      <c r="G8401" s="159" t="s">
        <v>4855</v>
      </c>
      <c r="H8401" s="158" t="s">
        <v>60</v>
      </c>
      <c r="I8401" s="158" t="s">
        <v>5067</v>
      </c>
      <c r="J8401" s="168" t="s">
        <v>62</v>
      </c>
      <c r="K8401" s="158" t="s">
        <v>32</v>
      </c>
      <c r="L8401" s="158"/>
      <c r="M8401" s="160" t="s">
        <v>4854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5"/>
        <v>280614.96999999997</v>
      </c>
      <c r="W8401" s="164">
        <f t="shared" si="1139"/>
        <v>19385.03</v>
      </c>
      <c r="X8401" s="164"/>
      <c r="Y8401" s="7">
        <f t="shared" si="1138"/>
        <v>0</v>
      </c>
      <c r="Z8401" s="164"/>
      <c r="AA8401" s="8">
        <f t="shared" si="1134"/>
        <v>19385.03</v>
      </c>
      <c r="AB8401" s="164">
        <f t="shared" si="1132"/>
        <v>0</v>
      </c>
      <c r="AC8401" s="164">
        <f t="shared" si="1136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7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 hidden="1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5067</v>
      </c>
      <c r="J8402" s="168" t="s">
        <v>62</v>
      </c>
      <c r="K8402" s="158" t="s">
        <v>32</v>
      </c>
      <c r="L8402" s="158"/>
      <c r="M8402" s="160" t="s">
        <v>4854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5"/>
        <v>1889.01999999999</v>
      </c>
      <c r="W8402" s="164">
        <f t="shared" si="1139"/>
        <v>0</v>
      </c>
      <c r="X8402" s="164"/>
      <c r="Y8402" s="7">
        <f t="shared" si="1138"/>
        <v>0</v>
      </c>
      <c r="Z8402" s="164"/>
      <c r="AA8402" s="8">
        <f t="shared" si="1134"/>
        <v>0</v>
      </c>
      <c r="AB8402" s="164">
        <f t="shared" si="1132"/>
        <v>0</v>
      </c>
      <c r="AC8402" s="164">
        <f t="shared" si="1136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7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 hidden="1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5067</v>
      </c>
      <c r="J8403" s="168" t="s">
        <v>62</v>
      </c>
      <c r="K8403" s="158" t="s">
        <v>32</v>
      </c>
      <c r="L8403" s="158"/>
      <c r="M8403" s="160" t="s">
        <v>4854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5"/>
        <v>39329.780000000028</v>
      </c>
      <c r="W8403" s="164">
        <f t="shared" si="1139"/>
        <v>226147.27450980389</v>
      </c>
      <c r="X8403" s="164"/>
      <c r="Y8403" s="7">
        <f t="shared" si="1138"/>
        <v>0</v>
      </c>
      <c r="Z8403" s="164"/>
      <c r="AA8403" s="8">
        <f t="shared" si="1134"/>
        <v>226147.27450980389</v>
      </c>
      <c r="AB8403" s="164">
        <f t="shared" si="1132"/>
        <v>4522.9454901960853</v>
      </c>
      <c r="AC8403" s="164">
        <f t="shared" si="1136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7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 hidden="1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5067</v>
      </c>
      <c r="J8404" s="168" t="s">
        <v>62</v>
      </c>
      <c r="K8404" s="158" t="s">
        <v>32</v>
      </c>
      <c r="L8404" s="158"/>
      <c r="M8404" s="160" t="s">
        <v>4854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5"/>
        <v>0</v>
      </c>
      <c r="W8404" s="164">
        <f t="shared" si="1139"/>
        <v>449616.45098039217</v>
      </c>
      <c r="X8404" s="164"/>
      <c r="Y8404" s="7">
        <f t="shared" si="1138"/>
        <v>0</v>
      </c>
      <c r="Z8404" s="164"/>
      <c r="AA8404" s="8">
        <f t="shared" si="1134"/>
        <v>449616.45098039217</v>
      </c>
      <c r="AB8404" s="164">
        <f t="shared" si="1132"/>
        <v>8992.3290196078597</v>
      </c>
      <c r="AC8404" s="164">
        <f t="shared" si="1136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7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 hidden="1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3512</v>
      </c>
      <c r="G8405" s="159" t="s">
        <v>392</v>
      </c>
      <c r="H8405" s="158" t="s">
        <v>60</v>
      </c>
      <c r="I8405" s="158" t="s">
        <v>5067</v>
      </c>
      <c r="J8405" s="168" t="s">
        <v>62</v>
      </c>
      <c r="K8405" s="158" t="s">
        <v>32</v>
      </c>
      <c r="L8405" s="158"/>
      <c r="M8405" s="160" t="s">
        <v>4854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5"/>
        <v>79620.34</v>
      </c>
      <c r="W8405" s="164">
        <f t="shared" si="1139"/>
        <v>36467.607843137252</v>
      </c>
      <c r="X8405" s="164"/>
      <c r="Y8405" s="7">
        <f t="shared" si="1138"/>
        <v>0</v>
      </c>
      <c r="Z8405" s="164"/>
      <c r="AA8405" s="8">
        <f t="shared" si="1134"/>
        <v>36467.607843137252</v>
      </c>
      <c r="AB8405" s="164">
        <f t="shared" si="1132"/>
        <v>729.35215686274751</v>
      </c>
      <c r="AC8405" s="164">
        <f t="shared" si="1136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7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 hidden="1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5067</v>
      </c>
      <c r="J8406" s="168" t="s">
        <v>62</v>
      </c>
      <c r="K8406" s="158" t="s">
        <v>32</v>
      </c>
      <c r="L8406" s="158"/>
      <c r="M8406" s="160" t="s">
        <v>4854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5"/>
        <v>361938.34</v>
      </c>
      <c r="W8406" s="164">
        <f t="shared" si="1139"/>
        <v>0</v>
      </c>
      <c r="X8406" s="164"/>
      <c r="Y8406" s="7">
        <f t="shared" si="1138"/>
        <v>0</v>
      </c>
      <c r="Z8406" s="164"/>
      <c r="AA8406" s="8">
        <f t="shared" si="1134"/>
        <v>0</v>
      </c>
      <c r="AB8406" s="164">
        <f t="shared" si="1132"/>
        <v>0</v>
      </c>
      <c r="AC8406" s="164">
        <f t="shared" si="1136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7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 hidden="1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4856</v>
      </c>
      <c r="F8407" s="158" t="s">
        <v>4856</v>
      </c>
      <c r="G8407" s="159" t="s">
        <v>4856</v>
      </c>
      <c r="H8407" s="158" t="s">
        <v>60</v>
      </c>
      <c r="I8407" s="158" t="s">
        <v>5067</v>
      </c>
      <c r="J8407" s="168" t="s">
        <v>62</v>
      </c>
      <c r="K8407" s="158" t="s">
        <v>32</v>
      </c>
      <c r="L8407" s="158"/>
      <c r="M8407" s="160" t="s">
        <v>4854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5"/>
        <v>175769.46000000002</v>
      </c>
      <c r="W8407" s="164">
        <f t="shared" si="1139"/>
        <v>292911.50999999995</v>
      </c>
      <c r="X8407" s="164"/>
      <c r="Y8407" s="7">
        <f t="shared" si="1138"/>
        <v>0</v>
      </c>
      <c r="Z8407" s="164"/>
      <c r="AA8407" s="8">
        <f t="shared" si="1134"/>
        <v>292911.50999999995</v>
      </c>
      <c r="AB8407" s="164">
        <f t="shared" si="1132"/>
        <v>0</v>
      </c>
      <c r="AC8407" s="164">
        <f t="shared" si="1136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7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 hidden="1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5067</v>
      </c>
      <c r="J8408" s="168" t="s">
        <v>62</v>
      </c>
      <c r="K8408" s="158" t="s">
        <v>32</v>
      </c>
      <c r="L8408" s="158"/>
      <c r="M8408" s="160" t="s">
        <v>4854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5"/>
        <v>237777.6700000001</v>
      </c>
      <c r="W8408" s="164">
        <f t="shared" si="1139"/>
        <v>231616.59999999992</v>
      </c>
      <c r="X8408" s="164"/>
      <c r="Y8408" s="7">
        <f t="shared" si="1138"/>
        <v>0</v>
      </c>
      <c r="Z8408" s="164"/>
      <c r="AA8408" s="8">
        <f t="shared" si="1134"/>
        <v>231616.59999999992</v>
      </c>
      <c r="AB8408" s="164">
        <f t="shared" si="1132"/>
        <v>0</v>
      </c>
      <c r="AC8408" s="164">
        <f t="shared" si="1136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7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 hidden="1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5067</v>
      </c>
      <c r="J8409" s="168" t="s">
        <v>62</v>
      </c>
      <c r="K8409" s="158" t="s">
        <v>32</v>
      </c>
      <c r="L8409" s="158"/>
      <c r="M8409" s="160" t="s">
        <v>4854</v>
      </c>
      <c r="N8409" s="158" t="s">
        <v>57</v>
      </c>
      <c r="O8409" s="158" t="s">
        <v>80</v>
      </c>
      <c r="P8409" s="167">
        <v>0</v>
      </c>
      <c r="Q8409" s="168"/>
      <c r="R8409" s="160" t="s">
        <v>4857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5"/>
        <v>3284619.4500000011</v>
      </c>
      <c r="W8409" s="164">
        <f>(U8409-86838.87)/(1+P8409)</f>
        <v>14103300.080000002</v>
      </c>
      <c r="X8409" s="164"/>
      <c r="Y8409" s="7">
        <f t="shared" si="1138"/>
        <v>0</v>
      </c>
      <c r="Z8409" s="164"/>
      <c r="AA8409" s="8">
        <f t="shared" si="1134"/>
        <v>14103300.080000002</v>
      </c>
      <c r="AB8409" s="164">
        <f t="shared" si="1132"/>
        <v>86838.86999999918</v>
      </c>
      <c r="AC8409" s="164">
        <f t="shared" si="1136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7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 hidden="1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4858</v>
      </c>
      <c r="F8410" s="158" t="s">
        <v>4858</v>
      </c>
      <c r="G8410" s="159" t="s">
        <v>4858</v>
      </c>
      <c r="H8410" s="158" t="s">
        <v>60</v>
      </c>
      <c r="I8410" s="158" t="s">
        <v>5067</v>
      </c>
      <c r="J8410" s="168" t="s">
        <v>62</v>
      </c>
      <c r="K8410" s="158" t="s">
        <v>32</v>
      </c>
      <c r="L8410" s="158"/>
      <c r="M8410" s="160" t="s">
        <v>4854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5"/>
        <v>50000</v>
      </c>
      <c r="W8410" s="164">
        <f t="shared" ref="W8410:W8473" si="1140">IF(O8410="折扣",U8410*P8410,IF(O8410="返现",U8410,U8410/(1+P8410)))</f>
        <v>0</v>
      </c>
      <c r="X8410" s="164"/>
      <c r="Y8410" s="7">
        <f t="shared" si="1138"/>
        <v>0</v>
      </c>
      <c r="Z8410" s="164"/>
      <c r="AA8410" s="8">
        <f t="shared" si="1134"/>
        <v>0</v>
      </c>
      <c r="AB8410" s="164">
        <f t="shared" ref="AB8410:AB8473" si="1141">U8410-W8410</f>
        <v>0</v>
      </c>
      <c r="AC8410" s="164">
        <f t="shared" si="1136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7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 hidden="1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5067</v>
      </c>
      <c r="J8411" s="168" t="s">
        <v>62</v>
      </c>
      <c r="K8411" s="158" t="s">
        <v>32</v>
      </c>
      <c r="L8411" s="158"/>
      <c r="M8411" s="160" t="s">
        <v>4854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5"/>
        <v>299972.67999999982</v>
      </c>
      <c r="W8411" s="164">
        <f t="shared" si="1140"/>
        <v>359717.2300000001</v>
      </c>
      <c r="X8411" s="164"/>
      <c r="Y8411" s="7">
        <f t="shared" si="1138"/>
        <v>0</v>
      </c>
      <c r="Z8411" s="164"/>
      <c r="AA8411" s="8">
        <f t="shared" si="1134"/>
        <v>359717.2300000001</v>
      </c>
      <c r="AB8411" s="164">
        <f t="shared" si="1141"/>
        <v>0</v>
      </c>
      <c r="AC8411" s="164">
        <f t="shared" si="1136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7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 hidden="1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5067</v>
      </c>
      <c r="J8412" s="168" t="s">
        <v>62</v>
      </c>
      <c r="K8412" s="158" t="s">
        <v>32</v>
      </c>
      <c r="L8412" s="158"/>
      <c r="M8412" s="160" t="s">
        <v>4854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5"/>
        <v>16306.00000000099</v>
      </c>
      <c r="W8412" s="164">
        <f t="shared" si="1140"/>
        <v>155500.86000000002</v>
      </c>
      <c r="X8412" s="164"/>
      <c r="Y8412" s="7">
        <f t="shared" si="1138"/>
        <v>0</v>
      </c>
      <c r="Z8412" s="164"/>
      <c r="AA8412" s="8">
        <f t="shared" si="1134"/>
        <v>155500.86000000002</v>
      </c>
      <c r="AB8412" s="164">
        <f t="shared" si="1141"/>
        <v>0</v>
      </c>
      <c r="AC8412" s="164">
        <f t="shared" si="1136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7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 hidden="1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5067</v>
      </c>
      <c r="J8413" s="168" t="s">
        <v>62</v>
      </c>
      <c r="K8413" s="158" t="s">
        <v>32</v>
      </c>
      <c r="L8413" s="158"/>
      <c r="M8413" s="160" t="s">
        <v>4854</v>
      </c>
      <c r="N8413" s="158" t="s">
        <v>57</v>
      </c>
      <c r="O8413" s="158" t="s">
        <v>3309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5"/>
        <v>0</v>
      </c>
      <c r="W8413" s="164">
        <f t="shared" si="1140"/>
        <v>-14910.480000000001</v>
      </c>
      <c r="X8413" s="164"/>
      <c r="Y8413" s="7">
        <f t="shared" si="1138"/>
        <v>298.20999999999913</v>
      </c>
      <c r="Z8413" s="164"/>
      <c r="AA8413" s="8">
        <f t="shared" si="1134"/>
        <v>-14910.480000000001</v>
      </c>
      <c r="AB8413" s="164">
        <f t="shared" si="1141"/>
        <v>-298.20999999999913</v>
      </c>
      <c r="AC8413" s="164">
        <f t="shared" si="1136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7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 hidden="1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5067</v>
      </c>
      <c r="J8414" s="168" t="s">
        <v>62</v>
      </c>
      <c r="K8414" s="158" t="s">
        <v>32</v>
      </c>
      <c r="L8414" s="158"/>
      <c r="M8414" s="160" t="s">
        <v>4854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0"/>
        <v>0</v>
      </c>
      <c r="X8414" s="164"/>
      <c r="Y8414" s="7">
        <f t="shared" si="1138"/>
        <v>0</v>
      </c>
      <c r="Z8414" s="164"/>
      <c r="AA8414" s="8">
        <f t="shared" si="1134"/>
        <v>0</v>
      </c>
      <c r="AB8414" s="164">
        <f t="shared" si="1141"/>
        <v>0</v>
      </c>
      <c r="AC8414" s="164">
        <f t="shared" si="1136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7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 hidden="1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5067</v>
      </c>
      <c r="J8415" s="168" t="s">
        <v>62</v>
      </c>
      <c r="K8415" s="158" t="s">
        <v>32</v>
      </c>
      <c r="L8415" s="158"/>
      <c r="M8415" s="160" t="s">
        <v>4854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0"/>
        <v>0</v>
      </c>
      <c r="X8415" s="164"/>
      <c r="Y8415" s="7">
        <f t="shared" si="1138"/>
        <v>0</v>
      </c>
      <c r="Z8415" s="164"/>
      <c r="AA8415" s="8">
        <f t="shared" si="1134"/>
        <v>0</v>
      </c>
      <c r="AB8415" s="164">
        <f t="shared" si="1141"/>
        <v>0</v>
      </c>
      <c r="AC8415" s="164">
        <f t="shared" si="1136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7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 hidden="1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4089</v>
      </c>
      <c r="F8416" s="158" t="s">
        <v>4089</v>
      </c>
      <c r="G8416" s="159" t="s">
        <v>4089</v>
      </c>
      <c r="H8416" s="158" t="s">
        <v>60</v>
      </c>
      <c r="I8416" s="158" t="s">
        <v>5067</v>
      </c>
      <c r="J8416" s="168" t="s">
        <v>62</v>
      </c>
      <c r="K8416" s="158" t="s">
        <v>32</v>
      </c>
      <c r="L8416" s="158"/>
      <c r="M8416" s="160" t="s">
        <v>4854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5"/>
        <v>424631.15999999992</v>
      </c>
      <c r="W8416" s="164">
        <f t="shared" si="1140"/>
        <v>1711687.5686274511</v>
      </c>
      <c r="X8416" s="164"/>
      <c r="Y8416" s="7">
        <f t="shared" si="1138"/>
        <v>0</v>
      </c>
      <c r="Z8416" s="164"/>
      <c r="AA8416" s="164">
        <v>784313.73</v>
      </c>
      <c r="AB8416" s="164">
        <f t="shared" si="1141"/>
        <v>34233.751372548984</v>
      </c>
      <c r="AC8416" s="164">
        <f t="shared" si="1136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7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 hidden="1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4859</v>
      </c>
      <c r="F8417" s="158" t="s">
        <v>4860</v>
      </c>
      <c r="G8417" s="159" t="s">
        <v>4859</v>
      </c>
      <c r="H8417" s="158" t="s">
        <v>60</v>
      </c>
      <c r="I8417" s="158" t="s">
        <v>5067</v>
      </c>
      <c r="J8417" s="168" t="s">
        <v>62</v>
      </c>
      <c r="K8417" s="158" t="s">
        <v>32</v>
      </c>
      <c r="L8417" s="158"/>
      <c r="M8417" s="160" t="s">
        <v>4854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5"/>
        <v>46229.31</v>
      </c>
      <c r="W8417" s="164">
        <f t="shared" si="1140"/>
        <v>3770.69</v>
      </c>
      <c r="X8417" s="164"/>
      <c r="Y8417" s="7">
        <f t="shared" si="1138"/>
        <v>0</v>
      </c>
      <c r="Z8417" s="164"/>
      <c r="AA8417" s="8">
        <f t="shared" ref="AA8417:AA8420" si="1142">W8417+X8417</f>
        <v>3770.69</v>
      </c>
      <c r="AB8417" s="164">
        <f t="shared" si="1141"/>
        <v>0</v>
      </c>
      <c r="AC8417" s="164">
        <f t="shared" si="1136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7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 hidden="1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5067</v>
      </c>
      <c r="J8418" s="168" t="s">
        <v>62</v>
      </c>
      <c r="K8418" s="158" t="s">
        <v>32</v>
      </c>
      <c r="L8418" s="158"/>
      <c r="M8418" s="160" t="s">
        <v>4854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5"/>
        <v>265573.94999999978</v>
      </c>
      <c r="W8418" s="164">
        <f t="shared" si="1140"/>
        <v>309610.8</v>
      </c>
      <c r="X8418" s="164"/>
      <c r="Y8418" s="7">
        <f t="shared" si="1138"/>
        <v>0</v>
      </c>
      <c r="Z8418" s="164"/>
      <c r="AA8418" s="8">
        <f t="shared" si="1142"/>
        <v>309610.8</v>
      </c>
      <c r="AB8418" s="164">
        <f t="shared" si="1141"/>
        <v>0</v>
      </c>
      <c r="AC8418" s="164">
        <f t="shared" si="1136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7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 hidden="1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5067</v>
      </c>
      <c r="J8419" s="168" t="s">
        <v>62</v>
      </c>
      <c r="K8419" s="158" t="s">
        <v>32</v>
      </c>
      <c r="L8419" s="158"/>
      <c r="M8419" s="160" t="s">
        <v>4854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5"/>
        <v>208702.0400000001</v>
      </c>
      <c r="W8419" s="164">
        <f t="shared" si="1140"/>
        <v>391297.9599999999</v>
      </c>
      <c r="X8419" s="164"/>
      <c r="Y8419" s="7">
        <f t="shared" si="1138"/>
        <v>0</v>
      </c>
      <c r="Z8419" s="164"/>
      <c r="AA8419" s="8">
        <f t="shared" si="1142"/>
        <v>391297.9599999999</v>
      </c>
      <c r="AB8419" s="164">
        <f t="shared" si="1141"/>
        <v>0</v>
      </c>
      <c r="AC8419" s="164">
        <f t="shared" si="1136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7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 hidden="1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5067</v>
      </c>
      <c r="J8420" s="168" t="s">
        <v>62</v>
      </c>
      <c r="K8420" s="158" t="s">
        <v>32</v>
      </c>
      <c r="L8420" s="158"/>
      <c r="M8420" s="160" t="s">
        <v>4854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5"/>
        <v>102217.37000000001</v>
      </c>
      <c r="W8420" s="164">
        <f t="shared" si="1140"/>
        <v>1.79</v>
      </c>
      <c r="X8420" s="164"/>
      <c r="Y8420" s="7">
        <f t="shared" si="1138"/>
        <v>0</v>
      </c>
      <c r="Z8420" s="164"/>
      <c r="AA8420" s="8">
        <f t="shared" si="1142"/>
        <v>1.79</v>
      </c>
      <c r="AB8420" s="164">
        <f t="shared" si="1141"/>
        <v>0</v>
      </c>
      <c r="AC8420" s="164">
        <f t="shared" si="1136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7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 hidden="1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5067</v>
      </c>
      <c r="J8421" s="168" t="s">
        <v>62</v>
      </c>
      <c r="K8421" s="158" t="s">
        <v>32</v>
      </c>
      <c r="L8421" s="158"/>
      <c r="M8421" s="160" t="s">
        <v>4854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0"/>
        <v>6324.166666666667</v>
      </c>
      <c r="X8421" s="164"/>
      <c r="Y8421" s="7">
        <f t="shared" si="1138"/>
        <v>0</v>
      </c>
      <c r="Z8421" s="164"/>
      <c r="AA8421" s="164"/>
      <c r="AB8421" s="164">
        <f t="shared" si="1141"/>
        <v>126.48333333333358</v>
      </c>
      <c r="AC8421" s="164">
        <f t="shared" si="1136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7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 hidden="1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2998</v>
      </c>
      <c r="F8422" s="158" t="s">
        <v>2998</v>
      </c>
      <c r="G8422" s="159" t="s">
        <v>2998</v>
      </c>
      <c r="H8422" s="158" t="s">
        <v>60</v>
      </c>
      <c r="I8422" s="158" t="s">
        <v>5067</v>
      </c>
      <c r="J8422" s="168" t="s">
        <v>62</v>
      </c>
      <c r="K8422" s="158" t="s">
        <v>32</v>
      </c>
      <c r="L8422" s="158"/>
      <c r="M8422" s="160" t="s">
        <v>4854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5"/>
        <v>241383.71000000002</v>
      </c>
      <c r="W8422" s="164">
        <f t="shared" si="1140"/>
        <v>369313.02999999997</v>
      </c>
      <c r="X8422" s="164"/>
      <c r="Y8422" s="7">
        <f t="shared" si="1138"/>
        <v>0</v>
      </c>
      <c r="Z8422" s="164"/>
      <c r="AA8422" s="8">
        <f t="shared" ref="AA8422:AA8485" si="1143">W8422+X8422</f>
        <v>369313.02999999997</v>
      </c>
      <c r="AB8422" s="164">
        <f t="shared" si="1141"/>
        <v>0</v>
      </c>
      <c r="AC8422" s="164">
        <f t="shared" si="1136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7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 hidden="1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5067</v>
      </c>
      <c r="J8423" s="168" t="s">
        <v>62</v>
      </c>
      <c r="K8423" s="158" t="s">
        <v>32</v>
      </c>
      <c r="L8423" s="158"/>
      <c r="M8423" s="160" t="s">
        <v>4854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5"/>
        <v>402277.49999999953</v>
      </c>
      <c r="W8423" s="164">
        <f t="shared" si="1140"/>
        <v>107974.90059999999</v>
      </c>
      <c r="X8423" s="164"/>
      <c r="Y8423" s="7">
        <f t="shared" si="1138"/>
        <v>0</v>
      </c>
      <c r="Z8423" s="164"/>
      <c r="AA8423" s="8">
        <f t="shared" si="1143"/>
        <v>107974.90059999999</v>
      </c>
      <c r="AB8423" s="164">
        <f t="shared" si="1141"/>
        <v>2203.5694000000076</v>
      </c>
      <c r="AC8423" s="164">
        <f t="shared" si="1136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7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 hidden="1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3516</v>
      </c>
      <c r="F8424" s="158" t="s">
        <v>3516</v>
      </c>
      <c r="G8424" s="159" t="s">
        <v>3516</v>
      </c>
      <c r="H8424" s="158" t="s">
        <v>60</v>
      </c>
      <c r="I8424" s="158" t="s">
        <v>5067</v>
      </c>
      <c r="J8424" s="168" t="s">
        <v>62</v>
      </c>
      <c r="K8424" s="158" t="s">
        <v>32</v>
      </c>
      <c r="L8424" s="158"/>
      <c r="M8424" s="160" t="s">
        <v>4854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5"/>
        <v>591485.05000000005</v>
      </c>
      <c r="W8424" s="164">
        <f t="shared" si="1140"/>
        <v>338675.25019999995</v>
      </c>
      <c r="X8424" s="164"/>
      <c r="Y8424" s="7">
        <f t="shared" si="1138"/>
        <v>0</v>
      </c>
      <c r="Z8424" s="164"/>
      <c r="AA8424" s="8">
        <f t="shared" si="1143"/>
        <v>338675.25019999995</v>
      </c>
      <c r="AB8424" s="164">
        <f t="shared" si="1141"/>
        <v>6911.7397999999812</v>
      </c>
      <c r="AC8424" s="164">
        <f t="shared" si="1136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7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 hidden="1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5067</v>
      </c>
      <c r="J8425" s="168" t="s">
        <v>62</v>
      </c>
      <c r="K8425" s="158" t="s">
        <v>32</v>
      </c>
      <c r="L8425" s="158"/>
      <c r="M8425" s="160" t="s">
        <v>4854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5"/>
        <v>0.60999999998603005</v>
      </c>
      <c r="W8425" s="164">
        <f t="shared" si="1140"/>
        <v>0</v>
      </c>
      <c r="X8425" s="164"/>
      <c r="Y8425" s="7">
        <f t="shared" si="1138"/>
        <v>0</v>
      </c>
      <c r="Z8425" s="164"/>
      <c r="AA8425" s="8">
        <f t="shared" si="1143"/>
        <v>0</v>
      </c>
      <c r="AB8425" s="164">
        <f t="shared" si="1141"/>
        <v>0</v>
      </c>
      <c r="AC8425" s="164">
        <f t="shared" si="1136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7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 hidden="1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5067</v>
      </c>
      <c r="J8426" s="168" t="s">
        <v>62</v>
      </c>
      <c r="K8426" s="158" t="s">
        <v>32</v>
      </c>
      <c r="L8426" s="158"/>
      <c r="M8426" s="160" t="s">
        <v>4854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5"/>
        <v>7556744.4300000016</v>
      </c>
      <c r="W8426" s="164">
        <f t="shared" si="1140"/>
        <v>7330625.5665999996</v>
      </c>
      <c r="X8426" s="164"/>
      <c r="Y8426" s="7">
        <f t="shared" si="1138"/>
        <v>0</v>
      </c>
      <c r="Z8426" s="164"/>
      <c r="AA8426" s="8">
        <f t="shared" si="1143"/>
        <v>7330625.5665999996</v>
      </c>
      <c r="AB8426" s="164">
        <f t="shared" si="1141"/>
        <v>149604.60340000037</v>
      </c>
      <c r="AC8426" s="164">
        <f t="shared" si="1136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7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 hidden="1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5067</v>
      </c>
      <c r="J8427" s="168" t="s">
        <v>62</v>
      </c>
      <c r="K8427" s="158" t="s">
        <v>32</v>
      </c>
      <c r="L8427" s="158"/>
      <c r="M8427" s="160" t="s">
        <v>4854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5"/>
        <v>0</v>
      </c>
      <c r="W8427" s="164">
        <f t="shared" si="1140"/>
        <v>19600</v>
      </c>
      <c r="X8427" s="164"/>
      <c r="Y8427" s="7">
        <f t="shared" si="1138"/>
        <v>0</v>
      </c>
      <c r="Z8427" s="164"/>
      <c r="AA8427" s="8">
        <f t="shared" si="1143"/>
        <v>19600</v>
      </c>
      <c r="AB8427" s="164">
        <f t="shared" si="1141"/>
        <v>400</v>
      </c>
      <c r="AC8427" s="164">
        <f t="shared" si="1136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7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 hidden="1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3517</v>
      </c>
      <c r="G8428" s="159" t="s">
        <v>655</v>
      </c>
      <c r="H8428" s="158" t="s">
        <v>60</v>
      </c>
      <c r="I8428" s="158" t="s">
        <v>5067</v>
      </c>
      <c r="J8428" s="168" t="s">
        <v>62</v>
      </c>
      <c r="K8428" s="158" t="s">
        <v>32</v>
      </c>
      <c r="L8428" s="158"/>
      <c r="M8428" s="160" t="s">
        <v>4854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5"/>
        <v>62831.179999999978</v>
      </c>
      <c r="W8428" s="164">
        <f t="shared" si="1140"/>
        <v>118027.329</v>
      </c>
      <c r="X8428" s="164"/>
      <c r="Y8428" s="7">
        <f t="shared" si="1138"/>
        <v>0</v>
      </c>
      <c r="Z8428" s="164"/>
      <c r="AA8428" s="8">
        <f t="shared" si="1143"/>
        <v>118027.329</v>
      </c>
      <c r="AB8428" s="164">
        <f t="shared" si="1141"/>
        <v>2408.721000000005</v>
      </c>
      <c r="AC8428" s="164">
        <f t="shared" si="1136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7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 hidden="1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5067</v>
      </c>
      <c r="J8429" s="168" t="s">
        <v>62</v>
      </c>
      <c r="K8429" s="158" t="s">
        <v>32</v>
      </c>
      <c r="L8429" s="158"/>
      <c r="M8429" s="160" t="s">
        <v>4854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5"/>
        <v>1512887.6299999971</v>
      </c>
      <c r="W8429" s="164">
        <f t="shared" si="1140"/>
        <v>11384526.690000001</v>
      </c>
      <c r="X8429" s="164"/>
      <c r="Y8429" s="7">
        <f t="shared" si="1138"/>
        <v>0</v>
      </c>
      <c r="Z8429" s="164"/>
      <c r="AA8429" s="8">
        <f t="shared" si="1143"/>
        <v>11384526.690000001</v>
      </c>
      <c r="AB8429" s="164">
        <f t="shared" si="1141"/>
        <v>0</v>
      </c>
      <c r="AC8429" s="164">
        <f t="shared" si="1136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7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 hidden="1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5067</v>
      </c>
      <c r="J8430" s="168" t="s">
        <v>62</v>
      </c>
      <c r="K8430" s="158" t="s">
        <v>32</v>
      </c>
      <c r="L8430" s="158"/>
      <c r="M8430" s="160" t="s">
        <v>4854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5"/>
        <v>0</v>
      </c>
      <c r="W8430" s="164">
        <f t="shared" si="1140"/>
        <v>0</v>
      </c>
      <c r="X8430" s="164"/>
      <c r="Y8430" s="7">
        <f t="shared" si="1138"/>
        <v>0</v>
      </c>
      <c r="Z8430" s="164"/>
      <c r="AA8430" s="8">
        <f t="shared" si="1143"/>
        <v>0</v>
      </c>
      <c r="AB8430" s="164">
        <f t="shared" si="1141"/>
        <v>0</v>
      </c>
      <c r="AC8430" s="164">
        <f t="shared" si="1136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7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 hidden="1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5067</v>
      </c>
      <c r="J8431" s="168" t="s">
        <v>62</v>
      </c>
      <c r="K8431" s="158" t="s">
        <v>32</v>
      </c>
      <c r="L8431" s="158"/>
      <c r="M8431" s="160" t="s">
        <v>4854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5"/>
        <v>12955.129999999899</v>
      </c>
      <c r="W8431" s="164">
        <f t="shared" si="1140"/>
        <v>0</v>
      </c>
      <c r="X8431" s="164"/>
      <c r="Y8431" s="7">
        <f t="shared" si="1138"/>
        <v>0</v>
      </c>
      <c r="Z8431" s="164"/>
      <c r="AA8431" s="8">
        <f t="shared" si="1143"/>
        <v>0</v>
      </c>
      <c r="AB8431" s="164">
        <f t="shared" si="1141"/>
        <v>0</v>
      </c>
      <c r="AC8431" s="164">
        <f t="shared" si="1136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7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 hidden="1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5067</v>
      </c>
      <c r="J8432" s="168" t="s">
        <v>62</v>
      </c>
      <c r="K8432" s="158" t="s">
        <v>32</v>
      </c>
      <c r="L8432" s="158"/>
      <c r="M8432" s="160" t="s">
        <v>4854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5"/>
        <v>925563.28999999992</v>
      </c>
      <c r="W8432" s="164">
        <f t="shared" si="1140"/>
        <v>543963.29126213596</v>
      </c>
      <c r="X8432" s="164"/>
      <c r="Y8432" s="7">
        <f t="shared" si="1138"/>
        <v>0</v>
      </c>
      <c r="Z8432" s="164"/>
      <c r="AA8432" s="8">
        <f t="shared" si="1143"/>
        <v>543963.29126213596</v>
      </c>
      <c r="AB8432" s="164">
        <f t="shared" si="1141"/>
        <v>16318.898737864103</v>
      </c>
      <c r="AC8432" s="164">
        <f t="shared" si="1136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7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 hidden="1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4861</v>
      </c>
      <c r="G8433" s="159" t="s">
        <v>1475</v>
      </c>
      <c r="H8433" s="158" t="s">
        <v>60</v>
      </c>
      <c r="I8433" s="158" t="s">
        <v>5067</v>
      </c>
      <c r="J8433" s="168" t="s">
        <v>62</v>
      </c>
      <c r="K8433" s="158" t="s">
        <v>32</v>
      </c>
      <c r="L8433" s="158"/>
      <c r="M8433" s="160" t="s">
        <v>4854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5"/>
        <v>944750.45</v>
      </c>
      <c r="W8433" s="164">
        <f t="shared" si="1140"/>
        <v>55249.55</v>
      </c>
      <c r="X8433" s="164"/>
      <c r="Y8433" s="7">
        <f t="shared" si="1138"/>
        <v>0</v>
      </c>
      <c r="Z8433" s="164"/>
      <c r="AA8433" s="8">
        <f t="shared" si="1143"/>
        <v>55249.55</v>
      </c>
      <c r="AB8433" s="164">
        <f t="shared" si="1141"/>
        <v>0</v>
      </c>
      <c r="AC8433" s="164">
        <f t="shared" si="1136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7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 hidden="1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5067</v>
      </c>
      <c r="J8434" s="168" t="s">
        <v>62</v>
      </c>
      <c r="K8434" s="158" t="s">
        <v>32</v>
      </c>
      <c r="L8434" s="158"/>
      <c r="M8434" s="160" t="s">
        <v>4854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5"/>
        <v>1842141.6799999988</v>
      </c>
      <c r="W8434" s="164">
        <f t="shared" si="1140"/>
        <v>7012323.2199999997</v>
      </c>
      <c r="X8434" s="164"/>
      <c r="Y8434" s="7">
        <f t="shared" si="1138"/>
        <v>0</v>
      </c>
      <c r="Z8434" s="164"/>
      <c r="AA8434" s="8">
        <f t="shared" si="1143"/>
        <v>7012323.2199999997</v>
      </c>
      <c r="AB8434" s="164">
        <f t="shared" si="1141"/>
        <v>0</v>
      </c>
      <c r="AC8434" s="164">
        <f t="shared" si="1136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7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 hidden="1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5067</v>
      </c>
      <c r="J8435" s="168" t="s">
        <v>62</v>
      </c>
      <c r="K8435" s="158" t="s">
        <v>32</v>
      </c>
      <c r="L8435" s="158"/>
      <c r="M8435" s="160" t="s">
        <v>4854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5"/>
        <v>46636.04</v>
      </c>
      <c r="W8435" s="164">
        <f t="shared" si="1140"/>
        <v>0</v>
      </c>
      <c r="X8435" s="164"/>
      <c r="Y8435" s="7">
        <f t="shared" si="1138"/>
        <v>0</v>
      </c>
      <c r="Z8435" s="164"/>
      <c r="AA8435" s="8">
        <f t="shared" si="1143"/>
        <v>0</v>
      </c>
      <c r="AB8435" s="164">
        <f t="shared" si="1141"/>
        <v>0</v>
      </c>
      <c r="AC8435" s="164">
        <f t="shared" si="1136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7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 hidden="1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5067</v>
      </c>
      <c r="J8436" s="168" t="s">
        <v>62</v>
      </c>
      <c r="K8436" s="158" t="s">
        <v>32</v>
      </c>
      <c r="L8436" s="158"/>
      <c r="M8436" s="160" t="s">
        <v>4854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5"/>
        <v>1013896.4900000001</v>
      </c>
      <c r="W8436" s="164">
        <f t="shared" si="1140"/>
        <v>892610.66580000008</v>
      </c>
      <c r="X8436" s="164"/>
      <c r="Y8436" s="7">
        <f t="shared" si="1138"/>
        <v>0</v>
      </c>
      <c r="Z8436" s="164"/>
      <c r="AA8436" s="8">
        <f t="shared" si="1143"/>
        <v>892610.66580000008</v>
      </c>
      <c r="AB8436" s="164">
        <f t="shared" si="1141"/>
        <v>18216.544200000004</v>
      </c>
      <c r="AC8436" s="164">
        <f t="shared" si="1136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7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 hidden="1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3518</v>
      </c>
      <c r="G8437" s="159" t="s">
        <v>655</v>
      </c>
      <c r="H8437" s="158" t="s">
        <v>60</v>
      </c>
      <c r="I8437" s="158" t="s">
        <v>5067</v>
      </c>
      <c r="J8437" s="168" t="s">
        <v>62</v>
      </c>
      <c r="K8437" s="158" t="s">
        <v>32</v>
      </c>
      <c r="L8437" s="158"/>
      <c r="M8437" s="160" t="s">
        <v>4854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5"/>
        <v>1097661.5499999998</v>
      </c>
      <c r="W8437" s="164">
        <f t="shared" si="1140"/>
        <v>1576920.4108</v>
      </c>
      <c r="X8437" s="164"/>
      <c r="Y8437" s="7">
        <f t="shared" si="1138"/>
        <v>0</v>
      </c>
      <c r="Z8437" s="164"/>
      <c r="AA8437" s="8">
        <f t="shared" si="1143"/>
        <v>1576920.4108</v>
      </c>
      <c r="AB8437" s="164">
        <f t="shared" si="1141"/>
        <v>32182.049200000009</v>
      </c>
      <c r="AC8437" s="164">
        <f t="shared" si="1136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7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 hidden="1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4091</v>
      </c>
      <c r="F8438" s="158" t="s">
        <v>4091</v>
      </c>
      <c r="G8438" s="159" t="s">
        <v>4091</v>
      </c>
      <c r="H8438" s="158" t="s">
        <v>60</v>
      </c>
      <c r="I8438" s="158" t="s">
        <v>5067</v>
      </c>
      <c r="J8438" s="168" t="s">
        <v>62</v>
      </c>
      <c r="K8438" s="158" t="s">
        <v>32</v>
      </c>
      <c r="L8438" s="158"/>
      <c r="M8438" s="160" t="s">
        <v>4854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5"/>
        <v>234.7899999999936</v>
      </c>
      <c r="W8438" s="164">
        <f t="shared" si="1140"/>
        <v>77077.02</v>
      </c>
      <c r="X8438" s="164"/>
      <c r="Y8438" s="7">
        <f t="shared" si="1138"/>
        <v>0</v>
      </c>
      <c r="Z8438" s="164"/>
      <c r="AA8438" s="8">
        <f t="shared" si="1143"/>
        <v>77077.02</v>
      </c>
      <c r="AB8438" s="164">
        <f t="shared" si="1141"/>
        <v>0</v>
      </c>
      <c r="AC8438" s="164">
        <f t="shared" si="1136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7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 hidden="1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3404</v>
      </c>
      <c r="F8439" s="158" t="s">
        <v>3404</v>
      </c>
      <c r="G8439" s="159" t="s">
        <v>3404</v>
      </c>
      <c r="H8439" s="158" t="s">
        <v>60</v>
      </c>
      <c r="I8439" s="158" t="s">
        <v>5067</v>
      </c>
      <c r="J8439" s="168" t="s">
        <v>62</v>
      </c>
      <c r="K8439" s="158" t="s">
        <v>32</v>
      </c>
      <c r="L8439" s="158"/>
      <c r="M8439" s="160" t="s">
        <v>4854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5"/>
        <v>0</v>
      </c>
      <c r="W8439" s="164">
        <f t="shared" si="1140"/>
        <v>0</v>
      </c>
      <c r="X8439" s="164"/>
      <c r="Y8439" s="7">
        <f t="shared" si="1138"/>
        <v>0</v>
      </c>
      <c r="Z8439" s="164"/>
      <c r="AA8439" s="8">
        <f t="shared" si="1143"/>
        <v>0</v>
      </c>
      <c r="AB8439" s="164">
        <f t="shared" si="1141"/>
        <v>0</v>
      </c>
      <c r="AC8439" s="164">
        <f t="shared" si="1136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7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 hidden="1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5067</v>
      </c>
      <c r="J8440" s="168" t="s">
        <v>62</v>
      </c>
      <c r="K8440" s="158" t="s">
        <v>32</v>
      </c>
      <c r="L8440" s="158"/>
      <c r="M8440" s="160" t="s">
        <v>4854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5"/>
        <v>4898185.7699999996</v>
      </c>
      <c r="W8440" s="164">
        <f t="shared" si="1140"/>
        <v>6679810.870000001</v>
      </c>
      <c r="X8440" s="164"/>
      <c r="Y8440" s="7">
        <f t="shared" si="1138"/>
        <v>0</v>
      </c>
      <c r="Z8440" s="164"/>
      <c r="AA8440" s="8">
        <f t="shared" si="1143"/>
        <v>6679810.870000001</v>
      </c>
      <c r="AB8440" s="164">
        <f t="shared" si="1141"/>
        <v>0</v>
      </c>
      <c r="AC8440" s="164">
        <f t="shared" si="1136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7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 hidden="1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3519</v>
      </c>
      <c r="G8441" s="159" t="s">
        <v>1410</v>
      </c>
      <c r="H8441" s="158" t="s">
        <v>60</v>
      </c>
      <c r="I8441" s="158" t="s">
        <v>5067</v>
      </c>
      <c r="J8441" s="168" t="s">
        <v>62</v>
      </c>
      <c r="K8441" s="158" t="s">
        <v>32</v>
      </c>
      <c r="L8441" s="158"/>
      <c r="M8441" s="160" t="s">
        <v>4854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5"/>
        <v>138173.85999999999</v>
      </c>
      <c r="W8441" s="164">
        <f t="shared" si="1140"/>
        <v>122458.21782178219</v>
      </c>
      <c r="X8441" s="164"/>
      <c r="Y8441" s="7">
        <f t="shared" si="1138"/>
        <v>0</v>
      </c>
      <c r="Z8441" s="164"/>
      <c r="AA8441" s="8">
        <f t="shared" si="1143"/>
        <v>122458.21782178219</v>
      </c>
      <c r="AB8441" s="164">
        <f t="shared" si="1141"/>
        <v>1224.5821782178245</v>
      </c>
      <c r="AC8441" s="164">
        <f t="shared" si="1136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7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 hidden="1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4862</v>
      </c>
      <c r="F8442" s="158" t="s">
        <v>4862</v>
      </c>
      <c r="G8442" s="159" t="s">
        <v>4862</v>
      </c>
      <c r="H8442" s="158" t="s">
        <v>60</v>
      </c>
      <c r="I8442" s="158" t="s">
        <v>5067</v>
      </c>
      <c r="J8442" s="168" t="s">
        <v>62</v>
      </c>
      <c r="K8442" s="158" t="s">
        <v>32</v>
      </c>
      <c r="L8442" s="158"/>
      <c r="M8442" s="160" t="s">
        <v>4854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5"/>
        <v>37315.5</v>
      </c>
      <c r="W8442" s="164">
        <f t="shared" si="1140"/>
        <v>16233.621359223302</v>
      </c>
      <c r="X8442" s="164"/>
      <c r="Y8442" s="7">
        <f t="shared" si="1138"/>
        <v>0</v>
      </c>
      <c r="Z8442" s="164"/>
      <c r="AA8442" s="8">
        <f t="shared" si="1143"/>
        <v>16233.621359223302</v>
      </c>
      <c r="AB8442" s="164">
        <f t="shared" si="1141"/>
        <v>487.00864077669939</v>
      </c>
      <c r="AC8442" s="164">
        <f t="shared" si="1136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7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 hidden="1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5067</v>
      </c>
      <c r="J8443" s="168" t="s">
        <v>62</v>
      </c>
      <c r="K8443" s="158" t="s">
        <v>32</v>
      </c>
      <c r="L8443" s="158"/>
      <c r="M8443" s="160" t="s">
        <v>4854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5"/>
        <v>4208.8599999999997</v>
      </c>
      <c r="W8443" s="164">
        <f t="shared" si="1140"/>
        <v>0</v>
      </c>
      <c r="X8443" s="164"/>
      <c r="Y8443" s="7">
        <f t="shared" si="1138"/>
        <v>0</v>
      </c>
      <c r="Z8443" s="164"/>
      <c r="AA8443" s="8">
        <f t="shared" si="1143"/>
        <v>0</v>
      </c>
      <c r="AB8443" s="164">
        <f t="shared" si="1141"/>
        <v>0</v>
      </c>
      <c r="AC8443" s="164">
        <f t="shared" si="1136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7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 hidden="1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4863</v>
      </c>
      <c r="F8444" s="158" t="s">
        <v>4863</v>
      </c>
      <c r="G8444" s="159" t="s">
        <v>4863</v>
      </c>
      <c r="H8444" s="158" t="s">
        <v>60</v>
      </c>
      <c r="I8444" s="158" t="s">
        <v>5067</v>
      </c>
      <c r="J8444" s="168" t="s">
        <v>62</v>
      </c>
      <c r="K8444" s="158" t="s">
        <v>32</v>
      </c>
      <c r="L8444" s="158"/>
      <c r="M8444" s="160" t="s">
        <v>4854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5"/>
        <v>19999.72</v>
      </c>
      <c r="W8444" s="164">
        <f t="shared" si="1140"/>
        <v>0.27999999999999997</v>
      </c>
      <c r="X8444" s="164"/>
      <c r="Y8444" s="7">
        <f t="shared" si="1138"/>
        <v>0</v>
      </c>
      <c r="Z8444" s="164"/>
      <c r="AA8444" s="8">
        <f t="shared" si="1143"/>
        <v>0.27999999999999997</v>
      </c>
      <c r="AB8444" s="164">
        <f t="shared" si="1141"/>
        <v>0</v>
      </c>
      <c r="AC8444" s="164">
        <f t="shared" si="1136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7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 hidden="1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5067</v>
      </c>
      <c r="J8445" s="168" t="s">
        <v>62</v>
      </c>
      <c r="K8445" s="158" t="s">
        <v>32</v>
      </c>
      <c r="L8445" s="158"/>
      <c r="M8445" s="160" t="s">
        <v>4854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5"/>
        <v>164204.98000000001</v>
      </c>
      <c r="W8445" s="164">
        <f t="shared" si="1140"/>
        <v>0</v>
      </c>
      <c r="X8445" s="164"/>
      <c r="Y8445" s="7">
        <f t="shared" si="1138"/>
        <v>0</v>
      </c>
      <c r="Z8445" s="164"/>
      <c r="AA8445" s="8">
        <f t="shared" si="1143"/>
        <v>0</v>
      </c>
      <c r="AB8445" s="164">
        <f t="shared" si="1141"/>
        <v>0</v>
      </c>
      <c r="AC8445" s="164">
        <f t="shared" si="1136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7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 hidden="1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5067</v>
      </c>
      <c r="J8446" s="168" t="s">
        <v>62</v>
      </c>
      <c r="K8446" s="158" t="s">
        <v>32</v>
      </c>
      <c r="L8446" s="158"/>
      <c r="M8446" s="160" t="s">
        <v>4854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5"/>
        <v>0</v>
      </c>
      <c r="W8446" s="164">
        <f t="shared" si="1140"/>
        <v>0</v>
      </c>
      <c r="X8446" s="164"/>
      <c r="Y8446" s="7">
        <f t="shared" si="1138"/>
        <v>0</v>
      </c>
      <c r="Z8446" s="164"/>
      <c r="AA8446" s="8">
        <f t="shared" si="1143"/>
        <v>0</v>
      </c>
      <c r="AB8446" s="164">
        <f t="shared" si="1141"/>
        <v>0</v>
      </c>
      <c r="AC8446" s="164">
        <f t="shared" si="1136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7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 hidden="1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4864</v>
      </c>
      <c r="F8447" s="158" t="s">
        <v>4865</v>
      </c>
      <c r="G8447" s="159" t="s">
        <v>4864</v>
      </c>
      <c r="H8447" s="158" t="s">
        <v>60</v>
      </c>
      <c r="I8447" s="158" t="s">
        <v>5067</v>
      </c>
      <c r="J8447" s="168" t="s">
        <v>62</v>
      </c>
      <c r="K8447" s="158" t="s">
        <v>32</v>
      </c>
      <c r="L8447" s="158"/>
      <c r="M8447" s="160" t="s">
        <v>4854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5"/>
        <v>20000</v>
      </c>
      <c r="W8447" s="164">
        <f t="shared" si="1140"/>
        <v>0</v>
      </c>
      <c r="X8447" s="164"/>
      <c r="Y8447" s="7">
        <f t="shared" si="1138"/>
        <v>0</v>
      </c>
      <c r="Z8447" s="164"/>
      <c r="AA8447" s="8">
        <f t="shared" si="1143"/>
        <v>0</v>
      </c>
      <c r="AB8447" s="164">
        <f t="shared" si="1141"/>
        <v>0</v>
      </c>
      <c r="AC8447" s="164">
        <f t="shared" si="1136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7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 hidden="1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4864</v>
      </c>
      <c r="F8448" s="158" t="s">
        <v>4866</v>
      </c>
      <c r="G8448" s="159" t="s">
        <v>4864</v>
      </c>
      <c r="H8448" s="158" t="s">
        <v>60</v>
      </c>
      <c r="I8448" s="158" t="s">
        <v>5067</v>
      </c>
      <c r="J8448" s="168" t="s">
        <v>62</v>
      </c>
      <c r="K8448" s="158" t="s">
        <v>32</v>
      </c>
      <c r="L8448" s="158"/>
      <c r="M8448" s="160" t="s">
        <v>4854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5"/>
        <v>933724.17000000016</v>
      </c>
      <c r="W8448" s="164">
        <f t="shared" si="1140"/>
        <v>1066275.8299999998</v>
      </c>
      <c r="X8448" s="164"/>
      <c r="Y8448" s="7">
        <f t="shared" si="1138"/>
        <v>0</v>
      </c>
      <c r="Z8448" s="164"/>
      <c r="AA8448" s="8">
        <f t="shared" si="1143"/>
        <v>1066275.8299999998</v>
      </c>
      <c r="AB8448" s="164">
        <f t="shared" si="1141"/>
        <v>0</v>
      </c>
      <c r="AC8448" s="164">
        <f t="shared" si="1136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7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 hidden="1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4867</v>
      </c>
      <c r="G8449" s="159" t="s">
        <v>939</v>
      </c>
      <c r="H8449" s="158" t="s">
        <v>60</v>
      </c>
      <c r="I8449" s="158" t="s">
        <v>5067</v>
      </c>
      <c r="J8449" s="168" t="s">
        <v>62</v>
      </c>
      <c r="K8449" s="158" t="s">
        <v>32</v>
      </c>
      <c r="L8449" s="158"/>
      <c r="M8449" s="160" t="s">
        <v>4854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3130915.32</v>
      </c>
      <c r="V8449" s="164">
        <f t="shared" si="1135"/>
        <v>0</v>
      </c>
      <c r="W8449" s="164">
        <f t="shared" si="1140"/>
        <v>3039723.6116504851</v>
      </c>
      <c r="X8449" s="164"/>
      <c r="Y8449" s="7">
        <f t="shared" si="1138"/>
        <v>0</v>
      </c>
      <c r="Z8449" s="164"/>
      <c r="AA8449" s="8">
        <f t="shared" si="1143"/>
        <v>3039723.6116504851</v>
      </c>
      <c r="AB8449" s="164">
        <f t="shared" si="1141"/>
        <v>91191.708349514753</v>
      </c>
      <c r="AC8449" s="164">
        <f t="shared" si="1136"/>
        <v>3130915.32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7"/>
        <v>3130915.32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 hidden="1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4867</v>
      </c>
      <c r="G8450" s="159" t="s">
        <v>939</v>
      </c>
      <c r="H8450" s="158" t="s">
        <v>60</v>
      </c>
      <c r="I8450" s="158" t="s">
        <v>5067</v>
      </c>
      <c r="J8450" s="168" t="s">
        <v>62</v>
      </c>
      <c r="K8450" s="158" t="s">
        <v>32</v>
      </c>
      <c r="L8450" s="158"/>
      <c r="M8450" s="160" t="s">
        <v>4854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4">S8450+T8450-U8450</f>
        <v>0</v>
      </c>
      <c r="W8450" s="164">
        <f t="shared" si="1140"/>
        <v>0</v>
      </c>
      <c r="X8450" s="164"/>
      <c r="Y8450" s="7">
        <f t="shared" si="1138"/>
        <v>0</v>
      </c>
      <c r="Z8450" s="164"/>
      <c r="AA8450" s="8">
        <f t="shared" si="1143"/>
        <v>0</v>
      </c>
      <c r="AB8450" s="164">
        <f t="shared" si="1141"/>
        <v>0</v>
      </c>
      <c r="AC8450" s="164">
        <f t="shared" ref="AC8450:AC8513" si="1145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6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 hidden="1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4867</v>
      </c>
      <c r="G8451" s="159" t="s">
        <v>939</v>
      </c>
      <c r="H8451" s="158" t="s">
        <v>60</v>
      </c>
      <c r="I8451" s="158" t="s">
        <v>5067</v>
      </c>
      <c r="J8451" s="168" t="s">
        <v>62</v>
      </c>
      <c r="K8451" s="158" t="s">
        <v>32</v>
      </c>
      <c r="L8451" s="158"/>
      <c r="M8451" s="160" t="s">
        <v>4854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4"/>
        <v>1000000</v>
      </c>
      <c r="W8451" s="164">
        <f t="shared" si="1140"/>
        <v>0</v>
      </c>
      <c r="X8451" s="164"/>
      <c r="Y8451" s="7">
        <f t="shared" ref="Y8451:Y8514" si="1147">IF(W8451-AC8451&lt;=0,0,IF(O8451="返现",MAX(W8451-AB8451-AC8451,0),MAX(W8451-AC8451,0)))</f>
        <v>0</v>
      </c>
      <c r="Z8451" s="164"/>
      <c r="AA8451" s="8">
        <f t="shared" si="1143"/>
        <v>0</v>
      </c>
      <c r="AB8451" s="164">
        <f t="shared" si="1141"/>
        <v>0</v>
      </c>
      <c r="AC8451" s="164">
        <f t="shared" si="1145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6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 hidden="1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4868</v>
      </c>
      <c r="F8452" s="158" t="s">
        <v>4868</v>
      </c>
      <c r="G8452" s="159" t="s">
        <v>4868</v>
      </c>
      <c r="H8452" s="158" t="s">
        <v>60</v>
      </c>
      <c r="I8452" s="158" t="s">
        <v>5067</v>
      </c>
      <c r="J8452" s="168" t="s">
        <v>62</v>
      </c>
      <c r="K8452" s="158" t="s">
        <v>32</v>
      </c>
      <c r="L8452" s="158"/>
      <c r="M8452" s="160" t="s">
        <v>4854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4"/>
        <v>517940.12999999995</v>
      </c>
      <c r="W8452" s="164">
        <f t="shared" si="1140"/>
        <v>176757.15533980587</v>
      </c>
      <c r="X8452" s="164"/>
      <c r="Y8452" s="7">
        <f t="shared" si="1147"/>
        <v>0</v>
      </c>
      <c r="Z8452" s="164"/>
      <c r="AA8452" s="8">
        <f t="shared" si="1143"/>
        <v>176757.15533980587</v>
      </c>
      <c r="AB8452" s="164">
        <f t="shared" si="1141"/>
        <v>5302.7146601941786</v>
      </c>
      <c r="AC8452" s="164">
        <f t="shared" si="1145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6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 hidden="1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5067</v>
      </c>
      <c r="J8453" s="168" t="s">
        <v>62</v>
      </c>
      <c r="K8453" s="158" t="s">
        <v>32</v>
      </c>
      <c r="L8453" s="158"/>
      <c r="M8453" s="160" t="s">
        <v>4854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4"/>
        <v>92492.880000000034</v>
      </c>
      <c r="W8453" s="164">
        <f t="shared" si="1140"/>
        <v>195523.52</v>
      </c>
      <c r="X8453" s="164"/>
      <c r="Y8453" s="7">
        <f t="shared" si="1147"/>
        <v>0</v>
      </c>
      <c r="Z8453" s="164"/>
      <c r="AA8453" s="8">
        <f t="shared" si="1143"/>
        <v>195523.52</v>
      </c>
      <c r="AB8453" s="164">
        <f t="shared" si="1141"/>
        <v>0</v>
      </c>
      <c r="AC8453" s="164">
        <f t="shared" si="1145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6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 hidden="1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5067</v>
      </c>
      <c r="J8454" s="168" t="s">
        <v>62</v>
      </c>
      <c r="K8454" s="158" t="s">
        <v>32</v>
      </c>
      <c r="L8454" s="158"/>
      <c r="M8454" s="160" t="s">
        <v>4854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4"/>
        <v>42283.27</v>
      </c>
      <c r="W8454" s="164">
        <f t="shared" si="1140"/>
        <v>0</v>
      </c>
      <c r="X8454" s="164"/>
      <c r="Y8454" s="7">
        <f t="shared" si="1147"/>
        <v>0</v>
      </c>
      <c r="Z8454" s="164"/>
      <c r="AA8454" s="8">
        <f t="shared" si="1143"/>
        <v>0</v>
      </c>
      <c r="AB8454" s="164">
        <f t="shared" si="1141"/>
        <v>0</v>
      </c>
      <c r="AC8454" s="164">
        <f t="shared" si="1145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6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 hidden="1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5067</v>
      </c>
      <c r="J8455" s="168" t="s">
        <v>62</v>
      </c>
      <c r="K8455" s="158" t="s">
        <v>32</v>
      </c>
      <c r="L8455" s="158"/>
      <c r="M8455" s="160" t="s">
        <v>4854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4"/>
        <v>21919.17</v>
      </c>
      <c r="W8455" s="164">
        <f t="shared" si="1140"/>
        <v>0</v>
      </c>
      <c r="X8455" s="164"/>
      <c r="Y8455" s="7">
        <f t="shared" si="1147"/>
        <v>0</v>
      </c>
      <c r="Z8455" s="164"/>
      <c r="AA8455" s="8">
        <f t="shared" si="1143"/>
        <v>0</v>
      </c>
      <c r="AB8455" s="164">
        <f t="shared" si="1141"/>
        <v>0</v>
      </c>
      <c r="AC8455" s="164">
        <f t="shared" si="1145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6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 hidden="1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4869</v>
      </c>
      <c r="G8456" s="159" t="s">
        <v>661</v>
      </c>
      <c r="H8456" s="158" t="s">
        <v>60</v>
      </c>
      <c r="I8456" s="158" t="s">
        <v>5067</v>
      </c>
      <c r="J8456" s="168" t="s">
        <v>62</v>
      </c>
      <c r="K8456" s="158" t="s">
        <v>32</v>
      </c>
      <c r="L8456" s="158"/>
      <c r="M8456" s="160" t="s">
        <v>4854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4"/>
        <v>100000</v>
      </c>
      <c r="W8456" s="164">
        <f t="shared" si="1140"/>
        <v>0</v>
      </c>
      <c r="X8456" s="164"/>
      <c r="Y8456" s="7">
        <f t="shared" si="1147"/>
        <v>0</v>
      </c>
      <c r="Z8456" s="164"/>
      <c r="AA8456" s="8">
        <f t="shared" si="1143"/>
        <v>0</v>
      </c>
      <c r="AB8456" s="164">
        <f t="shared" si="1141"/>
        <v>0</v>
      </c>
      <c r="AC8456" s="164">
        <f t="shared" si="1145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6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 hidden="1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5067</v>
      </c>
      <c r="J8457" s="168" t="s">
        <v>62</v>
      </c>
      <c r="K8457" s="158" t="s">
        <v>32</v>
      </c>
      <c r="L8457" s="158"/>
      <c r="M8457" s="160" t="s">
        <v>4854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4"/>
        <v>130620.21999999991</v>
      </c>
      <c r="W8457" s="164">
        <f t="shared" si="1140"/>
        <v>484588.64999999997</v>
      </c>
      <c r="X8457" s="164"/>
      <c r="Y8457" s="7">
        <f t="shared" si="1147"/>
        <v>0</v>
      </c>
      <c r="Z8457" s="164"/>
      <c r="AA8457" s="8">
        <f t="shared" si="1143"/>
        <v>484588.64999999997</v>
      </c>
      <c r="AB8457" s="164">
        <f t="shared" si="1141"/>
        <v>0</v>
      </c>
      <c r="AC8457" s="164">
        <f t="shared" si="1145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6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 hidden="1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3015</v>
      </c>
      <c r="F8458" s="158" t="s">
        <v>3015</v>
      </c>
      <c r="G8458" s="159" t="s">
        <v>3015</v>
      </c>
      <c r="H8458" s="158" t="s">
        <v>60</v>
      </c>
      <c r="I8458" s="158" t="s">
        <v>5067</v>
      </c>
      <c r="J8458" s="168" t="s">
        <v>62</v>
      </c>
      <c r="K8458" s="158" t="s">
        <v>32</v>
      </c>
      <c r="L8458" s="158"/>
      <c r="M8458" s="160" t="s">
        <v>4854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4"/>
        <v>0</v>
      </c>
      <c r="W8458" s="164">
        <f t="shared" si="1140"/>
        <v>25000.000000000007</v>
      </c>
      <c r="X8458" s="164"/>
      <c r="Y8458" s="7">
        <f t="shared" si="1147"/>
        <v>0</v>
      </c>
      <c r="Z8458" s="164"/>
      <c r="AA8458" s="8">
        <f t="shared" si="1143"/>
        <v>25000.000000000007</v>
      </c>
      <c r="AB8458" s="164">
        <f t="shared" si="1141"/>
        <v>0</v>
      </c>
      <c r="AC8458" s="164">
        <f t="shared" si="1145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6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 hidden="1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5067</v>
      </c>
      <c r="J8459" s="168" t="s">
        <v>62</v>
      </c>
      <c r="K8459" s="158" t="s">
        <v>32</v>
      </c>
      <c r="L8459" s="158"/>
      <c r="M8459" s="160" t="s">
        <v>4854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4"/>
        <v>815825.71000000043</v>
      </c>
      <c r="W8459" s="164">
        <f t="shared" si="1140"/>
        <v>1421489.8800000004</v>
      </c>
      <c r="X8459" s="164"/>
      <c r="Y8459" s="7">
        <f t="shared" si="1147"/>
        <v>0</v>
      </c>
      <c r="Z8459" s="164"/>
      <c r="AA8459" s="8">
        <f t="shared" si="1143"/>
        <v>1421489.8800000004</v>
      </c>
      <c r="AB8459" s="164">
        <f t="shared" si="1141"/>
        <v>0</v>
      </c>
      <c r="AC8459" s="164">
        <f t="shared" si="1145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6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 hidden="1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5067</v>
      </c>
      <c r="J8460" s="168" t="s">
        <v>62</v>
      </c>
      <c r="K8460" s="158" t="s">
        <v>32</v>
      </c>
      <c r="L8460" s="158"/>
      <c r="M8460" s="160" t="s">
        <v>4854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4"/>
        <v>2955414.6399999987</v>
      </c>
      <c r="W8460" s="164">
        <f t="shared" si="1140"/>
        <v>4011222.0500000017</v>
      </c>
      <c r="X8460" s="164"/>
      <c r="Y8460" s="7">
        <f t="shared" si="1147"/>
        <v>0</v>
      </c>
      <c r="Z8460" s="164"/>
      <c r="AA8460" s="8">
        <f t="shared" si="1143"/>
        <v>4011222.0500000017</v>
      </c>
      <c r="AB8460" s="164">
        <f t="shared" si="1141"/>
        <v>0</v>
      </c>
      <c r="AC8460" s="164">
        <f t="shared" si="1145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6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 hidden="1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4870</v>
      </c>
      <c r="G8461" s="159" t="s">
        <v>1209</v>
      </c>
      <c r="H8461" s="158" t="s">
        <v>60</v>
      </c>
      <c r="I8461" s="158" t="s">
        <v>5067</v>
      </c>
      <c r="J8461" s="168" t="s">
        <v>62</v>
      </c>
      <c r="K8461" s="158" t="s">
        <v>32</v>
      </c>
      <c r="L8461" s="158"/>
      <c r="M8461" s="160" t="s">
        <v>4854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4"/>
        <v>120384.99000000002</v>
      </c>
      <c r="W8461" s="164">
        <f t="shared" si="1140"/>
        <v>226160.28</v>
      </c>
      <c r="X8461" s="164"/>
      <c r="Y8461" s="7">
        <f t="shared" si="1147"/>
        <v>0</v>
      </c>
      <c r="Z8461" s="164"/>
      <c r="AA8461" s="8">
        <f t="shared" si="1143"/>
        <v>226160.28</v>
      </c>
      <c r="AB8461" s="164">
        <f t="shared" si="1141"/>
        <v>0</v>
      </c>
      <c r="AC8461" s="164">
        <f t="shared" si="1145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6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 hidden="1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4093</v>
      </c>
      <c r="G8462" s="159" t="s">
        <v>977</v>
      </c>
      <c r="H8462" s="158" t="s">
        <v>60</v>
      </c>
      <c r="I8462" s="158" t="s">
        <v>5067</v>
      </c>
      <c r="J8462" s="168" t="s">
        <v>62</v>
      </c>
      <c r="K8462" s="158" t="s">
        <v>32</v>
      </c>
      <c r="L8462" s="158"/>
      <c r="M8462" s="160" t="s">
        <v>4854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4"/>
        <v>0</v>
      </c>
      <c r="W8462" s="164">
        <f t="shared" si="1140"/>
        <v>0</v>
      </c>
      <c r="X8462" s="164"/>
      <c r="Y8462" s="7">
        <f t="shared" si="1147"/>
        <v>0</v>
      </c>
      <c r="Z8462" s="164"/>
      <c r="AA8462" s="8">
        <f t="shared" si="1143"/>
        <v>0</v>
      </c>
      <c r="AB8462" s="164">
        <f t="shared" si="1141"/>
        <v>0</v>
      </c>
      <c r="AC8462" s="164">
        <f t="shared" si="1145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6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 hidden="1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4871</v>
      </c>
      <c r="G8463" s="159" t="s">
        <v>1052</v>
      </c>
      <c r="H8463" s="158" t="s">
        <v>60</v>
      </c>
      <c r="I8463" s="158" t="s">
        <v>5067</v>
      </c>
      <c r="J8463" s="168" t="s">
        <v>62</v>
      </c>
      <c r="K8463" s="158" t="s">
        <v>32</v>
      </c>
      <c r="L8463" s="158"/>
      <c r="M8463" s="160" t="s">
        <v>4854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4"/>
        <v>91710.13</v>
      </c>
      <c r="W8463" s="164">
        <f t="shared" si="1140"/>
        <v>8289.8700000000008</v>
      </c>
      <c r="X8463" s="164"/>
      <c r="Y8463" s="7">
        <f t="shared" si="1147"/>
        <v>0</v>
      </c>
      <c r="Z8463" s="164"/>
      <c r="AA8463" s="8">
        <f t="shared" si="1143"/>
        <v>8289.8700000000008</v>
      </c>
      <c r="AB8463" s="164">
        <f t="shared" si="1141"/>
        <v>0</v>
      </c>
      <c r="AC8463" s="164">
        <f t="shared" si="1145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6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 hidden="1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5067</v>
      </c>
      <c r="J8464" s="168" t="s">
        <v>62</v>
      </c>
      <c r="K8464" s="158" t="s">
        <v>32</v>
      </c>
      <c r="L8464" s="158"/>
      <c r="M8464" s="160" t="s">
        <v>4854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4"/>
        <v>622195.34000000008</v>
      </c>
      <c r="W8464" s="164">
        <f t="shared" si="1140"/>
        <v>1380897.5700000003</v>
      </c>
      <c r="X8464" s="164"/>
      <c r="Y8464" s="7">
        <f t="shared" si="1147"/>
        <v>0</v>
      </c>
      <c r="Z8464" s="164"/>
      <c r="AA8464" s="8">
        <f t="shared" si="1143"/>
        <v>1380897.5700000003</v>
      </c>
      <c r="AB8464" s="164">
        <f t="shared" si="1141"/>
        <v>0</v>
      </c>
      <c r="AC8464" s="164">
        <f t="shared" si="1145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6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 hidden="1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5067</v>
      </c>
      <c r="J8465" s="168" t="s">
        <v>62</v>
      </c>
      <c r="K8465" s="158" t="s">
        <v>32</v>
      </c>
      <c r="L8465" s="158"/>
      <c r="M8465" s="160" t="s">
        <v>4854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4"/>
        <v>32652.309999999998</v>
      </c>
      <c r="W8465" s="164">
        <f t="shared" si="1140"/>
        <v>139367.91</v>
      </c>
      <c r="X8465" s="164"/>
      <c r="Y8465" s="7">
        <f t="shared" si="1147"/>
        <v>0</v>
      </c>
      <c r="Z8465" s="164"/>
      <c r="AA8465" s="8">
        <f t="shared" si="1143"/>
        <v>139367.91</v>
      </c>
      <c r="AB8465" s="164">
        <f t="shared" si="1141"/>
        <v>0</v>
      </c>
      <c r="AC8465" s="164">
        <f t="shared" si="1145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6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 hidden="1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5067</v>
      </c>
      <c r="J8466" s="168" t="s">
        <v>62</v>
      </c>
      <c r="K8466" s="158" t="s">
        <v>32</v>
      </c>
      <c r="L8466" s="158"/>
      <c r="M8466" s="160" t="s">
        <v>4854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4"/>
        <v>1347149.7800000007</v>
      </c>
      <c r="W8466" s="164">
        <f t="shared" si="1140"/>
        <v>1062498.2574257422</v>
      </c>
      <c r="X8466" s="164"/>
      <c r="Y8466" s="7">
        <f t="shared" si="1147"/>
        <v>0</v>
      </c>
      <c r="Z8466" s="164"/>
      <c r="AA8466" s="8">
        <f t="shared" si="1143"/>
        <v>1062498.2574257422</v>
      </c>
      <c r="AB8466" s="164">
        <f t="shared" si="1141"/>
        <v>10624.982574257534</v>
      </c>
      <c r="AC8466" s="164">
        <f t="shared" si="1145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6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 hidden="1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5067</v>
      </c>
      <c r="J8467" s="168" t="s">
        <v>5062</v>
      </c>
      <c r="K8467" s="158" t="s">
        <v>32</v>
      </c>
      <c r="L8467" s="158"/>
      <c r="M8467" s="160" t="s">
        <v>4872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4"/>
        <v>208225.06999999995</v>
      </c>
      <c r="W8467" s="164">
        <f t="shared" si="1140"/>
        <v>30406.198019801977</v>
      </c>
      <c r="X8467" s="164"/>
      <c r="Y8467" s="7">
        <f t="shared" si="1147"/>
        <v>0</v>
      </c>
      <c r="Z8467" s="164"/>
      <c r="AA8467" s="8">
        <f t="shared" si="1143"/>
        <v>30406.198019801977</v>
      </c>
      <c r="AB8467" s="164">
        <f t="shared" si="1141"/>
        <v>304.06198019802105</v>
      </c>
      <c r="AC8467" s="164">
        <f t="shared" si="1145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6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 hidden="1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5067</v>
      </c>
      <c r="J8468" s="168" t="s">
        <v>62</v>
      </c>
      <c r="K8468" s="158" t="s">
        <v>32</v>
      </c>
      <c r="L8468" s="158"/>
      <c r="M8468" s="160" t="s">
        <v>4854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4"/>
        <v>18345.28</v>
      </c>
      <c r="W8468" s="164">
        <f t="shared" si="1140"/>
        <v>0</v>
      </c>
      <c r="X8468" s="164"/>
      <c r="Y8468" s="7">
        <f t="shared" si="1147"/>
        <v>0</v>
      </c>
      <c r="Z8468" s="164"/>
      <c r="AA8468" s="8">
        <f t="shared" si="1143"/>
        <v>0</v>
      </c>
      <c r="AB8468" s="164">
        <f t="shared" si="1141"/>
        <v>0</v>
      </c>
      <c r="AC8468" s="164">
        <f t="shared" si="1145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6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 hidden="1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5067</v>
      </c>
      <c r="J8469" s="168" t="s">
        <v>62</v>
      </c>
      <c r="K8469" s="158" t="s">
        <v>32</v>
      </c>
      <c r="L8469" s="158"/>
      <c r="M8469" s="160" t="s">
        <v>4854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4"/>
        <v>133225.54999999987</v>
      </c>
      <c r="W8469" s="164">
        <f t="shared" si="1140"/>
        <v>278093.3069306931</v>
      </c>
      <c r="X8469" s="164"/>
      <c r="Y8469" s="7">
        <f t="shared" si="1147"/>
        <v>0</v>
      </c>
      <c r="Z8469" s="164"/>
      <c r="AA8469" s="8">
        <f t="shared" si="1143"/>
        <v>278093.3069306931</v>
      </c>
      <c r="AB8469" s="164">
        <f t="shared" si="1141"/>
        <v>2780.9330693069496</v>
      </c>
      <c r="AC8469" s="164">
        <f t="shared" si="1145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6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 hidden="1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2582</v>
      </c>
      <c r="F8470" s="158" t="s">
        <v>3425</v>
      </c>
      <c r="G8470" s="159" t="s">
        <v>2582</v>
      </c>
      <c r="H8470" s="158" t="s">
        <v>60</v>
      </c>
      <c r="I8470" s="158" t="s">
        <v>5067</v>
      </c>
      <c r="J8470" s="168" t="s">
        <v>62</v>
      </c>
      <c r="K8470" s="158" t="s">
        <v>32</v>
      </c>
      <c r="L8470" s="158"/>
      <c r="M8470" s="160" t="s">
        <v>4854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4"/>
        <v>115112.29000000015</v>
      </c>
      <c r="W8470" s="164">
        <f t="shared" si="1140"/>
        <v>386835.13725490193</v>
      </c>
      <c r="X8470" s="164"/>
      <c r="Y8470" s="7">
        <f t="shared" si="1147"/>
        <v>0</v>
      </c>
      <c r="Z8470" s="164"/>
      <c r="AA8470" s="8">
        <f t="shared" si="1143"/>
        <v>386835.13725490193</v>
      </c>
      <c r="AB8470" s="164">
        <f t="shared" si="1141"/>
        <v>7736.7027450980386</v>
      </c>
      <c r="AC8470" s="164">
        <f t="shared" si="1145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6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 hidden="1">
      <c r="A8471" s="157">
        <v>43922</v>
      </c>
      <c r="B8471" s="158" t="s">
        <v>32</v>
      </c>
      <c r="C8471" s="158" t="s">
        <v>1071</v>
      </c>
      <c r="D8471" s="158" t="s">
        <v>1125</v>
      </c>
      <c r="E8471" s="158" t="s">
        <v>1149</v>
      </c>
      <c r="F8471" s="158" t="s">
        <v>1149</v>
      </c>
      <c r="G8471" s="159" t="s">
        <v>1149</v>
      </c>
      <c r="H8471" s="158" t="s">
        <v>60</v>
      </c>
      <c r="I8471" s="158" t="s">
        <v>5067</v>
      </c>
      <c r="J8471" s="168" t="s">
        <v>62</v>
      </c>
      <c r="K8471" s="158" t="s">
        <v>32</v>
      </c>
      <c r="L8471" s="158"/>
      <c r="M8471" s="160" t="s">
        <v>4854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4"/>
        <v>0</v>
      </c>
      <c r="W8471" s="164">
        <f t="shared" si="1140"/>
        <v>98711.010000000126</v>
      </c>
      <c r="X8471" s="164"/>
      <c r="Y8471" s="7">
        <f t="shared" si="1147"/>
        <v>0</v>
      </c>
      <c r="Z8471" s="164"/>
      <c r="AA8471" s="8">
        <f t="shared" si="1143"/>
        <v>98711.010000000126</v>
      </c>
      <c r="AB8471" s="164">
        <f t="shared" si="1141"/>
        <v>0</v>
      </c>
      <c r="AC8471" s="164">
        <f t="shared" si="1145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6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 hidden="1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5067</v>
      </c>
      <c r="J8472" s="168" t="s">
        <v>62</v>
      </c>
      <c r="K8472" s="158" t="s">
        <v>32</v>
      </c>
      <c r="L8472" s="158"/>
      <c r="M8472" s="160" t="s">
        <v>4854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4"/>
        <v>16118.61</v>
      </c>
      <c r="W8472" s="164">
        <f t="shared" si="1140"/>
        <v>0</v>
      </c>
      <c r="X8472" s="164"/>
      <c r="Y8472" s="7">
        <f t="shared" si="1147"/>
        <v>0</v>
      </c>
      <c r="Z8472" s="164"/>
      <c r="AA8472" s="8">
        <f t="shared" si="1143"/>
        <v>0</v>
      </c>
      <c r="AB8472" s="164">
        <f t="shared" si="1141"/>
        <v>0</v>
      </c>
      <c r="AC8472" s="164">
        <f t="shared" si="1145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6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 hidden="1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5067</v>
      </c>
      <c r="J8473" s="168" t="s">
        <v>62</v>
      </c>
      <c r="K8473" s="158" t="s">
        <v>32</v>
      </c>
      <c r="L8473" s="158"/>
      <c r="M8473" s="160" t="s">
        <v>4854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4"/>
        <v>0</v>
      </c>
      <c r="W8473" s="164">
        <f t="shared" si="1140"/>
        <v>0</v>
      </c>
      <c r="X8473" s="164"/>
      <c r="Y8473" s="7">
        <f t="shared" si="1147"/>
        <v>0</v>
      </c>
      <c r="Z8473" s="164"/>
      <c r="AA8473" s="8">
        <f t="shared" si="1143"/>
        <v>0</v>
      </c>
      <c r="AB8473" s="164">
        <f t="shared" si="1141"/>
        <v>0</v>
      </c>
      <c r="AC8473" s="164">
        <f t="shared" si="1145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6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 hidden="1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4496</v>
      </c>
      <c r="G8474" s="159" t="s">
        <v>1157</v>
      </c>
      <c r="H8474" s="158" t="s">
        <v>60</v>
      </c>
      <c r="I8474" s="158" t="s">
        <v>5067</v>
      </c>
      <c r="J8474" s="168" t="s">
        <v>62</v>
      </c>
      <c r="K8474" s="158" t="s">
        <v>32</v>
      </c>
      <c r="L8474" s="158"/>
      <c r="M8474" s="160" t="s">
        <v>4854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8">IF(O8474="折扣",U8474*P8474,IF(O8474="返现",U8474,U8474/(1+P8474)))</f>
        <v>0</v>
      </c>
      <c r="X8474" s="164"/>
      <c r="Y8474" s="7">
        <f t="shared" si="1147"/>
        <v>0</v>
      </c>
      <c r="Z8474" s="164"/>
      <c r="AA8474" s="8">
        <f t="shared" si="1143"/>
        <v>0</v>
      </c>
      <c r="AB8474" s="164">
        <f t="shared" ref="AB8474:AB8479" si="1149">U8474-W8474</f>
        <v>0</v>
      </c>
      <c r="AC8474" s="164">
        <f t="shared" si="1145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6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 hidden="1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5067</v>
      </c>
      <c r="J8475" s="168" t="s">
        <v>62</v>
      </c>
      <c r="K8475" s="158" t="s">
        <v>32</v>
      </c>
      <c r="L8475" s="158"/>
      <c r="M8475" s="160" t="s">
        <v>4854</v>
      </c>
      <c r="N8475" s="158" t="s">
        <v>57</v>
      </c>
      <c r="O8475" s="158" t="s">
        <v>41</v>
      </c>
      <c r="P8475" s="167">
        <v>0.03</v>
      </c>
      <c r="Q8475" s="168"/>
      <c r="R8475" s="160"/>
      <c r="S8475" s="164">
        <v>18910.199999999997</v>
      </c>
      <c r="T8475" s="164">
        <v>47402.95</v>
      </c>
      <c r="U8475" s="164">
        <v>59527.79</v>
      </c>
      <c r="V8475" s="164">
        <f t="shared" si="1144"/>
        <v>6785.3599999999933</v>
      </c>
      <c r="W8475" s="164">
        <f t="shared" si="1148"/>
        <v>57793.970873786406</v>
      </c>
      <c r="X8475" s="164"/>
      <c r="Y8475" s="7">
        <f t="shared" si="1147"/>
        <v>0</v>
      </c>
      <c r="Z8475" s="164"/>
      <c r="AA8475" s="8">
        <f t="shared" si="1143"/>
        <v>57793.970873786406</v>
      </c>
      <c r="AB8475" s="164">
        <f t="shared" si="1149"/>
        <v>1733.8191262135952</v>
      </c>
      <c r="AC8475" s="164">
        <f t="shared" si="1145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6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 hidden="1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5067</v>
      </c>
      <c r="J8476" s="168" t="s">
        <v>62</v>
      </c>
      <c r="K8476" s="158" t="s">
        <v>32</v>
      </c>
      <c r="L8476" s="158"/>
      <c r="M8476" s="160" t="s">
        <v>4854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4"/>
        <v>0</v>
      </c>
      <c r="W8476" s="164">
        <f t="shared" si="1148"/>
        <v>-42438.592233009709</v>
      </c>
      <c r="X8476" s="164"/>
      <c r="Y8476" s="7">
        <f t="shared" si="1147"/>
        <v>1273.1577669902908</v>
      </c>
      <c r="Z8476" s="164"/>
      <c r="AA8476" s="8">
        <f t="shared" si="1143"/>
        <v>-42438.592233009709</v>
      </c>
      <c r="AB8476" s="164">
        <f t="shared" si="1149"/>
        <v>-1273.1577669902908</v>
      </c>
      <c r="AC8476" s="164">
        <f t="shared" si="1145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6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 hidden="1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5067</v>
      </c>
      <c r="J8477" s="168" t="s">
        <v>62</v>
      </c>
      <c r="K8477" s="158" t="s">
        <v>32</v>
      </c>
      <c r="L8477" s="158"/>
      <c r="M8477" s="160" t="s">
        <v>4854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8"/>
        <v>5232.3500000000004</v>
      </c>
      <c r="X8477" s="164"/>
      <c r="Y8477" s="7">
        <f t="shared" si="1147"/>
        <v>0</v>
      </c>
      <c r="Z8477" s="164"/>
      <c r="AA8477" s="8">
        <f t="shared" si="1143"/>
        <v>5232.3500000000004</v>
      </c>
      <c r="AB8477" s="164">
        <f t="shared" si="1149"/>
        <v>0</v>
      </c>
      <c r="AC8477" s="164">
        <f t="shared" si="1145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6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 hidden="1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5067</v>
      </c>
      <c r="J8478" s="168" t="s">
        <v>62</v>
      </c>
      <c r="K8478" s="158" t="s">
        <v>32</v>
      </c>
      <c r="L8478" s="158"/>
      <c r="M8478" s="160" t="s">
        <v>4854</v>
      </c>
      <c r="N8478" s="158" t="s">
        <v>57</v>
      </c>
      <c r="O8478" s="158" t="s">
        <v>41</v>
      </c>
      <c r="P8478" s="167">
        <v>0.03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4"/>
        <v>0</v>
      </c>
      <c r="W8478" s="164">
        <f t="shared" si="1148"/>
        <v>0</v>
      </c>
      <c r="X8478" s="164"/>
      <c r="Y8478" s="7">
        <f t="shared" si="1147"/>
        <v>0</v>
      </c>
      <c r="Z8478" s="164"/>
      <c r="AA8478" s="8">
        <f t="shared" si="1143"/>
        <v>0</v>
      </c>
      <c r="AB8478" s="164">
        <f t="shared" si="1149"/>
        <v>0</v>
      </c>
      <c r="AC8478" s="164">
        <f t="shared" si="1145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6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 hidden="1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5067</v>
      </c>
      <c r="J8479" s="168" t="s">
        <v>62</v>
      </c>
      <c r="K8479" s="158" t="s">
        <v>32</v>
      </c>
      <c r="L8479" s="158"/>
      <c r="M8479" s="160" t="s">
        <v>4854</v>
      </c>
      <c r="N8479" s="158" t="s">
        <v>57</v>
      </c>
      <c r="O8479" s="158" t="s">
        <v>80</v>
      </c>
      <c r="P8479" s="167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4"/>
        <v>813.30000000000291</v>
      </c>
      <c r="W8479" s="164">
        <f t="shared" si="1148"/>
        <v>0</v>
      </c>
      <c r="X8479" s="164"/>
      <c r="Y8479" s="7">
        <f t="shared" si="1147"/>
        <v>0</v>
      </c>
      <c r="Z8479" s="164"/>
      <c r="AA8479" s="8">
        <f t="shared" si="1143"/>
        <v>0</v>
      </c>
      <c r="AB8479" s="164">
        <f t="shared" si="1149"/>
        <v>0</v>
      </c>
      <c r="AC8479" s="164">
        <f t="shared" si="1145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6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 hidden="1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5067</v>
      </c>
      <c r="J8480" s="168" t="s">
        <v>62</v>
      </c>
      <c r="K8480" s="158" t="s">
        <v>32</v>
      </c>
      <c r="L8480" s="158"/>
      <c r="M8480" s="160" t="s">
        <v>4854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4"/>
        <v>0</v>
      </c>
      <c r="W8480" s="164">
        <f t="shared" si="1148"/>
        <v>1479904.6800000006</v>
      </c>
      <c r="X8480" s="164"/>
      <c r="Y8480" s="7">
        <f t="shared" si="1147"/>
        <v>0</v>
      </c>
      <c r="Z8480" s="164"/>
      <c r="AA8480" s="8">
        <f t="shared" si="1143"/>
        <v>1479904.6800000006</v>
      </c>
      <c r="AB8480" s="164">
        <f t="shared" ref="AB8480:AB8481" si="1150">W8480*P8480</f>
        <v>88794.280800000037</v>
      </c>
      <c r="AC8480" s="164">
        <f t="shared" si="1145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6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 hidden="1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5067</v>
      </c>
      <c r="J8481" s="168" t="s">
        <v>62</v>
      </c>
      <c r="K8481" s="158" t="s">
        <v>32</v>
      </c>
      <c r="L8481" s="158"/>
      <c r="M8481" s="160" t="s">
        <v>4854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4"/>
        <v>1321881.1500000004</v>
      </c>
      <c r="W8481" s="164">
        <f t="shared" si="1148"/>
        <v>4378118.8499999996</v>
      </c>
      <c r="X8481" s="164"/>
      <c r="Y8481" s="7">
        <f t="shared" si="1147"/>
        <v>0</v>
      </c>
      <c r="Z8481" s="164"/>
      <c r="AA8481" s="8">
        <f t="shared" si="1143"/>
        <v>4378118.8499999996</v>
      </c>
      <c r="AB8481" s="164">
        <f t="shared" si="1150"/>
        <v>262687.13099999999</v>
      </c>
      <c r="AC8481" s="164">
        <f t="shared" si="1145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6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 hidden="1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5067</v>
      </c>
      <c r="J8482" s="168" t="s">
        <v>62</v>
      </c>
      <c r="K8482" s="158" t="s">
        <v>32</v>
      </c>
      <c r="L8482" s="158"/>
      <c r="M8482" s="160" t="s">
        <v>4854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4"/>
        <v>855904.81000000017</v>
      </c>
      <c r="W8482" s="164">
        <f t="shared" si="1148"/>
        <v>102971.24271844661</v>
      </c>
      <c r="X8482" s="164"/>
      <c r="Y8482" s="7">
        <f t="shared" si="1147"/>
        <v>0</v>
      </c>
      <c r="Z8482" s="164"/>
      <c r="AA8482" s="8">
        <f t="shared" si="1143"/>
        <v>102971.24271844661</v>
      </c>
      <c r="AB8482" s="164">
        <f t="shared" ref="AB8482:AB8545" si="1151">U8482-W8482</f>
        <v>3089.1372815533978</v>
      </c>
      <c r="AC8482" s="164">
        <f t="shared" si="1145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6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 hidden="1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5067</v>
      </c>
      <c r="J8483" s="168" t="s">
        <v>62</v>
      </c>
      <c r="K8483" s="158" t="s">
        <v>32</v>
      </c>
      <c r="L8483" s="158"/>
      <c r="M8483" s="160" t="s">
        <v>4854</v>
      </c>
      <c r="N8483" s="158" t="s">
        <v>57</v>
      </c>
      <c r="O8483" s="158" t="s">
        <v>41</v>
      </c>
      <c r="P8483" s="167">
        <v>0.02</v>
      </c>
      <c r="Q8483" s="168"/>
      <c r="R8483" s="160" t="s">
        <v>3540</v>
      </c>
      <c r="S8483" s="164">
        <v>0</v>
      </c>
      <c r="T8483" s="164">
        <v>191053.18</v>
      </c>
      <c r="U8483" s="164">
        <v>25053.18</v>
      </c>
      <c r="V8483" s="164">
        <f t="shared" si="1144"/>
        <v>166000</v>
      </c>
      <c r="W8483" s="164">
        <v>0</v>
      </c>
      <c r="X8483" s="164"/>
      <c r="Y8483" s="7">
        <f t="shared" si="1147"/>
        <v>0</v>
      </c>
      <c r="Z8483" s="164"/>
      <c r="AA8483" s="8">
        <f t="shared" si="1143"/>
        <v>0</v>
      </c>
      <c r="AB8483" s="164">
        <f t="shared" si="1151"/>
        <v>25053.18</v>
      </c>
      <c r="AC8483" s="164">
        <f t="shared" si="1145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6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 hidden="1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5067</v>
      </c>
      <c r="J8484" s="168" t="s">
        <v>62</v>
      </c>
      <c r="K8484" s="158" t="s">
        <v>32</v>
      </c>
      <c r="L8484" s="158"/>
      <c r="M8484" s="160" t="s">
        <v>4854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4"/>
        <v>0</v>
      </c>
      <c r="W8484" s="164">
        <f t="shared" ref="W8484:W8512" si="1152">IF(O8484="折扣",U8484*P8484,IF(O8484="返现",U8484,U8484/(1+P8484)))</f>
        <v>0</v>
      </c>
      <c r="X8484" s="164"/>
      <c r="Y8484" s="7">
        <f t="shared" si="1147"/>
        <v>0</v>
      </c>
      <c r="Z8484" s="164"/>
      <c r="AA8484" s="8">
        <f t="shared" si="1143"/>
        <v>0</v>
      </c>
      <c r="AB8484" s="164">
        <f t="shared" si="1151"/>
        <v>0</v>
      </c>
      <c r="AC8484" s="164">
        <f t="shared" si="1145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6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 hidden="1">
      <c r="A8485" s="157">
        <v>43922</v>
      </c>
      <c r="B8485" s="158" t="s">
        <v>32</v>
      </c>
      <c r="C8485" s="158" t="s">
        <v>1071</v>
      </c>
      <c r="D8485" s="158" t="s">
        <v>1133</v>
      </c>
      <c r="E8485" s="158" t="s">
        <v>1149</v>
      </c>
      <c r="F8485" s="158" t="s">
        <v>1150</v>
      </c>
      <c r="G8485" s="159" t="s">
        <v>1149</v>
      </c>
      <c r="H8485" s="158" t="s">
        <v>60</v>
      </c>
      <c r="I8485" s="158" t="s">
        <v>5067</v>
      </c>
      <c r="J8485" s="168" t="s">
        <v>62</v>
      </c>
      <c r="K8485" s="158" t="s">
        <v>32</v>
      </c>
      <c r="L8485" s="158"/>
      <c r="M8485" s="160" t="s">
        <v>4854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4"/>
        <v>0</v>
      </c>
      <c r="W8485" s="164">
        <f t="shared" si="1152"/>
        <v>-26522.704761904763</v>
      </c>
      <c r="X8485" s="164"/>
      <c r="Y8485" s="7">
        <f t="shared" si="1147"/>
        <v>1326.1352380952376</v>
      </c>
      <c r="Z8485" s="164"/>
      <c r="AA8485" s="8">
        <f t="shared" si="1143"/>
        <v>-26522.704761904763</v>
      </c>
      <c r="AB8485" s="164">
        <f t="shared" si="1151"/>
        <v>-1326.1352380952376</v>
      </c>
      <c r="AC8485" s="164">
        <f t="shared" si="1145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6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 hidden="1">
      <c r="A8486" s="157">
        <v>43922</v>
      </c>
      <c r="B8486" s="158" t="s">
        <v>32</v>
      </c>
      <c r="C8486" s="158" t="s">
        <v>1071</v>
      </c>
      <c r="D8486" s="158" t="s">
        <v>1133</v>
      </c>
      <c r="E8486" s="158" t="s">
        <v>1149</v>
      </c>
      <c r="F8486" s="158" t="s">
        <v>1150</v>
      </c>
      <c r="G8486" s="159" t="s">
        <v>1149</v>
      </c>
      <c r="H8486" s="158" t="s">
        <v>60</v>
      </c>
      <c r="I8486" s="158" t="s">
        <v>5067</v>
      </c>
      <c r="J8486" s="168" t="s">
        <v>62</v>
      </c>
      <c r="K8486" s="158" t="s">
        <v>32</v>
      </c>
      <c r="L8486" s="158"/>
      <c r="M8486" s="160" t="s">
        <v>4854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4"/>
        <v>0</v>
      </c>
      <c r="W8486" s="164">
        <f t="shared" si="1152"/>
        <v>-18783.88</v>
      </c>
      <c r="X8486" s="164"/>
      <c r="Y8486" s="7">
        <f t="shared" si="1147"/>
        <v>0</v>
      </c>
      <c r="Z8486" s="164"/>
      <c r="AA8486" s="8">
        <f t="shared" ref="AA8486:AA8515" si="1153">W8486+X8486</f>
        <v>-18783.88</v>
      </c>
      <c r="AB8486" s="164">
        <f t="shared" si="1151"/>
        <v>0</v>
      </c>
      <c r="AC8486" s="164">
        <f t="shared" si="1145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6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 hidden="1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5067</v>
      </c>
      <c r="J8487" s="168" t="s">
        <v>62</v>
      </c>
      <c r="K8487" s="158" t="s">
        <v>32</v>
      </c>
      <c r="L8487" s="158"/>
      <c r="M8487" s="160" t="s">
        <v>4854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4"/>
        <v>1286707.1899999995</v>
      </c>
      <c r="W8487" s="164">
        <f t="shared" si="1152"/>
        <v>1185883.5800000005</v>
      </c>
      <c r="X8487" s="164"/>
      <c r="Y8487" s="7">
        <f t="shared" si="1147"/>
        <v>0</v>
      </c>
      <c r="Z8487" s="164"/>
      <c r="AA8487" s="8">
        <f t="shared" si="1153"/>
        <v>1185883.5800000005</v>
      </c>
      <c r="AB8487" s="164">
        <f t="shared" si="1151"/>
        <v>0</v>
      </c>
      <c r="AC8487" s="164">
        <f t="shared" si="1145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6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 hidden="1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5067</v>
      </c>
      <c r="J8488" s="168" t="s">
        <v>62</v>
      </c>
      <c r="K8488" s="158" t="s">
        <v>32</v>
      </c>
      <c r="L8488" s="158"/>
      <c r="M8488" s="160" t="s">
        <v>4854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4"/>
        <v>0</v>
      </c>
      <c r="W8488" s="164">
        <f t="shared" si="1152"/>
        <v>29126.21359223302</v>
      </c>
      <c r="X8488" s="164"/>
      <c r="Y8488" s="7">
        <f t="shared" si="1147"/>
        <v>0</v>
      </c>
      <c r="Z8488" s="164"/>
      <c r="AA8488" s="8">
        <f t="shared" si="1153"/>
        <v>29126.21359223302</v>
      </c>
      <c r="AB8488" s="164">
        <f t="shared" si="1151"/>
        <v>873.78640776699103</v>
      </c>
      <c r="AC8488" s="164">
        <f t="shared" si="1145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6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 hidden="1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5067</v>
      </c>
      <c r="J8489" s="168" t="s">
        <v>62</v>
      </c>
      <c r="K8489" s="158" t="s">
        <v>32</v>
      </c>
      <c r="L8489" s="158"/>
      <c r="M8489" s="160" t="s">
        <v>4854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4"/>
        <v>0</v>
      </c>
      <c r="W8489" s="164">
        <f t="shared" si="1152"/>
        <v>7520.8058252427081</v>
      </c>
      <c r="X8489" s="164"/>
      <c r="Y8489" s="7">
        <f t="shared" si="1147"/>
        <v>0</v>
      </c>
      <c r="Z8489" s="164"/>
      <c r="AA8489" s="8">
        <f t="shared" si="1153"/>
        <v>7520.8058252427081</v>
      </c>
      <c r="AB8489" s="164">
        <f t="shared" si="1151"/>
        <v>225.62417475728125</v>
      </c>
      <c r="AC8489" s="164">
        <f t="shared" si="1145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6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 hidden="1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5067</v>
      </c>
      <c r="J8490" s="168" t="s">
        <v>62</v>
      </c>
      <c r="K8490" s="158" t="s">
        <v>32</v>
      </c>
      <c r="L8490" s="158"/>
      <c r="M8490" s="160" t="s">
        <v>4854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4"/>
        <v>0</v>
      </c>
      <c r="W8490" s="164">
        <f t="shared" si="1152"/>
        <v>0</v>
      </c>
      <c r="X8490" s="164"/>
      <c r="Y8490" s="7">
        <f t="shared" si="1147"/>
        <v>0</v>
      </c>
      <c r="Z8490" s="164"/>
      <c r="AA8490" s="8">
        <f t="shared" si="1153"/>
        <v>0</v>
      </c>
      <c r="AB8490" s="164">
        <f t="shared" si="1151"/>
        <v>0</v>
      </c>
      <c r="AC8490" s="164">
        <f t="shared" si="1145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6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 hidden="1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5067</v>
      </c>
      <c r="J8491" s="168" t="s">
        <v>62</v>
      </c>
      <c r="K8491" s="158" t="s">
        <v>32</v>
      </c>
      <c r="L8491" s="158"/>
      <c r="M8491" s="160" t="s">
        <v>4854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4"/>
        <v>41003.710000000014</v>
      </c>
      <c r="W8491" s="164">
        <f t="shared" si="1152"/>
        <v>58851.039999999986</v>
      </c>
      <c r="X8491" s="164"/>
      <c r="Y8491" s="7">
        <f t="shared" si="1147"/>
        <v>0</v>
      </c>
      <c r="Z8491" s="164"/>
      <c r="AA8491" s="8">
        <f t="shared" si="1153"/>
        <v>58851.039999999986</v>
      </c>
      <c r="AB8491" s="164">
        <f t="shared" si="1151"/>
        <v>0</v>
      </c>
      <c r="AC8491" s="164">
        <f t="shared" si="1145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6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 hidden="1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3637</v>
      </c>
      <c r="F8492" s="158" t="s">
        <v>3637</v>
      </c>
      <c r="G8492" s="159" t="s">
        <v>3637</v>
      </c>
      <c r="H8492" s="158" t="s">
        <v>60</v>
      </c>
      <c r="I8492" s="158" t="s">
        <v>5067</v>
      </c>
      <c r="J8492" s="168" t="s">
        <v>62</v>
      </c>
      <c r="K8492" s="158" t="s">
        <v>32</v>
      </c>
      <c r="L8492" s="158"/>
      <c r="M8492" s="160" t="s">
        <v>4854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4"/>
        <v>716602.64</v>
      </c>
      <c r="W8492" s="164">
        <f t="shared" si="1152"/>
        <v>130379.59999999998</v>
      </c>
      <c r="X8492" s="164"/>
      <c r="Y8492" s="7">
        <f t="shared" si="1147"/>
        <v>0</v>
      </c>
      <c r="Z8492" s="164"/>
      <c r="AA8492" s="8">
        <f t="shared" si="1153"/>
        <v>130379.59999999998</v>
      </c>
      <c r="AB8492" s="164">
        <f t="shared" si="1151"/>
        <v>0</v>
      </c>
      <c r="AC8492" s="164">
        <f t="shared" si="1145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6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 hidden="1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5067</v>
      </c>
      <c r="J8493" s="168" t="s">
        <v>62</v>
      </c>
      <c r="K8493" s="158" t="s">
        <v>32</v>
      </c>
      <c r="L8493" s="158"/>
      <c r="M8493" s="160" t="s">
        <v>4854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4"/>
        <v>200000</v>
      </c>
      <c r="W8493" s="164">
        <f t="shared" si="1152"/>
        <v>0</v>
      </c>
      <c r="X8493" s="164"/>
      <c r="Y8493" s="7">
        <f t="shared" si="1147"/>
        <v>0</v>
      </c>
      <c r="Z8493" s="164"/>
      <c r="AA8493" s="8">
        <f t="shared" si="1153"/>
        <v>0</v>
      </c>
      <c r="AB8493" s="164">
        <f t="shared" si="1151"/>
        <v>0</v>
      </c>
      <c r="AC8493" s="164">
        <f t="shared" si="1145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6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 hidden="1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5067</v>
      </c>
      <c r="J8494" s="168" t="s">
        <v>62</v>
      </c>
      <c r="K8494" s="158" t="s">
        <v>32</v>
      </c>
      <c r="L8494" s="158"/>
      <c r="M8494" s="160" t="s">
        <v>4854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4"/>
        <v>166103.41</v>
      </c>
      <c r="W8494" s="164">
        <f t="shared" si="1152"/>
        <v>89605.009708737867</v>
      </c>
      <c r="X8494" s="164"/>
      <c r="Y8494" s="7">
        <f t="shared" si="1147"/>
        <v>0</v>
      </c>
      <c r="Z8494" s="164"/>
      <c r="AA8494" s="8">
        <f t="shared" si="1153"/>
        <v>89605.009708737867</v>
      </c>
      <c r="AB8494" s="164">
        <f t="shared" si="1151"/>
        <v>2688.1502912621363</v>
      </c>
      <c r="AC8494" s="164">
        <f t="shared" si="1145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6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 hidden="1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5067</v>
      </c>
      <c r="J8495" s="168" t="s">
        <v>62</v>
      </c>
      <c r="K8495" s="158" t="s">
        <v>32</v>
      </c>
      <c r="L8495" s="158"/>
      <c r="M8495" s="160" t="s">
        <v>4854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4"/>
        <v>0</v>
      </c>
      <c r="W8495" s="164">
        <f t="shared" si="1152"/>
        <v>-61847.390476190471</v>
      </c>
      <c r="X8495" s="164"/>
      <c r="Y8495" s="7">
        <f t="shared" si="1147"/>
        <v>3092.3695238095243</v>
      </c>
      <c r="Z8495" s="164"/>
      <c r="AA8495" s="8">
        <f t="shared" si="1153"/>
        <v>-61847.390476190471</v>
      </c>
      <c r="AB8495" s="164">
        <f t="shared" si="1151"/>
        <v>-3092.3695238095243</v>
      </c>
      <c r="AC8495" s="164">
        <f t="shared" si="1145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6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 hidden="1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1661</v>
      </c>
      <c r="F8496" s="158" t="s">
        <v>2860</v>
      </c>
      <c r="G8496" s="159" t="s">
        <v>1661</v>
      </c>
      <c r="H8496" s="158" t="s">
        <v>60</v>
      </c>
      <c r="I8496" s="158" t="s">
        <v>5067</v>
      </c>
      <c r="J8496" s="168" t="s">
        <v>62</v>
      </c>
      <c r="K8496" s="158" t="s">
        <v>32</v>
      </c>
      <c r="L8496" s="158"/>
      <c r="M8496" s="160" t="s">
        <v>4854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4"/>
        <v>508817.62000000011</v>
      </c>
      <c r="W8496" s="164">
        <f t="shared" si="1152"/>
        <v>746966.81999999983</v>
      </c>
      <c r="X8496" s="164"/>
      <c r="Y8496" s="7">
        <f t="shared" si="1147"/>
        <v>0</v>
      </c>
      <c r="Z8496" s="164"/>
      <c r="AA8496" s="8">
        <f t="shared" si="1153"/>
        <v>746966.81999999983</v>
      </c>
      <c r="AB8496" s="164">
        <f t="shared" si="1151"/>
        <v>0</v>
      </c>
      <c r="AC8496" s="164">
        <f t="shared" si="1145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6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 hidden="1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5067</v>
      </c>
      <c r="J8497" s="168" t="s">
        <v>62</v>
      </c>
      <c r="K8497" s="158" t="s">
        <v>32</v>
      </c>
      <c r="L8497" s="158"/>
      <c r="M8497" s="160" t="s">
        <v>4854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4"/>
        <v>1000</v>
      </c>
      <c r="W8497" s="164">
        <f t="shared" si="1152"/>
        <v>0</v>
      </c>
      <c r="X8497" s="164"/>
      <c r="Y8497" s="7">
        <f t="shared" si="1147"/>
        <v>0</v>
      </c>
      <c r="Z8497" s="164"/>
      <c r="AA8497" s="8">
        <f t="shared" si="1153"/>
        <v>0</v>
      </c>
      <c r="AB8497" s="164">
        <f t="shared" si="1151"/>
        <v>0</v>
      </c>
      <c r="AC8497" s="164">
        <f t="shared" si="1145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6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 hidden="1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5067</v>
      </c>
      <c r="J8498" s="168" t="s">
        <v>62</v>
      </c>
      <c r="K8498" s="158" t="s">
        <v>32</v>
      </c>
      <c r="L8498" s="158"/>
      <c r="M8498" s="160" t="s">
        <v>4854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4"/>
        <v>147020.85999999969</v>
      </c>
      <c r="W8498" s="164">
        <f t="shared" si="1152"/>
        <v>373119.62000000011</v>
      </c>
      <c r="X8498" s="164"/>
      <c r="Y8498" s="7">
        <f t="shared" si="1147"/>
        <v>0</v>
      </c>
      <c r="Z8498" s="164"/>
      <c r="AA8498" s="8">
        <f t="shared" si="1153"/>
        <v>373119.62000000011</v>
      </c>
      <c r="AB8498" s="164">
        <f t="shared" si="1151"/>
        <v>0</v>
      </c>
      <c r="AC8498" s="164">
        <f t="shared" si="1145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6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 hidden="1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5067</v>
      </c>
      <c r="J8499" s="168" t="s">
        <v>5062</v>
      </c>
      <c r="K8499" s="158" t="s">
        <v>32</v>
      </c>
      <c r="L8499" s="158"/>
      <c r="M8499" s="160" t="s">
        <v>4872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4"/>
        <v>230265.6399999999</v>
      </c>
      <c r="W8499" s="164">
        <f t="shared" si="1152"/>
        <v>486069.40594059415</v>
      </c>
      <c r="X8499" s="164"/>
      <c r="Y8499" s="7">
        <f t="shared" si="1147"/>
        <v>0</v>
      </c>
      <c r="Z8499" s="164"/>
      <c r="AA8499" s="8">
        <f t="shared" si="1153"/>
        <v>486069.40594059415</v>
      </c>
      <c r="AB8499" s="164">
        <f t="shared" si="1151"/>
        <v>4860.6940594059415</v>
      </c>
      <c r="AC8499" s="164">
        <f t="shared" si="1145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6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 hidden="1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3523</v>
      </c>
      <c r="F8500" s="158" t="s">
        <v>3523</v>
      </c>
      <c r="G8500" s="159" t="s">
        <v>3523</v>
      </c>
      <c r="H8500" s="158" t="s">
        <v>60</v>
      </c>
      <c r="I8500" s="158" t="s">
        <v>5067</v>
      </c>
      <c r="J8500" s="168" t="s">
        <v>62</v>
      </c>
      <c r="K8500" s="158" t="s">
        <v>32</v>
      </c>
      <c r="L8500" s="158"/>
      <c r="M8500" s="160" t="s">
        <v>4854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4"/>
        <v>69998.899999999994</v>
      </c>
      <c r="W8500" s="164">
        <f t="shared" si="1152"/>
        <v>39781.44000000001</v>
      </c>
      <c r="X8500" s="164"/>
      <c r="Y8500" s="7">
        <f t="shared" si="1147"/>
        <v>0</v>
      </c>
      <c r="Z8500" s="164"/>
      <c r="AA8500" s="8">
        <f t="shared" si="1153"/>
        <v>39781.44000000001</v>
      </c>
      <c r="AB8500" s="164">
        <f t="shared" si="1151"/>
        <v>0</v>
      </c>
      <c r="AC8500" s="164">
        <f t="shared" si="1145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6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 hidden="1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5067</v>
      </c>
      <c r="J8501" s="168" t="s">
        <v>62</v>
      </c>
      <c r="K8501" s="158" t="s">
        <v>32</v>
      </c>
      <c r="L8501" s="158"/>
      <c r="M8501" s="160" t="s">
        <v>4854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4"/>
        <v>630085.93999999994</v>
      </c>
      <c r="W8501" s="164">
        <f t="shared" si="1152"/>
        <v>250789.32999999996</v>
      </c>
      <c r="X8501" s="164"/>
      <c r="Y8501" s="7">
        <f t="shared" si="1147"/>
        <v>0</v>
      </c>
      <c r="Z8501" s="164"/>
      <c r="AA8501" s="8">
        <f t="shared" si="1153"/>
        <v>250789.32999999996</v>
      </c>
      <c r="AB8501" s="164">
        <f t="shared" si="1151"/>
        <v>0</v>
      </c>
      <c r="AC8501" s="164">
        <f t="shared" si="1145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6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 hidden="1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3524</v>
      </c>
      <c r="F8502" s="158" t="s">
        <v>3524</v>
      </c>
      <c r="G8502" s="159" t="s">
        <v>3524</v>
      </c>
      <c r="H8502" s="158" t="s">
        <v>60</v>
      </c>
      <c r="I8502" s="158" t="s">
        <v>5067</v>
      </c>
      <c r="J8502" s="168" t="s">
        <v>62</v>
      </c>
      <c r="K8502" s="158" t="s">
        <v>32</v>
      </c>
      <c r="L8502" s="158"/>
      <c r="M8502" s="160" t="s">
        <v>4854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4"/>
        <v>0</v>
      </c>
      <c r="W8502" s="164">
        <f t="shared" si="1152"/>
        <v>16999.959999999995</v>
      </c>
      <c r="X8502" s="164"/>
      <c r="Y8502" s="7">
        <f t="shared" si="1147"/>
        <v>0</v>
      </c>
      <c r="Z8502" s="164"/>
      <c r="AA8502" s="8">
        <f t="shared" si="1153"/>
        <v>16999.959999999995</v>
      </c>
      <c r="AB8502" s="164">
        <f t="shared" si="1151"/>
        <v>0</v>
      </c>
      <c r="AC8502" s="164">
        <f t="shared" si="1145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6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 hidden="1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5067</v>
      </c>
      <c r="J8503" s="168" t="s">
        <v>62</v>
      </c>
      <c r="K8503" s="158" t="s">
        <v>32</v>
      </c>
      <c r="L8503" s="158"/>
      <c r="M8503" s="160" t="s">
        <v>4854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4"/>
        <v>68719.03</v>
      </c>
      <c r="W8503" s="164">
        <f t="shared" si="1152"/>
        <v>0</v>
      </c>
      <c r="X8503" s="164"/>
      <c r="Y8503" s="7">
        <f t="shared" si="1147"/>
        <v>0</v>
      </c>
      <c r="Z8503" s="164"/>
      <c r="AA8503" s="8">
        <f t="shared" si="1153"/>
        <v>0</v>
      </c>
      <c r="AB8503" s="164">
        <f t="shared" si="1151"/>
        <v>0</v>
      </c>
      <c r="AC8503" s="164">
        <f t="shared" si="1145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6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 hidden="1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5067</v>
      </c>
      <c r="J8504" s="168" t="s">
        <v>62</v>
      </c>
      <c r="K8504" s="158" t="s">
        <v>32</v>
      </c>
      <c r="L8504" s="158"/>
      <c r="M8504" s="160" t="s">
        <v>4854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4"/>
        <v>1234322.6500000008</v>
      </c>
      <c r="W8504" s="164">
        <f t="shared" si="1152"/>
        <v>2712775.7450980386</v>
      </c>
      <c r="X8504" s="164"/>
      <c r="Y8504" s="7">
        <f t="shared" si="1147"/>
        <v>0</v>
      </c>
      <c r="Z8504" s="164"/>
      <c r="AA8504" s="8">
        <f t="shared" si="1153"/>
        <v>2712775.7450980386</v>
      </c>
      <c r="AB8504" s="164">
        <f t="shared" si="1151"/>
        <v>54255.514901960734</v>
      </c>
      <c r="AC8504" s="164">
        <f t="shared" si="1145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6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 hidden="1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3522</v>
      </c>
      <c r="F8505" s="158" t="s">
        <v>3522</v>
      </c>
      <c r="G8505" s="159" t="s">
        <v>3522</v>
      </c>
      <c r="H8505" s="158" t="s">
        <v>60</v>
      </c>
      <c r="I8505" s="158" t="s">
        <v>5067</v>
      </c>
      <c r="J8505" s="168" t="s">
        <v>62</v>
      </c>
      <c r="K8505" s="158" t="s">
        <v>32</v>
      </c>
      <c r="L8505" s="158"/>
      <c r="M8505" s="160" t="s">
        <v>4854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4"/>
        <v>3000</v>
      </c>
      <c r="W8505" s="164">
        <f t="shared" si="1152"/>
        <v>0</v>
      </c>
      <c r="X8505" s="164"/>
      <c r="Y8505" s="7">
        <f t="shared" si="1147"/>
        <v>0</v>
      </c>
      <c r="Z8505" s="164"/>
      <c r="AA8505" s="8">
        <f t="shared" si="1153"/>
        <v>0</v>
      </c>
      <c r="AB8505" s="164">
        <f t="shared" si="1151"/>
        <v>0</v>
      </c>
      <c r="AC8505" s="164">
        <f t="shared" si="1145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6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 hidden="1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5067</v>
      </c>
      <c r="J8506" s="168" t="s">
        <v>62</v>
      </c>
      <c r="K8506" s="158" t="s">
        <v>32</v>
      </c>
      <c r="L8506" s="158"/>
      <c r="M8506" s="160" t="s">
        <v>4854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4"/>
        <v>600000</v>
      </c>
      <c r="W8506" s="164">
        <f t="shared" si="1152"/>
        <v>0</v>
      </c>
      <c r="X8506" s="164"/>
      <c r="Y8506" s="7">
        <f t="shared" si="1147"/>
        <v>0</v>
      </c>
      <c r="Z8506" s="164"/>
      <c r="AA8506" s="8">
        <f t="shared" si="1153"/>
        <v>0</v>
      </c>
      <c r="AB8506" s="164">
        <f t="shared" si="1151"/>
        <v>0</v>
      </c>
      <c r="AC8506" s="164">
        <f t="shared" si="1145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6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 hidden="1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5067</v>
      </c>
      <c r="J8507" s="168" t="s">
        <v>62</v>
      </c>
      <c r="K8507" s="158" t="s">
        <v>32</v>
      </c>
      <c r="L8507" s="158"/>
      <c r="M8507" s="160" t="s">
        <v>4854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4"/>
        <v>14769.58</v>
      </c>
      <c r="W8507" s="164">
        <f t="shared" si="1152"/>
        <v>14086.568627450981</v>
      </c>
      <c r="X8507" s="164"/>
      <c r="Y8507" s="7">
        <f t="shared" si="1147"/>
        <v>0</v>
      </c>
      <c r="Z8507" s="164"/>
      <c r="AA8507" s="8">
        <f t="shared" si="1153"/>
        <v>14086.568627450981</v>
      </c>
      <c r="AB8507" s="164">
        <f t="shared" si="1151"/>
        <v>281.73137254902031</v>
      </c>
      <c r="AC8507" s="164">
        <f t="shared" si="1145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6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 hidden="1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3525</v>
      </c>
      <c r="F8508" s="158" t="s">
        <v>3525</v>
      </c>
      <c r="G8508" s="159" t="s">
        <v>3525</v>
      </c>
      <c r="H8508" s="158" t="s">
        <v>60</v>
      </c>
      <c r="I8508" s="158" t="s">
        <v>5067</v>
      </c>
      <c r="J8508" s="168" t="s">
        <v>5062</v>
      </c>
      <c r="K8508" s="158" t="s">
        <v>32</v>
      </c>
      <c r="L8508" s="158"/>
      <c r="M8508" s="160" t="s">
        <v>4872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4"/>
        <v>1745434.29</v>
      </c>
      <c r="W8508" s="164">
        <f t="shared" si="1152"/>
        <v>0</v>
      </c>
      <c r="X8508" s="164"/>
      <c r="Y8508" s="7">
        <f t="shared" si="1147"/>
        <v>0</v>
      </c>
      <c r="Z8508" s="164"/>
      <c r="AA8508" s="8">
        <f t="shared" si="1153"/>
        <v>0</v>
      </c>
      <c r="AB8508" s="164">
        <f t="shared" si="1151"/>
        <v>0</v>
      </c>
      <c r="AC8508" s="164">
        <f t="shared" si="1145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6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 hidden="1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3525</v>
      </c>
      <c r="F8509" s="158" t="s">
        <v>3525</v>
      </c>
      <c r="G8509" s="159" t="s">
        <v>3525</v>
      </c>
      <c r="H8509" s="158" t="s">
        <v>60</v>
      </c>
      <c r="I8509" s="158" t="s">
        <v>5067</v>
      </c>
      <c r="J8509" s="168" t="s">
        <v>5062</v>
      </c>
      <c r="K8509" s="158" t="s">
        <v>32</v>
      </c>
      <c r="L8509" s="158"/>
      <c r="M8509" s="160" t="s">
        <v>4872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4"/>
        <v>250884.23000000045</v>
      </c>
      <c r="W8509" s="164">
        <f t="shared" si="1152"/>
        <v>4085688.240384615</v>
      </c>
      <c r="X8509" s="164"/>
      <c r="Y8509" s="7">
        <f t="shared" si="1147"/>
        <v>0</v>
      </c>
      <c r="Z8509" s="164"/>
      <c r="AA8509" s="8">
        <f t="shared" si="1153"/>
        <v>4085688.240384615</v>
      </c>
      <c r="AB8509" s="164">
        <f t="shared" si="1151"/>
        <v>163427.52961538453</v>
      </c>
      <c r="AC8509" s="164">
        <f t="shared" si="1145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6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 hidden="1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5067</v>
      </c>
      <c r="J8510" s="168" t="s">
        <v>62</v>
      </c>
      <c r="K8510" s="158" t="s">
        <v>32</v>
      </c>
      <c r="L8510" s="158"/>
      <c r="M8510" s="160" t="s">
        <v>4854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4"/>
        <v>0</v>
      </c>
      <c r="W8510" s="164">
        <f t="shared" si="1152"/>
        <v>93545.267326732705</v>
      </c>
      <c r="X8510" s="164"/>
      <c r="Y8510" s="7">
        <f t="shared" si="1147"/>
        <v>0</v>
      </c>
      <c r="Z8510" s="164"/>
      <c r="AA8510" s="8">
        <f t="shared" si="1153"/>
        <v>93545.267326732705</v>
      </c>
      <c r="AB8510" s="164">
        <f t="shared" si="1151"/>
        <v>935.45267326732574</v>
      </c>
      <c r="AC8510" s="164">
        <f t="shared" si="1145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6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 hidden="1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5067</v>
      </c>
      <c r="J8511" s="168" t="s">
        <v>62</v>
      </c>
      <c r="K8511" s="158" t="s">
        <v>32</v>
      </c>
      <c r="L8511" s="158"/>
      <c r="M8511" s="160" t="s">
        <v>4854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4"/>
        <v>1306369.25</v>
      </c>
      <c r="W8511" s="164">
        <f t="shared" si="1152"/>
        <v>141026.74999999997</v>
      </c>
      <c r="X8511" s="164"/>
      <c r="Y8511" s="7">
        <f t="shared" si="1147"/>
        <v>0</v>
      </c>
      <c r="Z8511" s="164"/>
      <c r="AA8511" s="8">
        <f t="shared" si="1153"/>
        <v>141026.74999999997</v>
      </c>
      <c r="AB8511" s="164">
        <f t="shared" si="1151"/>
        <v>0</v>
      </c>
      <c r="AC8511" s="164">
        <f t="shared" si="1145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6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 hidden="1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5067</v>
      </c>
      <c r="J8512" s="168" t="s">
        <v>62</v>
      </c>
      <c r="K8512" s="158" t="s">
        <v>32</v>
      </c>
      <c r="L8512" s="158"/>
      <c r="M8512" s="160" t="s">
        <v>4854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4"/>
        <v>0</v>
      </c>
      <c r="W8512" s="164">
        <f t="shared" si="1152"/>
        <v>-194174.75728155338</v>
      </c>
      <c r="X8512" s="164"/>
      <c r="Y8512" s="7">
        <f t="shared" si="1147"/>
        <v>5825.2427184466214</v>
      </c>
      <c r="Z8512" s="164"/>
      <c r="AA8512" s="8">
        <f t="shared" si="1153"/>
        <v>-194174.75728155338</v>
      </c>
      <c r="AB8512" s="164">
        <f t="shared" si="1151"/>
        <v>-5825.2427184466214</v>
      </c>
      <c r="AC8512" s="164">
        <f t="shared" si="1145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6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 hidden="1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5067</v>
      </c>
      <c r="J8513" s="168" t="s">
        <v>62</v>
      </c>
      <c r="K8513" s="158" t="s">
        <v>32</v>
      </c>
      <c r="L8513" s="158"/>
      <c r="M8513" s="160" t="s">
        <v>4854</v>
      </c>
      <c r="N8513" s="158" t="s">
        <v>57</v>
      </c>
      <c r="O8513" s="158" t="s">
        <v>80</v>
      </c>
      <c r="P8513" s="167">
        <v>0</v>
      </c>
      <c r="Q8513" s="168"/>
      <c r="R8513" s="160" t="s">
        <v>3540</v>
      </c>
      <c r="S8513" s="164">
        <v>0</v>
      </c>
      <c r="T8513" s="164">
        <v>200000</v>
      </c>
      <c r="U8513" s="164">
        <v>200000</v>
      </c>
      <c r="V8513" s="164">
        <f t="shared" si="1144"/>
        <v>0</v>
      </c>
      <c r="W8513" s="164">
        <f>IF(O8513="折扣",U8513*P8513,IF(O8513="返现",U8513,U8513/(1+P8513)))-17155.35</f>
        <v>182844.65</v>
      </c>
      <c r="X8513" s="164"/>
      <c r="Y8513" s="7">
        <f t="shared" si="1147"/>
        <v>0</v>
      </c>
      <c r="Z8513" s="164"/>
      <c r="AA8513" s="8">
        <f t="shared" si="1153"/>
        <v>182844.65</v>
      </c>
      <c r="AB8513" s="164">
        <f t="shared" si="1151"/>
        <v>17155.350000000006</v>
      </c>
      <c r="AC8513" s="164">
        <f t="shared" si="1145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6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 hidden="1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4108</v>
      </c>
      <c r="F8514" s="158" t="s">
        <v>4108</v>
      </c>
      <c r="G8514" s="159" t="s">
        <v>4108</v>
      </c>
      <c r="H8514" s="158" t="s">
        <v>60</v>
      </c>
      <c r="I8514" s="158" t="s">
        <v>5067</v>
      </c>
      <c r="J8514" s="168" t="s">
        <v>62</v>
      </c>
      <c r="K8514" s="158" t="s">
        <v>32</v>
      </c>
      <c r="L8514" s="158"/>
      <c r="M8514" s="160" t="s">
        <v>4854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4">S8514+T8514-U8514</f>
        <v>28326.09</v>
      </c>
      <c r="W8514" s="164">
        <f t="shared" ref="W8514:W8577" si="1155">IF(O8514="折扣",U8514*P8514,IF(O8514="返现",U8514,U8514/(1+P8514)))</f>
        <v>21673.91</v>
      </c>
      <c r="X8514" s="164"/>
      <c r="Y8514" s="7">
        <f t="shared" si="1147"/>
        <v>0</v>
      </c>
      <c r="Z8514" s="164"/>
      <c r="AA8514" s="8">
        <f t="shared" si="1153"/>
        <v>21673.91</v>
      </c>
      <c r="AB8514" s="164">
        <f t="shared" si="1151"/>
        <v>0</v>
      </c>
      <c r="AC8514" s="164">
        <f t="shared" ref="AC8514:AC8577" si="1156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7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 hidden="1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3529</v>
      </c>
      <c r="F8515" s="158" t="s">
        <v>3529</v>
      </c>
      <c r="G8515" s="159" t="s">
        <v>3529</v>
      </c>
      <c r="H8515" s="158" t="s">
        <v>60</v>
      </c>
      <c r="I8515" s="158" t="s">
        <v>5067</v>
      </c>
      <c r="J8515" s="168" t="s">
        <v>62</v>
      </c>
      <c r="K8515" s="158" t="s">
        <v>32</v>
      </c>
      <c r="L8515" s="158"/>
      <c r="M8515" s="160" t="s">
        <v>4854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4"/>
        <v>0</v>
      </c>
      <c r="W8515" s="164">
        <f t="shared" si="1155"/>
        <v>9544.57</v>
      </c>
      <c r="X8515" s="164"/>
      <c r="Y8515" s="7">
        <f t="shared" ref="Y8515:Y8578" si="1158">IF(W8515-AC8515&lt;=0,0,IF(O8515="返现",MAX(W8515-AB8515-AC8515,0),MAX(W8515-AC8515,0)))</f>
        <v>0</v>
      </c>
      <c r="Z8515" s="164"/>
      <c r="AA8515" s="8">
        <f t="shared" si="1153"/>
        <v>9544.57</v>
      </c>
      <c r="AB8515" s="164">
        <f t="shared" si="1151"/>
        <v>0</v>
      </c>
      <c r="AC8515" s="164">
        <f t="shared" si="1156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7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 hidden="1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5067</v>
      </c>
      <c r="J8516" s="168" t="s">
        <v>62</v>
      </c>
      <c r="K8516" s="158" t="s">
        <v>32</v>
      </c>
      <c r="L8516" s="158"/>
      <c r="M8516" s="160" t="s">
        <v>4854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4"/>
        <v>1035.29</v>
      </c>
      <c r="W8516" s="164">
        <f t="shared" si="1155"/>
        <v>0</v>
      </c>
      <c r="X8516" s="164"/>
      <c r="Y8516" s="7">
        <f t="shared" si="1158"/>
        <v>0</v>
      </c>
      <c r="Z8516" s="164"/>
      <c r="AA8516" s="164"/>
      <c r="AB8516" s="164">
        <f t="shared" si="1151"/>
        <v>0</v>
      </c>
      <c r="AC8516" s="164">
        <f t="shared" si="1156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7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 hidden="1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5067</v>
      </c>
      <c r="J8517" s="168" t="s">
        <v>5062</v>
      </c>
      <c r="K8517" s="158" t="s">
        <v>32</v>
      </c>
      <c r="L8517" s="158"/>
      <c r="M8517" s="160" t="s">
        <v>4872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4"/>
        <v>0</v>
      </c>
      <c r="W8517" s="164">
        <f t="shared" si="1155"/>
        <v>0</v>
      </c>
      <c r="X8517" s="164"/>
      <c r="Y8517" s="7">
        <f t="shared" si="1158"/>
        <v>0</v>
      </c>
      <c r="Z8517" s="164"/>
      <c r="AA8517" s="8">
        <f t="shared" ref="AA8517:AA8521" si="1159">W8517+X8517</f>
        <v>0</v>
      </c>
      <c r="AB8517" s="164">
        <f t="shared" si="1151"/>
        <v>0</v>
      </c>
      <c r="AC8517" s="164">
        <f t="shared" si="1156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7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 hidden="1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5067</v>
      </c>
      <c r="J8518" s="168" t="s">
        <v>5062</v>
      </c>
      <c r="K8518" s="158" t="s">
        <v>32</v>
      </c>
      <c r="L8518" s="158"/>
      <c r="M8518" s="160" t="s">
        <v>4872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4"/>
        <v>0</v>
      </c>
      <c r="W8518" s="164">
        <f t="shared" si="1155"/>
        <v>10</v>
      </c>
      <c r="X8518" s="164"/>
      <c r="Y8518" s="7">
        <f t="shared" si="1158"/>
        <v>0</v>
      </c>
      <c r="Z8518" s="164"/>
      <c r="AA8518" s="8">
        <f t="shared" si="1159"/>
        <v>10</v>
      </c>
      <c r="AB8518" s="164">
        <f t="shared" si="1151"/>
        <v>0</v>
      </c>
      <c r="AC8518" s="164">
        <f t="shared" si="1156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7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 hidden="1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4110</v>
      </c>
      <c r="F8519" s="158" t="s">
        <v>4110</v>
      </c>
      <c r="G8519" s="159" t="s">
        <v>4110</v>
      </c>
      <c r="H8519" s="158" t="s">
        <v>60</v>
      </c>
      <c r="I8519" s="158" t="s">
        <v>5067</v>
      </c>
      <c r="J8519" s="168" t="s">
        <v>62</v>
      </c>
      <c r="K8519" s="158" t="s">
        <v>32</v>
      </c>
      <c r="L8519" s="158"/>
      <c r="M8519" s="160" t="s">
        <v>4854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4"/>
        <v>5858.6900000000169</v>
      </c>
      <c r="W8519" s="164">
        <f t="shared" si="1155"/>
        <v>49242.520000000004</v>
      </c>
      <c r="X8519" s="164"/>
      <c r="Y8519" s="7">
        <f t="shared" si="1158"/>
        <v>0</v>
      </c>
      <c r="Z8519" s="164"/>
      <c r="AA8519" s="8">
        <f t="shared" si="1159"/>
        <v>49242.520000000004</v>
      </c>
      <c r="AB8519" s="164">
        <f t="shared" si="1151"/>
        <v>0</v>
      </c>
      <c r="AC8519" s="164">
        <f t="shared" si="1156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7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 hidden="1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5067</v>
      </c>
      <c r="J8520" s="168" t="s">
        <v>62</v>
      </c>
      <c r="K8520" s="158" t="s">
        <v>32</v>
      </c>
      <c r="L8520" s="158"/>
      <c r="M8520" s="160" t="s">
        <v>4854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4"/>
        <v>24667.259999999922</v>
      </c>
      <c r="W8520" s="164">
        <f t="shared" si="1155"/>
        <v>200001.57000000004</v>
      </c>
      <c r="X8520" s="164"/>
      <c r="Y8520" s="7">
        <f t="shared" si="1158"/>
        <v>0</v>
      </c>
      <c r="Z8520" s="164"/>
      <c r="AA8520" s="8">
        <f t="shared" si="1159"/>
        <v>200001.57000000004</v>
      </c>
      <c r="AB8520" s="164">
        <f t="shared" si="1151"/>
        <v>0</v>
      </c>
      <c r="AC8520" s="164">
        <f t="shared" si="1156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7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 hidden="1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5067</v>
      </c>
      <c r="J8521" s="168" t="s">
        <v>62</v>
      </c>
      <c r="K8521" s="158" t="s">
        <v>32</v>
      </c>
      <c r="L8521" s="158"/>
      <c r="M8521" s="160" t="s">
        <v>4854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4"/>
        <v>1792508.1299999997</v>
      </c>
      <c r="W8521" s="164">
        <f t="shared" si="1155"/>
        <v>1220461.4059405944</v>
      </c>
      <c r="X8521" s="164"/>
      <c r="Y8521" s="7">
        <f t="shared" si="1158"/>
        <v>0</v>
      </c>
      <c r="Z8521" s="164"/>
      <c r="AA8521" s="8">
        <f t="shared" si="1159"/>
        <v>1220461.4059405944</v>
      </c>
      <c r="AB8521" s="164">
        <f t="shared" si="1151"/>
        <v>12204.614059405867</v>
      </c>
      <c r="AC8521" s="164">
        <f t="shared" si="1156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7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 hidden="1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5067</v>
      </c>
      <c r="J8522" s="168" t="s">
        <v>62</v>
      </c>
      <c r="K8522" s="158" t="s">
        <v>32</v>
      </c>
      <c r="L8522" s="158"/>
      <c r="M8522" s="160" t="s">
        <v>4854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4"/>
        <v>3723.67</v>
      </c>
      <c r="W8522" s="164">
        <f t="shared" si="1155"/>
        <v>0</v>
      </c>
      <c r="X8522" s="164"/>
      <c r="Y8522" s="7">
        <f t="shared" si="1158"/>
        <v>0</v>
      </c>
      <c r="Z8522" s="164"/>
      <c r="AA8522" s="164"/>
      <c r="AB8522" s="164">
        <f t="shared" si="1151"/>
        <v>0</v>
      </c>
      <c r="AC8522" s="164">
        <f t="shared" si="1156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7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 hidden="1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5067</v>
      </c>
      <c r="J8523" s="168" t="s">
        <v>62</v>
      </c>
      <c r="K8523" s="158" t="s">
        <v>32</v>
      </c>
      <c r="L8523" s="158"/>
      <c r="M8523" s="160" t="s">
        <v>4854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4"/>
        <v>750671.91000000015</v>
      </c>
      <c r="W8523" s="164">
        <f t="shared" si="1155"/>
        <v>268536.49019607838</v>
      </c>
      <c r="X8523" s="164"/>
      <c r="Y8523" s="7">
        <f t="shared" si="1158"/>
        <v>0</v>
      </c>
      <c r="Z8523" s="164"/>
      <c r="AA8523" s="8">
        <f t="shared" ref="AA8523:AA8525" si="1160">W8523+X8523</f>
        <v>268536.49019607838</v>
      </c>
      <c r="AB8523" s="164">
        <f t="shared" si="1151"/>
        <v>5370.7298039215966</v>
      </c>
      <c r="AC8523" s="164">
        <f t="shared" si="1156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7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 hidden="1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5067</v>
      </c>
      <c r="J8524" s="168" t="s">
        <v>62</v>
      </c>
      <c r="K8524" s="158" t="s">
        <v>32</v>
      </c>
      <c r="L8524" s="158"/>
      <c r="M8524" s="160" t="s">
        <v>4854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4"/>
        <v>3738448.6199999973</v>
      </c>
      <c r="W8524" s="164">
        <f t="shared" si="1155"/>
        <v>10310559.940000003</v>
      </c>
      <c r="X8524" s="164"/>
      <c r="Y8524" s="7">
        <f t="shared" si="1158"/>
        <v>0</v>
      </c>
      <c r="Z8524" s="164"/>
      <c r="AA8524" s="8">
        <f t="shared" si="1160"/>
        <v>10310559.940000003</v>
      </c>
      <c r="AB8524" s="164">
        <f t="shared" si="1151"/>
        <v>0</v>
      </c>
      <c r="AC8524" s="164">
        <f t="shared" si="1156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7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 hidden="1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4873</v>
      </c>
      <c r="F8525" s="158" t="s">
        <v>4873</v>
      </c>
      <c r="G8525" s="159" t="s">
        <v>4873</v>
      </c>
      <c r="H8525" s="158" t="s">
        <v>60</v>
      </c>
      <c r="I8525" s="158" t="s">
        <v>5067</v>
      </c>
      <c r="J8525" s="168" t="s">
        <v>62</v>
      </c>
      <c r="K8525" s="158" t="s">
        <v>32</v>
      </c>
      <c r="L8525" s="158"/>
      <c r="M8525" s="160" t="s">
        <v>4854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4"/>
        <v>30530.229999999996</v>
      </c>
      <c r="W8525" s="164">
        <f t="shared" si="1155"/>
        <v>99469.77</v>
      </c>
      <c r="X8525" s="164"/>
      <c r="Y8525" s="7">
        <f t="shared" si="1158"/>
        <v>0</v>
      </c>
      <c r="Z8525" s="164"/>
      <c r="AA8525" s="8">
        <f t="shared" si="1160"/>
        <v>99469.77</v>
      </c>
      <c r="AB8525" s="164">
        <f t="shared" si="1151"/>
        <v>0</v>
      </c>
      <c r="AC8525" s="164">
        <f t="shared" si="1156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7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 hidden="1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4107</v>
      </c>
      <c r="F8526" s="158" t="s">
        <v>4107</v>
      </c>
      <c r="G8526" s="159" t="s">
        <v>4107</v>
      </c>
      <c r="H8526" s="158" t="s">
        <v>60</v>
      </c>
      <c r="I8526" s="158" t="s">
        <v>5067</v>
      </c>
      <c r="J8526" s="168" t="s">
        <v>62</v>
      </c>
      <c r="K8526" s="158" t="s">
        <v>32</v>
      </c>
      <c r="L8526" s="158"/>
      <c r="M8526" s="160" t="s">
        <v>4854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4"/>
        <v>33306.99</v>
      </c>
      <c r="W8526" s="164">
        <f t="shared" si="1155"/>
        <v>46693.01</v>
      </c>
      <c r="X8526" s="164"/>
      <c r="Y8526" s="7">
        <f t="shared" si="1158"/>
        <v>0</v>
      </c>
      <c r="Z8526" s="164"/>
      <c r="AA8526" s="164"/>
      <c r="AB8526" s="164">
        <f t="shared" si="1151"/>
        <v>0</v>
      </c>
      <c r="AC8526" s="164">
        <f t="shared" si="1156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7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 hidden="1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4109</v>
      </c>
      <c r="F8527" s="158" t="s">
        <v>4109</v>
      </c>
      <c r="G8527" s="159" t="s">
        <v>4109</v>
      </c>
      <c r="H8527" s="158" t="s">
        <v>60</v>
      </c>
      <c r="I8527" s="158" t="s">
        <v>5067</v>
      </c>
      <c r="J8527" s="168" t="s">
        <v>62</v>
      </c>
      <c r="K8527" s="158" t="s">
        <v>32</v>
      </c>
      <c r="L8527" s="158"/>
      <c r="M8527" s="160" t="s">
        <v>4854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4"/>
        <v>0</v>
      </c>
      <c r="W8527" s="164">
        <f t="shared" si="1155"/>
        <v>41595.03</v>
      </c>
      <c r="X8527" s="164"/>
      <c r="Y8527" s="7">
        <f t="shared" si="1158"/>
        <v>0</v>
      </c>
      <c r="Z8527" s="164"/>
      <c r="AA8527" s="8">
        <f t="shared" ref="AA8527:AA8590" si="1161">W8527+X8527</f>
        <v>41595.03</v>
      </c>
      <c r="AB8527" s="164">
        <f t="shared" si="1151"/>
        <v>0</v>
      </c>
      <c r="AC8527" s="164">
        <f t="shared" si="1156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7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 hidden="1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5067</v>
      </c>
      <c r="J8528" s="168" t="s">
        <v>62</v>
      </c>
      <c r="K8528" s="158" t="s">
        <v>32</v>
      </c>
      <c r="L8528" s="158"/>
      <c r="M8528" s="160" t="s">
        <v>4854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4"/>
        <v>3241067.120000001</v>
      </c>
      <c r="W8528" s="164">
        <f t="shared" si="1155"/>
        <v>5607422.0199999996</v>
      </c>
      <c r="X8528" s="164"/>
      <c r="Y8528" s="7">
        <f t="shared" si="1158"/>
        <v>0</v>
      </c>
      <c r="Z8528" s="164"/>
      <c r="AA8528" s="8">
        <f t="shared" si="1161"/>
        <v>5607422.0199999996</v>
      </c>
      <c r="AB8528" s="164">
        <f t="shared" si="1151"/>
        <v>0</v>
      </c>
      <c r="AC8528" s="164">
        <f t="shared" si="1156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7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 hidden="1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5067</v>
      </c>
      <c r="J8529" s="168" t="s">
        <v>62</v>
      </c>
      <c r="K8529" s="158" t="s">
        <v>32</v>
      </c>
      <c r="L8529" s="158"/>
      <c r="M8529" s="160" t="s">
        <v>4854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4"/>
        <v>9</v>
      </c>
      <c r="W8529" s="164">
        <f t="shared" si="1155"/>
        <v>0</v>
      </c>
      <c r="X8529" s="164"/>
      <c r="Y8529" s="7">
        <f t="shared" si="1158"/>
        <v>0</v>
      </c>
      <c r="Z8529" s="164"/>
      <c r="AA8529" s="8">
        <f t="shared" si="1161"/>
        <v>0</v>
      </c>
      <c r="AB8529" s="164">
        <f t="shared" si="1151"/>
        <v>0</v>
      </c>
      <c r="AC8529" s="164">
        <f t="shared" si="1156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7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 hidden="1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5067</v>
      </c>
      <c r="J8530" s="168" t="s">
        <v>62</v>
      </c>
      <c r="K8530" s="158" t="s">
        <v>32</v>
      </c>
      <c r="L8530" s="158"/>
      <c r="M8530" s="160" t="s">
        <v>4854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4"/>
        <v>294209.43999999994</v>
      </c>
      <c r="W8530" s="164">
        <f t="shared" si="1155"/>
        <v>120003.63999999998</v>
      </c>
      <c r="X8530" s="164"/>
      <c r="Y8530" s="7">
        <f t="shared" si="1158"/>
        <v>0</v>
      </c>
      <c r="Z8530" s="164"/>
      <c r="AA8530" s="8">
        <f t="shared" si="1161"/>
        <v>120003.63999999998</v>
      </c>
      <c r="AB8530" s="164">
        <f t="shared" si="1151"/>
        <v>0</v>
      </c>
      <c r="AC8530" s="164">
        <f t="shared" si="1156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7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 hidden="1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3527</v>
      </c>
      <c r="F8531" s="158" t="s">
        <v>3527</v>
      </c>
      <c r="G8531" s="159" t="s">
        <v>3527</v>
      </c>
      <c r="H8531" s="158" t="s">
        <v>60</v>
      </c>
      <c r="I8531" s="158" t="s">
        <v>5067</v>
      </c>
      <c r="J8531" s="168" t="s">
        <v>62</v>
      </c>
      <c r="K8531" s="158" t="s">
        <v>32</v>
      </c>
      <c r="L8531" s="158"/>
      <c r="M8531" s="160" t="s">
        <v>4854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4"/>
        <v>333724.06</v>
      </c>
      <c r="W8531" s="164">
        <f t="shared" si="1155"/>
        <v>272272.38999999996</v>
      </c>
      <c r="X8531" s="164"/>
      <c r="Y8531" s="7">
        <f t="shared" si="1158"/>
        <v>0</v>
      </c>
      <c r="Z8531" s="164"/>
      <c r="AA8531" s="8">
        <f t="shared" si="1161"/>
        <v>272272.38999999996</v>
      </c>
      <c r="AB8531" s="164">
        <f t="shared" si="1151"/>
        <v>0</v>
      </c>
      <c r="AC8531" s="164">
        <f t="shared" si="1156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7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 hidden="1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5067</v>
      </c>
      <c r="J8532" s="168" t="s">
        <v>62</v>
      </c>
      <c r="K8532" s="158" t="s">
        <v>32</v>
      </c>
      <c r="L8532" s="158"/>
      <c r="M8532" s="160" t="s">
        <v>4854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4"/>
        <v>169099.76</v>
      </c>
      <c r="W8532" s="164">
        <f t="shared" si="1155"/>
        <v>149138.77000000002</v>
      </c>
      <c r="X8532" s="164"/>
      <c r="Y8532" s="7">
        <f t="shared" si="1158"/>
        <v>0</v>
      </c>
      <c r="Z8532" s="164"/>
      <c r="AA8532" s="8">
        <f t="shared" si="1161"/>
        <v>149138.77000000002</v>
      </c>
      <c r="AB8532" s="164">
        <f t="shared" si="1151"/>
        <v>0</v>
      </c>
      <c r="AC8532" s="164">
        <f t="shared" si="1156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7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 hidden="1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5067</v>
      </c>
      <c r="J8533" s="168" t="s">
        <v>62</v>
      </c>
      <c r="K8533" s="158" t="s">
        <v>32</v>
      </c>
      <c r="L8533" s="158"/>
      <c r="M8533" s="160" t="s">
        <v>4854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4"/>
        <v>313783.76999999979</v>
      </c>
      <c r="W8533" s="164">
        <f t="shared" si="1155"/>
        <v>168404.26923076925</v>
      </c>
      <c r="X8533" s="164"/>
      <c r="Y8533" s="7">
        <f t="shared" si="1158"/>
        <v>0</v>
      </c>
      <c r="Z8533" s="164"/>
      <c r="AA8533" s="8">
        <f t="shared" si="1161"/>
        <v>168404.26923076925</v>
      </c>
      <c r="AB8533" s="164">
        <f t="shared" si="1151"/>
        <v>6736.1707692307828</v>
      </c>
      <c r="AC8533" s="164">
        <f t="shared" si="1156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7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 hidden="1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5067</v>
      </c>
      <c r="J8534" s="168" t="s">
        <v>62</v>
      </c>
      <c r="K8534" s="158" t="s">
        <v>32</v>
      </c>
      <c r="L8534" s="158"/>
      <c r="M8534" s="160" t="s">
        <v>4854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4"/>
        <v>100000</v>
      </c>
      <c r="W8534" s="164">
        <f t="shared" si="1155"/>
        <v>0</v>
      </c>
      <c r="X8534" s="164"/>
      <c r="Y8534" s="7">
        <f t="shared" si="1158"/>
        <v>0</v>
      </c>
      <c r="Z8534" s="164"/>
      <c r="AA8534" s="8">
        <f t="shared" si="1161"/>
        <v>0</v>
      </c>
      <c r="AB8534" s="164">
        <f t="shared" si="1151"/>
        <v>0</v>
      </c>
      <c r="AC8534" s="164">
        <f t="shared" si="1156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7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 hidden="1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5067</v>
      </c>
      <c r="J8535" s="168" t="s">
        <v>5062</v>
      </c>
      <c r="K8535" s="158" t="s">
        <v>32</v>
      </c>
      <c r="L8535" s="158"/>
      <c r="M8535" s="160" t="s">
        <v>4872</v>
      </c>
      <c r="N8535" s="158" t="s">
        <v>57</v>
      </c>
      <c r="O8535" s="158" t="s">
        <v>80</v>
      </c>
      <c r="P8535" s="167">
        <v>0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4"/>
        <v>1258915.18</v>
      </c>
      <c r="W8535" s="164">
        <f t="shared" si="1155"/>
        <v>832168.79999999981</v>
      </c>
      <c r="X8535" s="164"/>
      <c r="Y8535" s="7">
        <f t="shared" si="1158"/>
        <v>0</v>
      </c>
      <c r="Z8535" s="164"/>
      <c r="AA8535" s="8"/>
      <c r="AB8535" s="164">
        <f t="shared" si="1151"/>
        <v>0</v>
      </c>
      <c r="AC8535" s="164">
        <f t="shared" si="1156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7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 hidden="1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5067</v>
      </c>
      <c r="J8536" s="168" t="s">
        <v>5062</v>
      </c>
      <c r="K8536" s="158" t="s">
        <v>32</v>
      </c>
      <c r="L8536" s="158"/>
      <c r="M8536" s="160" t="s">
        <v>4872</v>
      </c>
      <c r="N8536" s="158" t="s">
        <v>57</v>
      </c>
      <c r="O8536" s="158" t="s">
        <v>80</v>
      </c>
      <c r="P8536" s="167">
        <v>0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4"/>
        <v>803597.46</v>
      </c>
      <c r="W8536" s="164">
        <f t="shared" si="1155"/>
        <v>0</v>
      </c>
      <c r="X8536" s="164"/>
      <c r="Y8536" s="7">
        <f t="shared" si="1158"/>
        <v>0</v>
      </c>
      <c r="Z8536" s="164"/>
      <c r="AA8536" s="8"/>
      <c r="AB8536" s="164">
        <f t="shared" si="1151"/>
        <v>0</v>
      </c>
      <c r="AC8536" s="164">
        <f t="shared" si="1156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7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 hidden="1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4874</v>
      </c>
      <c r="F8537" s="158" t="s">
        <v>4874</v>
      </c>
      <c r="G8537" s="159" t="s">
        <v>4874</v>
      </c>
      <c r="H8537" s="158" t="s">
        <v>60</v>
      </c>
      <c r="I8537" s="158" t="s">
        <v>5067</v>
      </c>
      <c r="J8537" s="168" t="s">
        <v>5062</v>
      </c>
      <c r="K8537" s="158" t="s">
        <v>32</v>
      </c>
      <c r="L8537" s="158"/>
      <c r="M8537" s="160" t="s">
        <v>4872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4"/>
        <v>253700.5</v>
      </c>
      <c r="W8537" s="164">
        <f t="shared" si="1155"/>
        <v>153234.80392156861</v>
      </c>
      <c r="X8537" s="164"/>
      <c r="Y8537" s="7">
        <f t="shared" si="1158"/>
        <v>0</v>
      </c>
      <c r="Z8537" s="164"/>
      <c r="AA8537" s="8"/>
      <c r="AB8537" s="164">
        <f t="shared" si="1151"/>
        <v>3064.6960784313851</v>
      </c>
      <c r="AC8537" s="164">
        <f t="shared" si="1156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7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 hidden="1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4112</v>
      </c>
      <c r="F8538" s="158" t="s">
        <v>4112</v>
      </c>
      <c r="G8538" s="159" t="s">
        <v>4112</v>
      </c>
      <c r="H8538" s="158" t="s">
        <v>60</v>
      </c>
      <c r="I8538" s="158" t="s">
        <v>5067</v>
      </c>
      <c r="J8538" s="168" t="s">
        <v>5062</v>
      </c>
      <c r="K8538" s="158" t="s">
        <v>32</v>
      </c>
      <c r="L8538" s="158"/>
      <c r="M8538" s="160" t="s">
        <v>4872</v>
      </c>
      <c r="N8538" s="158" t="s">
        <v>57</v>
      </c>
      <c r="O8538" s="158" t="s">
        <v>80</v>
      </c>
      <c r="P8538" s="167">
        <v>0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4"/>
        <v>700000</v>
      </c>
      <c r="W8538" s="164">
        <f t="shared" si="1155"/>
        <v>0</v>
      </c>
      <c r="X8538" s="164"/>
      <c r="Y8538" s="7">
        <f t="shared" si="1158"/>
        <v>0</v>
      </c>
      <c r="Z8538" s="164"/>
      <c r="AA8538" s="8"/>
      <c r="AB8538" s="164">
        <f t="shared" si="1151"/>
        <v>0</v>
      </c>
      <c r="AC8538" s="164">
        <f t="shared" si="1156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7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 hidden="1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5067</v>
      </c>
      <c r="J8539" s="168" t="s">
        <v>5062</v>
      </c>
      <c r="K8539" s="158" t="s">
        <v>32</v>
      </c>
      <c r="L8539" s="158"/>
      <c r="M8539" s="160" t="s">
        <v>4872</v>
      </c>
      <c r="N8539" s="158" t="s">
        <v>57</v>
      </c>
      <c r="O8539" s="158" t="s">
        <v>80</v>
      </c>
      <c r="P8539" s="167">
        <v>0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4"/>
        <v>80560.490000000107</v>
      </c>
      <c r="W8539" s="164">
        <f t="shared" si="1155"/>
        <v>857140.00000000012</v>
      </c>
      <c r="X8539" s="164"/>
      <c r="Y8539" s="7">
        <f t="shared" si="1158"/>
        <v>0</v>
      </c>
      <c r="Z8539" s="164"/>
      <c r="AA8539" s="8"/>
      <c r="AB8539" s="164">
        <f t="shared" si="1151"/>
        <v>0</v>
      </c>
      <c r="AC8539" s="164">
        <f t="shared" si="1156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7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 hidden="1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5067</v>
      </c>
      <c r="J8540" s="168" t="s">
        <v>5062</v>
      </c>
      <c r="K8540" s="158" t="s">
        <v>32</v>
      </c>
      <c r="L8540" s="158"/>
      <c r="M8540" s="160" t="s">
        <v>4872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4"/>
        <v>298723.71999999968</v>
      </c>
      <c r="W8540" s="164">
        <f t="shared" si="1155"/>
        <v>458381.45</v>
      </c>
      <c r="X8540" s="164"/>
      <c r="Y8540" s="7">
        <f t="shared" si="1158"/>
        <v>0</v>
      </c>
      <c r="Z8540" s="164"/>
      <c r="AA8540" s="8"/>
      <c r="AB8540" s="164">
        <f t="shared" si="1151"/>
        <v>0</v>
      </c>
      <c r="AC8540" s="164">
        <f t="shared" si="1156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7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 hidden="1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5067</v>
      </c>
      <c r="J8541" s="168" t="s">
        <v>5062</v>
      </c>
      <c r="K8541" s="158" t="s">
        <v>32</v>
      </c>
      <c r="L8541" s="158"/>
      <c r="M8541" s="160" t="s">
        <v>4872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4"/>
        <v>78858.660000000149</v>
      </c>
      <c r="W8541" s="164">
        <f t="shared" si="1155"/>
        <v>133595.13592233008</v>
      </c>
      <c r="X8541" s="164"/>
      <c r="Y8541" s="7">
        <f t="shared" si="1158"/>
        <v>0</v>
      </c>
      <c r="Z8541" s="164"/>
      <c r="AA8541" s="8"/>
      <c r="AB8541" s="164">
        <f t="shared" si="1151"/>
        <v>4007.8540776699083</v>
      </c>
      <c r="AC8541" s="164">
        <f t="shared" si="1156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7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 hidden="1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2882</v>
      </c>
      <c r="F8542" s="158" t="s">
        <v>2883</v>
      </c>
      <c r="G8542" s="159" t="s">
        <v>2882</v>
      </c>
      <c r="H8542" s="158" t="s">
        <v>60</v>
      </c>
      <c r="I8542" s="158" t="s">
        <v>5067</v>
      </c>
      <c r="J8542" s="168" t="s">
        <v>5062</v>
      </c>
      <c r="K8542" s="158" t="s">
        <v>32</v>
      </c>
      <c r="L8542" s="158"/>
      <c r="M8542" s="160" t="s">
        <v>4872</v>
      </c>
      <c r="N8542" s="158" t="s">
        <v>57</v>
      </c>
      <c r="O8542" s="158" t="s">
        <v>80</v>
      </c>
      <c r="P8542" s="167">
        <v>0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4"/>
        <v>22332.44999999999</v>
      </c>
      <c r="W8542" s="164">
        <f t="shared" si="1155"/>
        <v>43152.82</v>
      </c>
      <c r="X8542" s="164"/>
      <c r="Y8542" s="7">
        <f t="shared" si="1158"/>
        <v>0</v>
      </c>
      <c r="Z8542" s="164"/>
      <c r="AA8542" s="8"/>
      <c r="AB8542" s="164">
        <f t="shared" si="1151"/>
        <v>0</v>
      </c>
      <c r="AC8542" s="164">
        <f t="shared" si="1156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7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 hidden="1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5067</v>
      </c>
      <c r="J8543" s="168" t="s">
        <v>5062</v>
      </c>
      <c r="K8543" s="158" t="s">
        <v>32</v>
      </c>
      <c r="L8543" s="158"/>
      <c r="M8543" s="160" t="s">
        <v>4872</v>
      </c>
      <c r="N8543" s="158" t="s">
        <v>57</v>
      </c>
      <c r="O8543" s="158" t="s">
        <v>80</v>
      </c>
      <c r="P8543" s="167">
        <v>0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4"/>
        <v>1923320.7500000014</v>
      </c>
      <c r="W8543" s="164">
        <f t="shared" si="1155"/>
        <v>3686567.0299999989</v>
      </c>
      <c r="X8543" s="164"/>
      <c r="Y8543" s="7">
        <f t="shared" si="1158"/>
        <v>0</v>
      </c>
      <c r="Z8543" s="164"/>
      <c r="AA8543" s="8"/>
      <c r="AB8543" s="164">
        <f t="shared" si="1151"/>
        <v>0</v>
      </c>
      <c r="AC8543" s="164">
        <f t="shared" si="1156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7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 hidden="1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5067</v>
      </c>
      <c r="J8544" s="168" t="s">
        <v>5062</v>
      </c>
      <c r="K8544" s="158" t="s">
        <v>32</v>
      </c>
      <c r="L8544" s="158"/>
      <c r="M8544" s="160" t="s">
        <v>4872</v>
      </c>
      <c r="N8544" s="158" t="s">
        <v>57</v>
      </c>
      <c r="O8544" s="158" t="s">
        <v>80</v>
      </c>
      <c r="P8544" s="167">
        <v>0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4"/>
        <v>68151.079999999667</v>
      </c>
      <c r="W8544" s="164">
        <f t="shared" si="1155"/>
        <v>507361.35000000003</v>
      </c>
      <c r="X8544" s="164"/>
      <c r="Y8544" s="7">
        <f t="shared" si="1158"/>
        <v>0</v>
      </c>
      <c r="Z8544" s="164"/>
      <c r="AA8544" s="8"/>
      <c r="AB8544" s="164">
        <f t="shared" si="1151"/>
        <v>0</v>
      </c>
      <c r="AC8544" s="164">
        <f t="shared" si="1156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7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 hidden="1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5067</v>
      </c>
      <c r="J8545" s="168" t="s">
        <v>5062</v>
      </c>
      <c r="K8545" s="158" t="s">
        <v>32</v>
      </c>
      <c r="L8545" s="158"/>
      <c r="M8545" s="160" t="s">
        <v>4872</v>
      </c>
      <c r="N8545" s="158" t="s">
        <v>57</v>
      </c>
      <c r="O8545" s="158" t="s">
        <v>80</v>
      </c>
      <c r="P8545" s="167">
        <v>0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4"/>
        <v>2549845.35</v>
      </c>
      <c r="W8545" s="164">
        <f t="shared" si="1155"/>
        <v>2699759.8700000006</v>
      </c>
      <c r="X8545" s="164"/>
      <c r="Y8545" s="7">
        <f t="shared" si="1158"/>
        <v>0</v>
      </c>
      <c r="Z8545" s="164"/>
      <c r="AA8545" s="8"/>
      <c r="AB8545" s="164">
        <f t="shared" si="1151"/>
        <v>0</v>
      </c>
      <c r="AC8545" s="164">
        <f t="shared" si="1156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7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 hidden="1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4116</v>
      </c>
      <c r="F8546" s="158" t="s">
        <v>4116</v>
      </c>
      <c r="G8546" s="159" t="s">
        <v>4116</v>
      </c>
      <c r="H8546" s="158" t="s">
        <v>60</v>
      </c>
      <c r="I8546" s="158" t="s">
        <v>5067</v>
      </c>
      <c r="J8546" s="168" t="s">
        <v>5062</v>
      </c>
      <c r="K8546" s="158" t="s">
        <v>32</v>
      </c>
      <c r="L8546" s="158"/>
      <c r="M8546" s="160" t="s">
        <v>4872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4"/>
        <v>4687459.1699999981</v>
      </c>
      <c r="W8546" s="164">
        <f t="shared" si="1155"/>
        <v>4034770.1300000008</v>
      </c>
      <c r="X8546" s="164"/>
      <c r="Y8546" s="7">
        <f t="shared" si="1158"/>
        <v>0</v>
      </c>
      <c r="Z8546" s="164"/>
      <c r="AA8546" s="8"/>
      <c r="AB8546" s="164">
        <f t="shared" ref="AB8546:AB8603" si="1162">U8546-W8546</f>
        <v>0</v>
      </c>
      <c r="AC8546" s="164">
        <f t="shared" si="1156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7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 hidden="1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5067</v>
      </c>
      <c r="J8547" s="168" t="s">
        <v>5062</v>
      </c>
      <c r="K8547" s="158" t="s">
        <v>32</v>
      </c>
      <c r="L8547" s="158"/>
      <c r="M8547" s="160" t="s">
        <v>4872</v>
      </c>
      <c r="N8547" s="158" t="s">
        <v>57</v>
      </c>
      <c r="O8547" s="158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4"/>
        <v>480313.43999999994</v>
      </c>
      <c r="W8547" s="164">
        <f t="shared" si="1155"/>
        <v>1908663.9417475825</v>
      </c>
      <c r="X8547" s="164"/>
      <c r="Y8547" s="7">
        <f t="shared" si="1158"/>
        <v>0</v>
      </c>
      <c r="Z8547" s="270">
        <f t="shared" ref="Z8547:Z8548" si="1163">P8547</f>
        <v>0.03</v>
      </c>
      <c r="AA8547" s="8">
        <f t="shared" si="1161"/>
        <v>1908663.9417475825</v>
      </c>
      <c r="AB8547" s="164">
        <f t="shared" si="1162"/>
        <v>57259.918252427597</v>
      </c>
      <c r="AC8547" s="164">
        <f t="shared" si="1156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7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 hidden="1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5067</v>
      </c>
      <c r="J8548" s="168" t="s">
        <v>5062</v>
      </c>
      <c r="K8548" s="158" t="s">
        <v>32</v>
      </c>
      <c r="L8548" s="158"/>
      <c r="M8548" s="160" t="s">
        <v>4872</v>
      </c>
      <c r="N8548" s="158" t="s">
        <v>57</v>
      </c>
      <c r="O8548" s="158" t="s">
        <v>80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4"/>
        <v>1867532.1300000101</v>
      </c>
      <c r="W8548" s="164">
        <f t="shared" si="1155"/>
        <v>2102309.0873786309</v>
      </c>
      <c r="X8548" s="164"/>
      <c r="Y8548" s="7">
        <f t="shared" si="1158"/>
        <v>0</v>
      </c>
      <c r="Z8548" s="270">
        <f t="shared" si="1163"/>
        <v>0.03</v>
      </c>
      <c r="AA8548" s="8">
        <f t="shared" si="1161"/>
        <v>2102309.0873786309</v>
      </c>
      <c r="AB8548" s="164">
        <f t="shared" si="1162"/>
        <v>63069.27262135921</v>
      </c>
      <c r="AC8548" s="164">
        <f t="shared" si="1156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7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 hidden="1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4117</v>
      </c>
      <c r="F8549" s="158" t="s">
        <v>4117</v>
      </c>
      <c r="G8549" s="159" t="s">
        <v>4117</v>
      </c>
      <c r="H8549" s="158" t="s">
        <v>60</v>
      </c>
      <c r="I8549" s="158" t="s">
        <v>5067</v>
      </c>
      <c r="J8549" s="168" t="s">
        <v>5062</v>
      </c>
      <c r="K8549" s="158" t="s">
        <v>32</v>
      </c>
      <c r="L8549" s="158"/>
      <c r="M8549" s="160" t="s">
        <v>4872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4"/>
        <v>400000</v>
      </c>
      <c r="W8549" s="164">
        <f t="shared" si="1155"/>
        <v>0</v>
      </c>
      <c r="X8549" s="164"/>
      <c r="Y8549" s="7">
        <f t="shared" si="1158"/>
        <v>0</v>
      </c>
      <c r="Z8549" s="164"/>
      <c r="AA8549" s="8"/>
      <c r="AB8549" s="164">
        <f t="shared" si="1162"/>
        <v>0</v>
      </c>
      <c r="AC8549" s="164">
        <f t="shared" si="1156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7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 hidden="1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5067</v>
      </c>
      <c r="J8550" s="168" t="s">
        <v>5062</v>
      </c>
      <c r="K8550" s="158" t="s">
        <v>32</v>
      </c>
      <c r="L8550" s="158"/>
      <c r="M8550" s="160" t="s">
        <v>4872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4"/>
        <v>399802.13999999978</v>
      </c>
      <c r="W8550" s="164">
        <f t="shared" si="1155"/>
        <v>460985.9</v>
      </c>
      <c r="X8550" s="164"/>
      <c r="Y8550" s="7">
        <f t="shared" si="1158"/>
        <v>0</v>
      </c>
      <c r="Z8550" s="164"/>
      <c r="AA8550" s="8"/>
      <c r="AB8550" s="164">
        <f t="shared" si="1162"/>
        <v>0</v>
      </c>
      <c r="AC8550" s="164">
        <f t="shared" si="1156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7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 hidden="1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5067</v>
      </c>
      <c r="J8551" s="168" t="s">
        <v>5062</v>
      </c>
      <c r="K8551" s="158" t="s">
        <v>32</v>
      </c>
      <c r="L8551" s="158"/>
      <c r="M8551" s="160" t="s">
        <v>4872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4"/>
        <v>1658980.17</v>
      </c>
      <c r="W8551" s="164">
        <f t="shared" si="1155"/>
        <v>221527.20999999996</v>
      </c>
      <c r="X8551" s="164"/>
      <c r="Y8551" s="7">
        <f t="shared" si="1158"/>
        <v>0</v>
      </c>
      <c r="Z8551" s="164"/>
      <c r="AA8551" s="8"/>
      <c r="AB8551" s="164">
        <f t="shared" si="1162"/>
        <v>0</v>
      </c>
      <c r="AC8551" s="164">
        <f t="shared" si="1156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7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 hidden="1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5067</v>
      </c>
      <c r="J8552" s="168" t="s">
        <v>5062</v>
      </c>
      <c r="K8552" s="158" t="s">
        <v>32</v>
      </c>
      <c r="L8552" s="158"/>
      <c r="M8552" s="160" t="s">
        <v>4872</v>
      </c>
      <c r="N8552" s="158" t="s">
        <v>57</v>
      </c>
      <c r="O8552" s="158" t="s">
        <v>80</v>
      </c>
      <c r="P8552" s="167">
        <v>0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4"/>
        <v>533631.25000000012</v>
      </c>
      <c r="W8552" s="164">
        <f t="shared" si="1155"/>
        <v>753196.18</v>
      </c>
      <c r="X8552" s="164"/>
      <c r="Y8552" s="7">
        <f t="shared" si="1158"/>
        <v>0</v>
      </c>
      <c r="Z8552" s="164"/>
      <c r="AA8552" s="8"/>
      <c r="AB8552" s="164">
        <f t="shared" si="1162"/>
        <v>0</v>
      </c>
      <c r="AC8552" s="164">
        <f t="shared" si="1156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7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 hidden="1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5067</v>
      </c>
      <c r="J8553" s="168" t="s">
        <v>5062</v>
      </c>
      <c r="K8553" s="158" t="s">
        <v>32</v>
      </c>
      <c r="L8553" s="158"/>
      <c r="M8553" s="160" t="s">
        <v>4872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5"/>
        <v>0</v>
      </c>
      <c r="X8553" s="164"/>
      <c r="Y8553" s="7">
        <f t="shared" si="1158"/>
        <v>0</v>
      </c>
      <c r="Z8553" s="164"/>
      <c r="AA8553" s="8"/>
      <c r="AB8553" s="164">
        <f t="shared" si="1162"/>
        <v>0</v>
      </c>
      <c r="AC8553" s="164">
        <f t="shared" si="1156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7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 hidden="1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2914</v>
      </c>
      <c r="F8554" s="158" t="s">
        <v>2914</v>
      </c>
      <c r="G8554" s="159" t="s">
        <v>2914</v>
      </c>
      <c r="H8554" s="158" t="s">
        <v>60</v>
      </c>
      <c r="I8554" s="158" t="s">
        <v>5067</v>
      </c>
      <c r="J8554" s="168" t="s">
        <v>5062</v>
      </c>
      <c r="K8554" s="158" t="s">
        <v>32</v>
      </c>
      <c r="L8554" s="158"/>
      <c r="M8554" s="160" t="s">
        <v>4872</v>
      </c>
      <c r="N8554" s="158" t="s">
        <v>57</v>
      </c>
      <c r="O8554" s="158" t="s">
        <v>80</v>
      </c>
      <c r="P8554" s="167">
        <v>0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4"/>
        <v>1718629.2499999995</v>
      </c>
      <c r="W8554" s="164">
        <f t="shared" si="1155"/>
        <v>1955249.1</v>
      </c>
      <c r="X8554" s="164"/>
      <c r="Y8554" s="7">
        <f t="shared" si="1158"/>
        <v>0</v>
      </c>
      <c r="Z8554" s="164"/>
      <c r="AA8554" s="8"/>
      <c r="AB8554" s="164">
        <f t="shared" si="1162"/>
        <v>0</v>
      </c>
      <c r="AC8554" s="164">
        <f t="shared" si="1156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7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 hidden="1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1620</v>
      </c>
      <c r="F8555" s="158" t="s">
        <v>1620</v>
      </c>
      <c r="G8555" s="159" t="s">
        <v>1620</v>
      </c>
      <c r="H8555" s="158" t="s">
        <v>60</v>
      </c>
      <c r="I8555" s="158" t="s">
        <v>5067</v>
      </c>
      <c r="J8555" s="168" t="s">
        <v>5062</v>
      </c>
      <c r="K8555" s="158" t="s">
        <v>32</v>
      </c>
      <c r="L8555" s="158"/>
      <c r="M8555" s="160" t="s">
        <v>4872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4"/>
        <v>324134.89000000013</v>
      </c>
      <c r="W8555" s="164">
        <f t="shared" si="1155"/>
        <v>1172272.3398058251</v>
      </c>
      <c r="X8555" s="164"/>
      <c r="Y8555" s="7">
        <f t="shared" si="1158"/>
        <v>0</v>
      </c>
      <c r="Z8555" s="164"/>
      <c r="AA8555" s="8"/>
      <c r="AB8555" s="164">
        <f t="shared" si="1162"/>
        <v>35168.170194174862</v>
      </c>
      <c r="AC8555" s="164">
        <f t="shared" si="1156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7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 hidden="1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1620</v>
      </c>
      <c r="F8556" s="158" t="s">
        <v>1620</v>
      </c>
      <c r="G8556" s="159" t="s">
        <v>1620</v>
      </c>
      <c r="H8556" s="158" t="s">
        <v>60</v>
      </c>
      <c r="I8556" s="158" t="s">
        <v>5067</v>
      </c>
      <c r="J8556" s="168" t="s">
        <v>5062</v>
      </c>
      <c r="K8556" s="158" t="s">
        <v>32</v>
      </c>
      <c r="L8556" s="158"/>
      <c r="M8556" s="160" t="s">
        <v>4872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4"/>
        <v>529999.54</v>
      </c>
      <c r="W8556" s="164">
        <f t="shared" si="1155"/>
        <v>0</v>
      </c>
      <c r="X8556" s="164"/>
      <c r="Y8556" s="7">
        <f t="shared" si="1158"/>
        <v>0</v>
      </c>
      <c r="Z8556" s="164"/>
      <c r="AA8556" s="8"/>
      <c r="AB8556" s="164">
        <f t="shared" si="1162"/>
        <v>0</v>
      </c>
      <c r="AC8556" s="164">
        <f t="shared" si="1156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7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 hidden="1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5067</v>
      </c>
      <c r="J8557" s="168" t="s">
        <v>5062</v>
      </c>
      <c r="K8557" s="158" t="s">
        <v>32</v>
      </c>
      <c r="L8557" s="158"/>
      <c r="M8557" s="160" t="s">
        <v>4872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4"/>
        <v>0</v>
      </c>
      <c r="W8557" s="164">
        <f t="shared" si="1155"/>
        <v>7892.5471698113188</v>
      </c>
      <c r="X8557" s="164"/>
      <c r="Y8557" s="7">
        <f t="shared" si="1158"/>
        <v>0</v>
      </c>
      <c r="Z8557" s="164"/>
      <c r="AA8557" s="8"/>
      <c r="AB8557" s="164">
        <f t="shared" si="1162"/>
        <v>473.55283018867976</v>
      </c>
      <c r="AC8557" s="164">
        <f t="shared" si="1156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7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 hidden="1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5067</v>
      </c>
      <c r="J8558" s="168" t="s">
        <v>5062</v>
      </c>
      <c r="K8558" s="158" t="s">
        <v>32</v>
      </c>
      <c r="L8558" s="158"/>
      <c r="M8558" s="160" t="s">
        <v>4872</v>
      </c>
      <c r="N8558" s="158" t="s">
        <v>57</v>
      </c>
      <c r="O8558" s="158" t="s">
        <v>80</v>
      </c>
      <c r="P8558" s="167">
        <v>0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4"/>
        <v>45372.399999999965</v>
      </c>
      <c r="W8558" s="164">
        <f t="shared" si="1155"/>
        <v>472903.80000000005</v>
      </c>
      <c r="X8558" s="164"/>
      <c r="Y8558" s="7">
        <f t="shared" si="1158"/>
        <v>0</v>
      </c>
      <c r="Z8558" s="164"/>
      <c r="AA8558" s="8"/>
      <c r="AB8558" s="164">
        <f t="shared" si="1162"/>
        <v>0</v>
      </c>
      <c r="AC8558" s="164">
        <f t="shared" si="1156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7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 hidden="1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5067</v>
      </c>
      <c r="J8559" s="168" t="s">
        <v>5062</v>
      </c>
      <c r="K8559" s="158" t="s">
        <v>32</v>
      </c>
      <c r="L8559" s="158"/>
      <c r="M8559" s="160" t="s">
        <v>4872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4"/>
        <v>0</v>
      </c>
      <c r="W8559" s="164">
        <f t="shared" si="1155"/>
        <v>138962.3786407767</v>
      </c>
      <c r="X8559" s="164"/>
      <c r="Y8559" s="7">
        <f t="shared" si="1158"/>
        <v>0</v>
      </c>
      <c r="Z8559" s="164"/>
      <c r="AA8559" s="8"/>
      <c r="AB8559" s="164">
        <f t="shared" si="1162"/>
        <v>4168.8713592232962</v>
      </c>
      <c r="AC8559" s="164">
        <f t="shared" si="1156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7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 hidden="1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5067</v>
      </c>
      <c r="J8560" s="168" t="s">
        <v>5062</v>
      </c>
      <c r="K8560" s="158" t="s">
        <v>32</v>
      </c>
      <c r="L8560" s="158"/>
      <c r="M8560" s="160" t="s">
        <v>4872</v>
      </c>
      <c r="N8560" s="158" t="s">
        <v>57</v>
      </c>
      <c r="O8560" s="161" t="s">
        <v>3298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4"/>
        <v>890000000</v>
      </c>
      <c r="W8560" s="164">
        <f t="shared" si="1155"/>
        <v>0</v>
      </c>
      <c r="X8560" s="164"/>
      <c r="Y8560" s="7">
        <f t="shared" si="1158"/>
        <v>0</v>
      </c>
      <c r="Z8560" s="164"/>
      <c r="AA8560" s="8"/>
      <c r="AB8560" s="164">
        <f t="shared" si="1162"/>
        <v>0</v>
      </c>
      <c r="AC8560" s="164">
        <f t="shared" si="1156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7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 hidden="1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5067</v>
      </c>
      <c r="J8561" s="168" t="s">
        <v>5062</v>
      </c>
      <c r="K8561" s="158" t="s">
        <v>32</v>
      </c>
      <c r="L8561" s="158"/>
      <c r="M8561" s="160" t="s">
        <v>4872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4"/>
        <v>1049.2</v>
      </c>
      <c r="W8561" s="164">
        <f t="shared" si="1155"/>
        <v>0</v>
      </c>
      <c r="X8561" s="164"/>
      <c r="Y8561" s="7">
        <f t="shared" si="1158"/>
        <v>0</v>
      </c>
      <c r="Z8561" s="164"/>
      <c r="AA8561" s="8"/>
      <c r="AB8561" s="164">
        <f t="shared" si="1162"/>
        <v>0</v>
      </c>
      <c r="AC8561" s="164">
        <f t="shared" si="1156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7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 hidden="1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4875</v>
      </c>
      <c r="F8562" s="158" t="s">
        <v>4875</v>
      </c>
      <c r="G8562" s="159" t="s">
        <v>4875</v>
      </c>
      <c r="H8562" s="158" t="s">
        <v>60</v>
      </c>
      <c r="I8562" s="158" t="s">
        <v>5067</v>
      </c>
      <c r="J8562" s="168" t="s">
        <v>5062</v>
      </c>
      <c r="K8562" s="158" t="s">
        <v>32</v>
      </c>
      <c r="L8562" s="158"/>
      <c r="M8562" s="160" t="s">
        <v>4872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4"/>
        <v>0</v>
      </c>
      <c r="W8562" s="164">
        <f t="shared" si="1155"/>
        <v>10000</v>
      </c>
      <c r="X8562" s="164"/>
      <c r="Y8562" s="7">
        <f t="shared" si="1158"/>
        <v>0</v>
      </c>
      <c r="Z8562" s="164"/>
      <c r="AA8562" s="8"/>
      <c r="AB8562" s="164">
        <f t="shared" si="1162"/>
        <v>0</v>
      </c>
      <c r="AC8562" s="164">
        <f t="shared" si="1156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7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 hidden="1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4118</v>
      </c>
      <c r="F8563" s="249" t="s">
        <v>4118</v>
      </c>
      <c r="G8563" s="159" t="s">
        <v>4118</v>
      </c>
      <c r="H8563" s="158" t="s">
        <v>60</v>
      </c>
      <c r="I8563" s="158" t="s">
        <v>5067</v>
      </c>
      <c r="J8563" s="168" t="s">
        <v>5062</v>
      </c>
      <c r="K8563" s="158" t="s">
        <v>32</v>
      </c>
      <c r="L8563" s="158"/>
      <c r="M8563" s="160" t="s">
        <v>4872</v>
      </c>
      <c r="N8563" s="158" t="s">
        <v>57</v>
      </c>
      <c r="O8563" s="158" t="s">
        <v>80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4"/>
        <v>903209.19999999984</v>
      </c>
      <c r="W8563" s="164">
        <f t="shared" si="1155"/>
        <v>535558.72815533995</v>
      </c>
      <c r="X8563" s="164"/>
      <c r="Y8563" s="7">
        <f t="shared" si="1158"/>
        <v>0</v>
      </c>
      <c r="Z8563" s="270">
        <f>P8563</f>
        <v>0.03</v>
      </c>
      <c r="AA8563" s="8">
        <f>W8563+X8563</f>
        <v>535558.72815533995</v>
      </c>
      <c r="AB8563" s="164">
        <f t="shared" si="1162"/>
        <v>16066.761844660155</v>
      </c>
      <c r="AC8563" s="164">
        <f t="shared" si="1156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7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 hidden="1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4119</v>
      </c>
      <c r="F8564" s="158" t="s">
        <v>4119</v>
      </c>
      <c r="G8564" s="159" t="s">
        <v>4119</v>
      </c>
      <c r="H8564" s="158" t="s">
        <v>60</v>
      </c>
      <c r="I8564" s="158" t="s">
        <v>5067</v>
      </c>
      <c r="J8564" s="168" t="s">
        <v>5062</v>
      </c>
      <c r="K8564" s="158" t="s">
        <v>32</v>
      </c>
      <c r="L8564" s="158"/>
      <c r="M8564" s="160" t="s">
        <v>4872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4"/>
        <v>0</v>
      </c>
      <c r="W8564" s="164">
        <f t="shared" si="1155"/>
        <v>184400.6213592233</v>
      </c>
      <c r="X8564" s="164"/>
      <c r="Y8564" s="7">
        <f t="shared" si="1158"/>
        <v>0</v>
      </c>
      <c r="Z8564" s="164"/>
      <c r="AA8564" s="8"/>
      <c r="AB8564" s="164">
        <f t="shared" si="1162"/>
        <v>5532.0186407767178</v>
      </c>
      <c r="AC8564" s="164">
        <f t="shared" si="1156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7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 hidden="1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4119</v>
      </c>
      <c r="F8565" s="158" t="s">
        <v>4119</v>
      </c>
      <c r="G8565" s="159" t="s">
        <v>4119</v>
      </c>
      <c r="H8565" s="158" t="s">
        <v>60</v>
      </c>
      <c r="I8565" s="158" t="s">
        <v>5067</v>
      </c>
      <c r="J8565" s="168" t="s">
        <v>5062</v>
      </c>
      <c r="K8565" s="158" t="s">
        <v>32</v>
      </c>
      <c r="L8565" s="158"/>
      <c r="M8565" s="160" t="s">
        <v>4872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4"/>
        <v>83881.91</v>
      </c>
      <c r="W8565" s="164">
        <f t="shared" si="1155"/>
        <v>20112.466666666667</v>
      </c>
      <c r="X8565" s="164"/>
      <c r="Y8565" s="7">
        <f t="shared" si="1158"/>
        <v>0</v>
      </c>
      <c r="Z8565" s="164"/>
      <c r="AA8565" s="8"/>
      <c r="AB8565" s="164">
        <f t="shared" si="1162"/>
        <v>1005.623333333333</v>
      </c>
      <c r="AC8565" s="164">
        <f t="shared" si="1156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7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 hidden="1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1562</v>
      </c>
      <c r="F8566" s="158" t="s">
        <v>1562</v>
      </c>
      <c r="G8566" s="159" t="s">
        <v>1562</v>
      </c>
      <c r="H8566" s="158" t="s">
        <v>60</v>
      </c>
      <c r="I8566" s="158" t="s">
        <v>5067</v>
      </c>
      <c r="J8566" s="168" t="s">
        <v>5062</v>
      </c>
      <c r="K8566" s="158" t="s">
        <v>32</v>
      </c>
      <c r="L8566" s="158"/>
      <c r="M8566" s="160" t="s">
        <v>4872</v>
      </c>
      <c r="N8566" s="158" t="s">
        <v>57</v>
      </c>
      <c r="O8566" s="158" t="s">
        <v>80</v>
      </c>
      <c r="P8566" s="167">
        <v>0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4"/>
        <v>421109.63000000035</v>
      </c>
      <c r="W8566" s="164">
        <f t="shared" si="1155"/>
        <v>882693.75</v>
      </c>
      <c r="X8566" s="164"/>
      <c r="Y8566" s="7">
        <f t="shared" si="1158"/>
        <v>0</v>
      </c>
      <c r="Z8566" s="164"/>
      <c r="AA8566" s="8"/>
      <c r="AB8566" s="164">
        <f t="shared" si="1162"/>
        <v>0</v>
      </c>
      <c r="AC8566" s="164">
        <f t="shared" si="1156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7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 hidden="1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4876</v>
      </c>
      <c r="F8567" s="158" t="s">
        <v>4876</v>
      </c>
      <c r="G8567" s="159" t="s">
        <v>4876</v>
      </c>
      <c r="H8567" s="158" t="s">
        <v>60</v>
      </c>
      <c r="I8567" s="158" t="s">
        <v>5067</v>
      </c>
      <c r="J8567" s="168" t="s">
        <v>5062</v>
      </c>
      <c r="K8567" s="158" t="s">
        <v>32</v>
      </c>
      <c r="L8567" s="158"/>
      <c r="M8567" s="160" t="s">
        <v>4872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4"/>
        <v>63000</v>
      </c>
      <c r="W8567" s="164">
        <f t="shared" si="1155"/>
        <v>0</v>
      </c>
      <c r="X8567" s="164"/>
      <c r="Y8567" s="7">
        <f t="shared" si="1158"/>
        <v>0</v>
      </c>
      <c r="Z8567" s="164"/>
      <c r="AA8567" s="8"/>
      <c r="AB8567" s="164">
        <f t="shared" si="1162"/>
        <v>0</v>
      </c>
      <c r="AC8567" s="164">
        <f t="shared" si="1156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7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 hidden="1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4120</v>
      </c>
      <c r="F8568" s="158" t="s">
        <v>4120</v>
      </c>
      <c r="G8568" s="159" t="s">
        <v>4120</v>
      </c>
      <c r="H8568" s="158" t="s">
        <v>60</v>
      </c>
      <c r="I8568" s="158" t="s">
        <v>5067</v>
      </c>
      <c r="J8568" s="168" t="s">
        <v>5062</v>
      </c>
      <c r="K8568" s="158" t="s">
        <v>32</v>
      </c>
      <c r="L8568" s="158"/>
      <c r="M8568" s="160" t="s">
        <v>4872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4"/>
        <v>188826.28999999998</v>
      </c>
      <c r="W8568" s="164">
        <f t="shared" si="1155"/>
        <v>295586.99000000005</v>
      </c>
      <c r="X8568" s="164"/>
      <c r="Y8568" s="7">
        <f t="shared" si="1158"/>
        <v>0</v>
      </c>
      <c r="Z8568" s="164"/>
      <c r="AA8568" s="8"/>
      <c r="AB8568" s="164">
        <f t="shared" si="1162"/>
        <v>0</v>
      </c>
      <c r="AC8568" s="164">
        <f t="shared" si="1156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7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 hidden="1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1565</v>
      </c>
      <c r="F8569" s="158" t="s">
        <v>1565</v>
      </c>
      <c r="G8569" s="159" t="s">
        <v>1565</v>
      </c>
      <c r="H8569" s="158" t="s">
        <v>60</v>
      </c>
      <c r="I8569" s="158" t="s">
        <v>5067</v>
      </c>
      <c r="J8569" s="168" t="s">
        <v>5062</v>
      </c>
      <c r="K8569" s="158" t="s">
        <v>32</v>
      </c>
      <c r="L8569" s="158"/>
      <c r="M8569" s="160" t="s">
        <v>4872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4"/>
        <v>23963.249999999825</v>
      </c>
      <c r="W8569" s="164">
        <f t="shared" si="1155"/>
        <v>298413.08</v>
      </c>
      <c r="X8569" s="164"/>
      <c r="Y8569" s="7">
        <f t="shared" si="1158"/>
        <v>0</v>
      </c>
      <c r="Z8569" s="164"/>
      <c r="AA8569" s="8"/>
      <c r="AB8569" s="164">
        <f t="shared" si="1162"/>
        <v>0</v>
      </c>
      <c r="AC8569" s="164">
        <f t="shared" si="1156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7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 hidden="1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4877</v>
      </c>
      <c r="F8570" s="158" t="s">
        <v>4877</v>
      </c>
      <c r="G8570" s="159" t="s">
        <v>4877</v>
      </c>
      <c r="H8570" s="158" t="s">
        <v>60</v>
      </c>
      <c r="I8570" s="158" t="s">
        <v>5067</v>
      </c>
      <c r="J8570" s="168" t="s">
        <v>5062</v>
      </c>
      <c r="K8570" s="158" t="s">
        <v>32</v>
      </c>
      <c r="L8570" s="158"/>
      <c r="M8570" s="160" t="s">
        <v>4872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4"/>
        <v>350000</v>
      </c>
      <c r="W8570" s="164">
        <f t="shared" si="1155"/>
        <v>0</v>
      </c>
      <c r="X8570" s="164"/>
      <c r="Y8570" s="7">
        <f t="shared" si="1158"/>
        <v>0</v>
      </c>
      <c r="Z8570" s="164"/>
      <c r="AA8570" s="8"/>
      <c r="AB8570" s="164">
        <f t="shared" si="1162"/>
        <v>0</v>
      </c>
      <c r="AC8570" s="164">
        <f t="shared" si="1156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7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 hidden="1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4878</v>
      </c>
      <c r="F8571" s="158" t="s">
        <v>4878</v>
      </c>
      <c r="G8571" s="159" t="s">
        <v>4878</v>
      </c>
      <c r="H8571" s="158" t="s">
        <v>60</v>
      </c>
      <c r="I8571" s="158" t="s">
        <v>5067</v>
      </c>
      <c r="J8571" s="168" t="s">
        <v>5062</v>
      </c>
      <c r="K8571" s="158" t="s">
        <v>32</v>
      </c>
      <c r="L8571" s="158"/>
      <c r="M8571" s="160" t="s">
        <v>4872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4"/>
        <v>1350000</v>
      </c>
      <c r="W8571" s="164">
        <f t="shared" si="1155"/>
        <v>0</v>
      </c>
      <c r="X8571" s="164"/>
      <c r="Y8571" s="7">
        <f t="shared" si="1158"/>
        <v>0</v>
      </c>
      <c r="Z8571" s="164"/>
      <c r="AA8571" s="8"/>
      <c r="AB8571" s="164">
        <f t="shared" si="1162"/>
        <v>0</v>
      </c>
      <c r="AC8571" s="164">
        <f t="shared" si="1156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7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 hidden="1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3530</v>
      </c>
      <c r="F8572" s="158" t="s">
        <v>3530</v>
      </c>
      <c r="G8572" s="159" t="s">
        <v>3530</v>
      </c>
      <c r="H8572" s="158" t="s">
        <v>60</v>
      </c>
      <c r="I8572" s="158" t="s">
        <v>5067</v>
      </c>
      <c r="J8572" s="168" t="s">
        <v>5062</v>
      </c>
      <c r="K8572" s="158" t="s">
        <v>32</v>
      </c>
      <c r="L8572" s="158"/>
      <c r="M8572" s="160" t="s">
        <v>4872</v>
      </c>
      <c r="N8572" s="158" t="s">
        <v>57</v>
      </c>
      <c r="O8572" s="158" t="s">
        <v>80</v>
      </c>
      <c r="P8572" s="167">
        <v>0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4"/>
        <v>551715.06999999983</v>
      </c>
      <c r="W8572" s="164">
        <f t="shared" si="1155"/>
        <v>1093115.2000000002</v>
      </c>
      <c r="X8572" s="164"/>
      <c r="Y8572" s="7">
        <f t="shared" si="1158"/>
        <v>0</v>
      </c>
      <c r="Z8572" s="164"/>
      <c r="AA8572" s="8"/>
      <c r="AB8572" s="164">
        <f t="shared" si="1162"/>
        <v>0</v>
      </c>
      <c r="AC8572" s="164">
        <f t="shared" si="1156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7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 hidden="1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4879</v>
      </c>
      <c r="F8573" s="158" t="s">
        <v>4879</v>
      </c>
      <c r="G8573" s="159" t="s">
        <v>4879</v>
      </c>
      <c r="H8573" s="158" t="s">
        <v>60</v>
      </c>
      <c r="I8573" s="158" t="s">
        <v>5067</v>
      </c>
      <c r="J8573" s="168" t="s">
        <v>5062</v>
      </c>
      <c r="K8573" s="158" t="s">
        <v>32</v>
      </c>
      <c r="L8573" s="158"/>
      <c r="M8573" s="160" t="s">
        <v>4872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4"/>
        <v>47999.07</v>
      </c>
      <c r="W8573" s="164">
        <f t="shared" si="1155"/>
        <v>2000.93</v>
      </c>
      <c r="X8573" s="164"/>
      <c r="Y8573" s="7">
        <f t="shared" si="1158"/>
        <v>0</v>
      </c>
      <c r="Z8573" s="164"/>
      <c r="AA8573" s="8"/>
      <c r="AB8573" s="164">
        <f t="shared" si="1162"/>
        <v>0</v>
      </c>
      <c r="AC8573" s="164">
        <f t="shared" si="1156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7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 hidden="1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4880</v>
      </c>
      <c r="F8574" s="158" t="s">
        <v>4880</v>
      </c>
      <c r="G8574" s="159" t="s">
        <v>4880</v>
      </c>
      <c r="H8574" s="158" t="s">
        <v>60</v>
      </c>
      <c r="I8574" s="158" t="s">
        <v>5067</v>
      </c>
      <c r="J8574" s="168" t="s">
        <v>5062</v>
      </c>
      <c r="K8574" s="158" t="s">
        <v>32</v>
      </c>
      <c r="L8574" s="158"/>
      <c r="M8574" s="160" t="s">
        <v>4872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4"/>
        <v>274000</v>
      </c>
      <c r="W8574" s="164">
        <f t="shared" si="1155"/>
        <v>33980.582524271842</v>
      </c>
      <c r="X8574" s="164"/>
      <c r="Y8574" s="7">
        <f t="shared" si="1158"/>
        <v>0</v>
      </c>
      <c r="Z8574" s="164"/>
      <c r="AA8574" s="8"/>
      <c r="AB8574" s="164">
        <f t="shared" si="1162"/>
        <v>1019.417475728158</v>
      </c>
      <c r="AC8574" s="164">
        <f t="shared" si="1156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7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 hidden="1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1574</v>
      </c>
      <c r="F8575" s="158" t="s">
        <v>1574</v>
      </c>
      <c r="G8575" s="159" t="s">
        <v>1574</v>
      </c>
      <c r="H8575" s="158" t="s">
        <v>60</v>
      </c>
      <c r="I8575" s="158" t="s">
        <v>5067</v>
      </c>
      <c r="J8575" s="168" t="s">
        <v>5062</v>
      </c>
      <c r="K8575" s="158" t="s">
        <v>32</v>
      </c>
      <c r="L8575" s="158"/>
      <c r="M8575" s="160" t="s">
        <v>4872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4"/>
        <v>28715.950000000004</v>
      </c>
      <c r="W8575" s="164">
        <f t="shared" si="1155"/>
        <v>1081.69</v>
      </c>
      <c r="X8575" s="164"/>
      <c r="Y8575" s="7">
        <f t="shared" si="1158"/>
        <v>0</v>
      </c>
      <c r="Z8575" s="164"/>
      <c r="AA8575" s="8"/>
      <c r="AB8575" s="164">
        <f t="shared" si="1162"/>
        <v>0</v>
      </c>
      <c r="AC8575" s="164">
        <f t="shared" si="1156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7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 hidden="1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1578</v>
      </c>
      <c r="G8576" s="159" t="s">
        <v>1536</v>
      </c>
      <c r="H8576" s="158" t="s">
        <v>60</v>
      </c>
      <c r="I8576" s="158" t="s">
        <v>5067</v>
      </c>
      <c r="J8576" s="168" t="s">
        <v>5062</v>
      </c>
      <c r="K8576" s="158" t="s">
        <v>32</v>
      </c>
      <c r="L8576" s="158"/>
      <c r="M8576" s="160" t="s">
        <v>4872</v>
      </c>
      <c r="N8576" s="158" t="s">
        <v>57</v>
      </c>
      <c r="O8576" s="158" t="s">
        <v>80</v>
      </c>
      <c r="P8576" s="265">
        <v>0.03</v>
      </c>
      <c r="Q8576" s="168"/>
      <c r="R8576" s="160"/>
      <c r="S8576" s="164">
        <v>0</v>
      </c>
      <c r="T8576" s="164">
        <v>190000</v>
      </c>
      <c r="U8576" s="164">
        <v>0</v>
      </c>
      <c r="V8576" s="164">
        <f t="shared" si="1154"/>
        <v>190000</v>
      </c>
      <c r="W8576" s="164">
        <f t="shared" si="1155"/>
        <v>0</v>
      </c>
      <c r="X8576" s="164"/>
      <c r="Y8576" s="7">
        <f t="shared" si="1158"/>
        <v>0</v>
      </c>
      <c r="Z8576" s="270">
        <f t="shared" ref="Z8576:Z8577" si="1164">P8576</f>
        <v>0.03</v>
      </c>
      <c r="AA8576" s="8">
        <f t="shared" si="1161"/>
        <v>0</v>
      </c>
      <c r="AB8576" s="164">
        <f t="shared" si="1162"/>
        <v>0</v>
      </c>
      <c r="AC8576" s="164">
        <f t="shared" si="1156"/>
        <v>0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7"/>
        <v>0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 hidden="1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1578</v>
      </c>
      <c r="G8577" s="159" t="s">
        <v>1536</v>
      </c>
      <c r="H8577" s="158" t="s">
        <v>60</v>
      </c>
      <c r="I8577" s="158" t="s">
        <v>5067</v>
      </c>
      <c r="J8577" s="168" t="s">
        <v>5062</v>
      </c>
      <c r="K8577" s="158" t="s">
        <v>32</v>
      </c>
      <c r="L8577" s="158"/>
      <c r="M8577" s="160" t="s">
        <v>4872</v>
      </c>
      <c r="N8577" s="158" t="s">
        <v>57</v>
      </c>
      <c r="O8577" s="158" t="s">
        <v>80</v>
      </c>
      <c r="P8577" s="265">
        <v>0.03</v>
      </c>
      <c r="Q8577" s="168"/>
      <c r="R8577" s="160"/>
      <c r="S8577" s="164">
        <v>2350779.4500000067</v>
      </c>
      <c r="T8577" s="164">
        <v>5790000</v>
      </c>
      <c r="U8577" s="164">
        <v>5999158.3599999975</v>
      </c>
      <c r="V8577" s="164">
        <f t="shared" si="1154"/>
        <v>2141621.0900000092</v>
      </c>
      <c r="W8577" s="164">
        <f t="shared" si="1155"/>
        <v>5824425.5922330068</v>
      </c>
      <c r="X8577" s="164"/>
      <c r="Y8577" s="7">
        <f t="shared" si="1158"/>
        <v>0</v>
      </c>
      <c r="Z8577" s="270">
        <f t="shared" si="1164"/>
        <v>0.03</v>
      </c>
      <c r="AA8577" s="8">
        <f t="shared" si="1161"/>
        <v>5824425.5922330068</v>
      </c>
      <c r="AB8577" s="164">
        <f t="shared" si="1162"/>
        <v>174732.7677669907</v>
      </c>
      <c r="AC8577" s="164">
        <f t="shared" si="1156"/>
        <v>5999158.3599999975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7"/>
        <v>5999158.3599999975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 hidden="1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1592</v>
      </c>
      <c r="F8578" s="158" t="s">
        <v>1592</v>
      </c>
      <c r="G8578" s="159" t="s">
        <v>1592</v>
      </c>
      <c r="H8578" s="158" t="s">
        <v>60</v>
      </c>
      <c r="I8578" s="158" t="s">
        <v>5067</v>
      </c>
      <c r="J8578" s="168" t="s">
        <v>5062</v>
      </c>
      <c r="K8578" s="158" t="s">
        <v>32</v>
      </c>
      <c r="L8578" s="158"/>
      <c r="M8578" s="160" t="s">
        <v>4872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5">S8578+T8578-U8578</f>
        <v>55623.920000000275</v>
      </c>
      <c r="W8578" s="164">
        <f t="shared" ref="W8578:W8641" si="1166">IF(O8578="折扣",U8578*P8578,IF(O8578="返现",U8578,U8578/(1+P8578)))</f>
        <v>-249657.25</v>
      </c>
      <c r="X8578" s="164"/>
      <c r="Y8578" s="7">
        <f t="shared" si="1158"/>
        <v>0</v>
      </c>
      <c r="Z8578" s="164"/>
      <c r="AA8578" s="8"/>
      <c r="AB8578" s="164">
        <f t="shared" si="1162"/>
        <v>0</v>
      </c>
      <c r="AC8578" s="164">
        <f t="shared" ref="AC8578:AC8616" si="1167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8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 hidden="1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1594</v>
      </c>
      <c r="F8579" s="158" t="s">
        <v>1594</v>
      </c>
      <c r="G8579" s="159" t="s">
        <v>1594</v>
      </c>
      <c r="H8579" s="158" t="s">
        <v>60</v>
      </c>
      <c r="I8579" s="158" t="s">
        <v>5067</v>
      </c>
      <c r="J8579" s="168" t="s">
        <v>5062</v>
      </c>
      <c r="K8579" s="158" t="s">
        <v>32</v>
      </c>
      <c r="L8579" s="158"/>
      <c r="M8579" s="160" t="s">
        <v>4872</v>
      </c>
      <c r="N8579" s="158" t="s">
        <v>57</v>
      </c>
      <c r="O8579" s="158" t="s">
        <v>80</v>
      </c>
      <c r="P8579" s="167">
        <v>0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5"/>
        <v>6886797.3599999752</v>
      </c>
      <c r="W8579" s="164">
        <f t="shared" si="1166"/>
        <v>9385721.0500000045</v>
      </c>
      <c r="X8579" s="164"/>
      <c r="Y8579" s="7">
        <f t="shared" ref="Y8579:Y8642" si="1169">IF(W8579-AC8579&lt;=0,0,IF(O8579="返现",MAX(W8579-AB8579-AC8579,0),MAX(W8579-AC8579,0)))</f>
        <v>0</v>
      </c>
      <c r="Z8579" s="164"/>
      <c r="AA8579" s="8"/>
      <c r="AB8579" s="164">
        <f t="shared" si="1162"/>
        <v>0</v>
      </c>
      <c r="AC8579" s="164">
        <f t="shared" si="1167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8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 hidden="1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1595</v>
      </c>
      <c r="F8580" s="158" t="s">
        <v>1595</v>
      </c>
      <c r="G8580" s="159" t="s">
        <v>1595</v>
      </c>
      <c r="H8580" s="158" t="s">
        <v>60</v>
      </c>
      <c r="I8580" s="158" t="s">
        <v>5067</v>
      </c>
      <c r="J8580" s="168" t="s">
        <v>5062</v>
      </c>
      <c r="K8580" s="158" t="s">
        <v>32</v>
      </c>
      <c r="L8580" s="158"/>
      <c r="M8580" s="160" t="s">
        <v>4872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5"/>
        <v>1446.59</v>
      </c>
      <c r="W8580" s="164">
        <f t="shared" si="1166"/>
        <v>0</v>
      </c>
      <c r="X8580" s="164"/>
      <c r="Y8580" s="7">
        <f t="shared" si="1169"/>
        <v>0</v>
      </c>
      <c r="Z8580" s="164"/>
      <c r="AA8580" s="8"/>
      <c r="AB8580" s="164">
        <f t="shared" si="1162"/>
        <v>0</v>
      </c>
      <c r="AC8580" s="164">
        <f t="shared" si="1167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8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 hidden="1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4122</v>
      </c>
      <c r="F8581" s="158" t="s">
        <v>4122</v>
      </c>
      <c r="G8581" s="159" t="s">
        <v>4122</v>
      </c>
      <c r="H8581" s="158" t="s">
        <v>60</v>
      </c>
      <c r="I8581" s="158" t="s">
        <v>5067</v>
      </c>
      <c r="J8581" s="168" t="s">
        <v>5062</v>
      </c>
      <c r="K8581" s="158" t="s">
        <v>32</v>
      </c>
      <c r="L8581" s="158"/>
      <c r="M8581" s="160" t="s">
        <v>4872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5"/>
        <v>0</v>
      </c>
      <c r="W8581" s="164">
        <f t="shared" si="1166"/>
        <v>357008.37</v>
      </c>
      <c r="X8581" s="164"/>
      <c r="Y8581" s="7">
        <f t="shared" si="1169"/>
        <v>0</v>
      </c>
      <c r="Z8581" s="164"/>
      <c r="AA8581" s="8"/>
      <c r="AB8581" s="164">
        <f t="shared" si="1162"/>
        <v>0</v>
      </c>
      <c r="AC8581" s="164">
        <f t="shared" si="1167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8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 hidden="1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2928</v>
      </c>
      <c r="F8582" s="158" t="s">
        <v>4124</v>
      </c>
      <c r="G8582" s="159" t="s">
        <v>2928</v>
      </c>
      <c r="H8582" s="158" t="s">
        <v>60</v>
      </c>
      <c r="I8582" s="158" t="s">
        <v>5067</v>
      </c>
      <c r="J8582" s="168" t="s">
        <v>5062</v>
      </c>
      <c r="K8582" s="158" t="s">
        <v>32</v>
      </c>
      <c r="L8582" s="158"/>
      <c r="M8582" s="160" t="s">
        <v>4872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5"/>
        <v>0</v>
      </c>
      <c r="W8582" s="164">
        <f t="shared" si="1166"/>
        <v>30000</v>
      </c>
      <c r="X8582" s="164"/>
      <c r="Y8582" s="7">
        <f t="shared" si="1169"/>
        <v>0</v>
      </c>
      <c r="Z8582" s="164"/>
      <c r="AA8582" s="8"/>
      <c r="AB8582" s="164">
        <f t="shared" si="1162"/>
        <v>0</v>
      </c>
      <c r="AC8582" s="164">
        <f t="shared" si="1167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8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 hidden="1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1596</v>
      </c>
      <c r="F8583" s="158" t="s">
        <v>1596</v>
      </c>
      <c r="G8583" s="159" t="s">
        <v>1596</v>
      </c>
      <c r="H8583" s="158" t="s">
        <v>60</v>
      </c>
      <c r="I8583" s="158" t="s">
        <v>5067</v>
      </c>
      <c r="J8583" s="168" t="s">
        <v>5062</v>
      </c>
      <c r="K8583" s="158" t="s">
        <v>32</v>
      </c>
      <c r="L8583" s="158"/>
      <c r="M8583" s="160" t="s">
        <v>4872</v>
      </c>
      <c r="N8583" s="158" t="s">
        <v>57</v>
      </c>
      <c r="O8583" s="158" t="s">
        <v>80</v>
      </c>
      <c r="P8583" s="167">
        <v>0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5"/>
        <v>2000000</v>
      </c>
      <c r="W8583" s="164">
        <f t="shared" si="1166"/>
        <v>0</v>
      </c>
      <c r="X8583" s="164"/>
      <c r="Y8583" s="7">
        <f t="shared" si="1169"/>
        <v>0</v>
      </c>
      <c r="Z8583" s="164"/>
      <c r="AA8583" s="8"/>
      <c r="AB8583" s="164">
        <f t="shared" si="1162"/>
        <v>0</v>
      </c>
      <c r="AC8583" s="164">
        <f t="shared" si="1167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8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 hidden="1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4881</v>
      </c>
      <c r="F8584" s="158" t="s">
        <v>4881</v>
      </c>
      <c r="G8584" s="159" t="s">
        <v>4881</v>
      </c>
      <c r="H8584" s="158" t="s">
        <v>60</v>
      </c>
      <c r="I8584" s="158" t="s">
        <v>5067</v>
      </c>
      <c r="J8584" s="168" t="s">
        <v>5062</v>
      </c>
      <c r="K8584" s="158" t="s">
        <v>32</v>
      </c>
      <c r="L8584" s="158"/>
      <c r="M8584" s="160" t="s">
        <v>4872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5"/>
        <v>20511.980000000003</v>
      </c>
      <c r="W8584" s="164">
        <f t="shared" si="1166"/>
        <v>29488.019999999997</v>
      </c>
      <c r="X8584" s="164"/>
      <c r="Y8584" s="7">
        <f t="shared" si="1169"/>
        <v>0</v>
      </c>
      <c r="Z8584" s="164"/>
      <c r="AA8584" s="8"/>
      <c r="AB8584" s="164">
        <f t="shared" si="1162"/>
        <v>0</v>
      </c>
      <c r="AC8584" s="164">
        <f t="shared" si="1167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8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 hidden="1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4882</v>
      </c>
      <c r="F8585" s="158" t="s">
        <v>4883</v>
      </c>
      <c r="G8585" s="159" t="s">
        <v>4882</v>
      </c>
      <c r="H8585" s="158" t="s">
        <v>60</v>
      </c>
      <c r="I8585" s="158" t="s">
        <v>5067</v>
      </c>
      <c r="J8585" s="168" t="s">
        <v>5062</v>
      </c>
      <c r="K8585" s="158" t="s">
        <v>32</v>
      </c>
      <c r="L8585" s="158"/>
      <c r="M8585" s="160" t="s">
        <v>4872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5"/>
        <v>28623.149999999994</v>
      </c>
      <c r="W8585" s="164">
        <f t="shared" si="1166"/>
        <v>172477.74038461538</v>
      </c>
      <c r="X8585" s="164"/>
      <c r="Y8585" s="7">
        <f t="shared" si="1169"/>
        <v>0</v>
      </c>
      <c r="Z8585" s="164"/>
      <c r="AA8585" s="8"/>
      <c r="AB8585" s="164">
        <f t="shared" si="1162"/>
        <v>6899.1096153846302</v>
      </c>
      <c r="AC8585" s="164">
        <f t="shared" si="1167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8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 hidden="1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1600</v>
      </c>
      <c r="F8586" s="158" t="s">
        <v>1600</v>
      </c>
      <c r="G8586" s="159" t="s">
        <v>1600</v>
      </c>
      <c r="H8586" s="158" t="s">
        <v>60</v>
      </c>
      <c r="I8586" s="158" t="s">
        <v>5067</v>
      </c>
      <c r="J8586" s="168" t="s">
        <v>5062</v>
      </c>
      <c r="K8586" s="158" t="s">
        <v>32</v>
      </c>
      <c r="L8586" s="158"/>
      <c r="M8586" s="160" t="s">
        <v>4872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5"/>
        <v>1718368.5699999989</v>
      </c>
      <c r="W8586" s="164">
        <f t="shared" si="1166"/>
        <v>95676.06</v>
      </c>
      <c r="X8586" s="164"/>
      <c r="Y8586" s="7">
        <f t="shared" si="1169"/>
        <v>0</v>
      </c>
      <c r="Z8586" s="164"/>
      <c r="AA8586" s="8"/>
      <c r="AB8586" s="164">
        <f t="shared" si="1162"/>
        <v>0</v>
      </c>
      <c r="AC8586" s="164">
        <f t="shared" si="1167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8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 hidden="1">
      <c r="A8587" s="157">
        <v>43922</v>
      </c>
      <c r="B8587" s="158" t="s">
        <v>32</v>
      </c>
      <c r="C8587" s="158" t="s">
        <v>1515</v>
      </c>
      <c r="D8587" s="158" t="s">
        <v>1553</v>
      </c>
      <c r="E8587" s="158" t="s">
        <v>1603</v>
      </c>
      <c r="F8587" s="158" t="s">
        <v>4884</v>
      </c>
      <c r="G8587" s="159" t="s">
        <v>1603</v>
      </c>
      <c r="H8587" s="158" t="s">
        <v>60</v>
      </c>
      <c r="I8587" s="158" t="s">
        <v>5067</v>
      </c>
      <c r="J8587" s="168" t="s">
        <v>5062</v>
      </c>
      <c r="K8587" s="158" t="s">
        <v>32</v>
      </c>
      <c r="L8587" s="158"/>
      <c r="M8587" s="160" t="s">
        <v>4872</v>
      </c>
      <c r="N8587" s="158" t="s">
        <v>57</v>
      </c>
      <c r="O8587" s="158" t="s">
        <v>41</v>
      </c>
      <c r="P8587" s="167">
        <v>8.5000000000000006E-2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5"/>
        <v>14839.669999999373</v>
      </c>
      <c r="W8587" s="164">
        <f t="shared" si="1166"/>
        <v>162150.61751152074</v>
      </c>
      <c r="X8587" s="164"/>
      <c r="Y8587" s="7">
        <f t="shared" si="1169"/>
        <v>0</v>
      </c>
      <c r="Z8587" s="164"/>
      <c r="AA8587" s="8"/>
      <c r="AB8587" s="164">
        <f t="shared" si="1162"/>
        <v>13782.802488479269</v>
      </c>
      <c r="AC8587" s="164">
        <f t="shared" si="1167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8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 hidden="1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1607</v>
      </c>
      <c r="F8588" s="158" t="s">
        <v>1607</v>
      </c>
      <c r="G8588" s="159" t="s">
        <v>1607</v>
      </c>
      <c r="H8588" s="158" t="s">
        <v>60</v>
      </c>
      <c r="I8588" s="158" t="s">
        <v>5067</v>
      </c>
      <c r="J8588" s="168" t="s">
        <v>5062</v>
      </c>
      <c r="K8588" s="158" t="s">
        <v>32</v>
      </c>
      <c r="L8588" s="158"/>
      <c r="M8588" s="160" t="s">
        <v>4872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5"/>
        <v>44880.4</v>
      </c>
      <c r="W8588" s="164">
        <f t="shared" si="1166"/>
        <v>0</v>
      </c>
      <c r="X8588" s="164"/>
      <c r="Y8588" s="7">
        <f t="shared" si="1169"/>
        <v>0</v>
      </c>
      <c r="Z8588" s="164"/>
      <c r="AA8588" s="8"/>
      <c r="AB8588" s="164">
        <f t="shared" si="1162"/>
        <v>0</v>
      </c>
      <c r="AC8588" s="164">
        <f t="shared" si="1167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8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 hidden="1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1925</v>
      </c>
      <c r="F8589" s="158" t="s">
        <v>1926</v>
      </c>
      <c r="G8589" s="159" t="s">
        <v>1921</v>
      </c>
      <c r="H8589" s="158" t="s">
        <v>60</v>
      </c>
      <c r="I8589" s="158" t="s">
        <v>5067</v>
      </c>
      <c r="J8589" s="168" t="s">
        <v>62</v>
      </c>
      <c r="K8589" s="158" t="s">
        <v>32</v>
      </c>
      <c r="L8589" s="158"/>
      <c r="M8589" s="160" t="s">
        <v>4854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5"/>
        <v>78.56</v>
      </c>
      <c r="W8589" s="164">
        <f t="shared" si="1166"/>
        <v>0</v>
      </c>
      <c r="X8589" s="164"/>
      <c r="Y8589" s="7">
        <f t="shared" si="1169"/>
        <v>0</v>
      </c>
      <c r="Z8589" s="164"/>
      <c r="AA8589" s="8">
        <f t="shared" si="1161"/>
        <v>0</v>
      </c>
      <c r="AB8589" s="164">
        <f t="shared" si="1162"/>
        <v>0</v>
      </c>
      <c r="AC8589" s="164">
        <f t="shared" si="1167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8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 hidden="1">
      <c r="A8590" s="157">
        <v>43922</v>
      </c>
      <c r="B8590" s="158" t="s">
        <v>3623</v>
      </c>
      <c r="C8590" s="158" t="s">
        <v>2</v>
      </c>
      <c r="D8590" s="158" t="s">
        <v>63</v>
      </c>
      <c r="E8590" s="158" t="s">
        <v>4126</v>
      </c>
      <c r="F8590" s="158" t="s">
        <v>4522</v>
      </c>
      <c r="G8590" s="159" t="s">
        <v>4126</v>
      </c>
      <c r="H8590" s="158" t="s">
        <v>60</v>
      </c>
      <c r="I8590" s="158" t="s">
        <v>5067</v>
      </c>
      <c r="J8590" s="168" t="s">
        <v>5062</v>
      </c>
      <c r="K8590" s="158" t="s">
        <v>32</v>
      </c>
      <c r="L8590" s="158"/>
      <c r="M8590" s="160" t="s">
        <v>4872</v>
      </c>
      <c r="N8590" s="158" t="s">
        <v>57</v>
      </c>
      <c r="O8590" s="158" t="s">
        <v>3313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5"/>
        <v>0</v>
      </c>
      <c r="W8590" s="164">
        <f t="shared" si="1166"/>
        <v>0</v>
      </c>
      <c r="X8590" s="164"/>
      <c r="Y8590" s="7">
        <f t="shared" si="1169"/>
        <v>0</v>
      </c>
      <c r="Z8590" s="271" t="s">
        <v>5108</v>
      </c>
      <c r="AA8590" s="8">
        <f t="shared" si="1161"/>
        <v>0</v>
      </c>
      <c r="AB8590" s="164">
        <f t="shared" ref="AB8590:AB8591" si="1170">W8590*P8590</f>
        <v>0</v>
      </c>
      <c r="AC8590" s="164">
        <f t="shared" si="1167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8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 hidden="1">
      <c r="A8591" s="157">
        <v>43922</v>
      </c>
      <c r="B8591" s="158" t="s">
        <v>3623</v>
      </c>
      <c r="C8591" s="158" t="s">
        <v>2</v>
      </c>
      <c r="D8591" s="158" t="s">
        <v>63</v>
      </c>
      <c r="E8591" s="158" t="s">
        <v>4126</v>
      </c>
      <c r="F8591" s="158" t="s">
        <v>4522</v>
      </c>
      <c r="G8591" s="159" t="s">
        <v>4126</v>
      </c>
      <c r="H8591" s="158" t="s">
        <v>60</v>
      </c>
      <c r="I8591" s="158" t="s">
        <v>5067</v>
      </c>
      <c r="J8591" s="168" t="s">
        <v>5062</v>
      </c>
      <c r="K8591" s="158" t="s">
        <v>32</v>
      </c>
      <c r="L8591" s="158"/>
      <c r="M8591" s="160" t="s">
        <v>4872</v>
      </c>
      <c r="N8591" s="158" t="s">
        <v>57</v>
      </c>
      <c r="O8591" s="158" t="s">
        <v>3313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5"/>
        <v>1959567.9000000032</v>
      </c>
      <c r="W8591" s="164">
        <f t="shared" si="1166"/>
        <v>6289783.1999999974</v>
      </c>
      <c r="X8591" s="164"/>
      <c r="Y8591" s="7">
        <f t="shared" si="1169"/>
        <v>0</v>
      </c>
      <c r="Z8591" s="271" t="s">
        <v>5108</v>
      </c>
      <c r="AA8591" s="8">
        <f t="shared" ref="AA8591:AA8654" si="1171">W8591+X8591</f>
        <v>6289783.1999999974</v>
      </c>
      <c r="AB8591" s="164">
        <f t="shared" si="1170"/>
        <v>314489.15999999992</v>
      </c>
      <c r="AC8591" s="164">
        <f t="shared" si="1167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8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 hidden="1">
      <c r="A8592" s="157">
        <v>43922</v>
      </c>
      <c r="B8592" s="158" t="s">
        <v>3623</v>
      </c>
      <c r="C8592" s="158" t="s">
        <v>2</v>
      </c>
      <c r="D8592" s="158" t="s">
        <v>63</v>
      </c>
      <c r="E8592" s="158" t="s">
        <v>1525</v>
      </c>
      <c r="F8592" s="158" t="s">
        <v>4885</v>
      </c>
      <c r="G8592" s="159" t="s">
        <v>1525</v>
      </c>
      <c r="H8592" s="158" t="s">
        <v>60</v>
      </c>
      <c r="I8592" s="158" t="s">
        <v>5067</v>
      </c>
      <c r="J8592" s="168" t="s">
        <v>5062</v>
      </c>
      <c r="K8592" s="158" t="s">
        <v>32</v>
      </c>
      <c r="L8592" s="158"/>
      <c r="M8592" s="160" t="s">
        <v>4872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5"/>
        <v>991.67999999999302</v>
      </c>
      <c r="W8592" s="164">
        <f t="shared" si="1166"/>
        <v>0</v>
      </c>
      <c r="X8592" s="164"/>
      <c r="Y8592" s="7">
        <f t="shared" si="1169"/>
        <v>0</v>
      </c>
      <c r="Z8592" s="164"/>
      <c r="AA8592" s="8"/>
      <c r="AB8592" s="164">
        <f t="shared" si="1162"/>
        <v>0</v>
      </c>
      <c r="AC8592" s="164">
        <f t="shared" si="1167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8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 hidden="1">
      <c r="A8593" s="157">
        <v>43922</v>
      </c>
      <c r="B8593" s="158" t="s">
        <v>3623</v>
      </c>
      <c r="C8593" s="158" t="s">
        <v>2</v>
      </c>
      <c r="D8593" s="158" t="s">
        <v>63</v>
      </c>
      <c r="E8593" s="158" t="s">
        <v>1525</v>
      </c>
      <c r="F8593" s="158" t="s">
        <v>4886</v>
      </c>
      <c r="G8593" s="159" t="s">
        <v>1525</v>
      </c>
      <c r="H8593" s="158" t="s">
        <v>60</v>
      </c>
      <c r="I8593" s="158" t="s">
        <v>5067</v>
      </c>
      <c r="J8593" s="168" t="s">
        <v>5062</v>
      </c>
      <c r="K8593" s="158" t="s">
        <v>32</v>
      </c>
      <c r="L8593" s="158"/>
      <c r="M8593" s="160" t="s">
        <v>4872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5"/>
        <v>-31500</v>
      </c>
      <c r="W8593" s="164">
        <f t="shared" si="1166"/>
        <v>0</v>
      </c>
      <c r="X8593" s="164"/>
      <c r="Y8593" s="7">
        <f t="shared" si="1169"/>
        <v>0</v>
      </c>
      <c r="Z8593" s="164"/>
      <c r="AA8593" s="8"/>
      <c r="AB8593" s="164">
        <f t="shared" si="1162"/>
        <v>0</v>
      </c>
      <c r="AC8593" s="164">
        <f t="shared" si="1167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8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 hidden="1">
      <c r="A8594" s="157">
        <v>43922</v>
      </c>
      <c r="B8594" s="158" t="s">
        <v>3623</v>
      </c>
      <c r="C8594" s="158" t="s">
        <v>2</v>
      </c>
      <c r="D8594" s="158" t="s">
        <v>63</v>
      </c>
      <c r="E8594" s="158" t="s">
        <v>1525</v>
      </c>
      <c r="F8594" s="158" t="s">
        <v>4887</v>
      </c>
      <c r="G8594" s="159" t="s">
        <v>1525</v>
      </c>
      <c r="H8594" s="158" t="s">
        <v>60</v>
      </c>
      <c r="I8594" s="158" t="s">
        <v>5067</v>
      </c>
      <c r="J8594" s="168" t="s">
        <v>5062</v>
      </c>
      <c r="K8594" s="158" t="s">
        <v>32</v>
      </c>
      <c r="L8594" s="158"/>
      <c r="M8594" s="160" t="s">
        <v>4872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5"/>
        <v>105682.05</v>
      </c>
      <c r="W8594" s="164">
        <f t="shared" si="1166"/>
        <v>14037.205882352942</v>
      </c>
      <c r="X8594" s="164"/>
      <c r="Y8594" s="7">
        <f t="shared" si="1169"/>
        <v>0</v>
      </c>
      <c r="Z8594" s="164"/>
      <c r="AA8594" s="8"/>
      <c r="AB8594" s="164">
        <f t="shared" si="1162"/>
        <v>280.74411764705837</v>
      </c>
      <c r="AC8594" s="164">
        <f t="shared" si="1167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8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 hidden="1">
      <c r="A8595" s="157">
        <v>43922</v>
      </c>
      <c r="B8595" s="158" t="s">
        <v>3623</v>
      </c>
      <c r="C8595" s="158" t="s">
        <v>2</v>
      </c>
      <c r="D8595" s="158" t="s">
        <v>63</v>
      </c>
      <c r="E8595" s="158" t="s">
        <v>1525</v>
      </c>
      <c r="F8595" s="158" t="s">
        <v>4888</v>
      </c>
      <c r="G8595" s="159" t="s">
        <v>1525</v>
      </c>
      <c r="H8595" s="158" t="s">
        <v>60</v>
      </c>
      <c r="I8595" s="158" t="s">
        <v>5067</v>
      </c>
      <c r="J8595" s="168" t="s">
        <v>5062</v>
      </c>
      <c r="K8595" s="158" t="s">
        <v>32</v>
      </c>
      <c r="L8595" s="158"/>
      <c r="M8595" s="160" t="s">
        <v>4872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5"/>
        <v>29636.910000000003</v>
      </c>
      <c r="W8595" s="164">
        <f t="shared" si="1166"/>
        <v>0</v>
      </c>
      <c r="X8595" s="164"/>
      <c r="Y8595" s="7">
        <f t="shared" si="1169"/>
        <v>0</v>
      </c>
      <c r="Z8595" s="164"/>
      <c r="AA8595" s="8"/>
      <c r="AB8595" s="164">
        <f t="shared" si="1162"/>
        <v>0</v>
      </c>
      <c r="AC8595" s="164">
        <f t="shared" si="1167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8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 hidden="1">
      <c r="A8596" s="157">
        <v>43922</v>
      </c>
      <c r="B8596" s="158" t="s">
        <v>3623</v>
      </c>
      <c r="C8596" s="158" t="s">
        <v>2</v>
      </c>
      <c r="D8596" s="158" t="s">
        <v>63</v>
      </c>
      <c r="E8596" s="158" t="s">
        <v>1525</v>
      </c>
      <c r="F8596" s="158" t="s">
        <v>4889</v>
      </c>
      <c r="G8596" s="159" t="s">
        <v>1525</v>
      </c>
      <c r="H8596" s="158" t="s">
        <v>60</v>
      </c>
      <c r="I8596" s="158" t="s">
        <v>5067</v>
      </c>
      <c r="J8596" s="168" t="s">
        <v>5062</v>
      </c>
      <c r="K8596" s="158" t="s">
        <v>32</v>
      </c>
      <c r="L8596" s="158"/>
      <c r="M8596" s="160" t="s">
        <v>4872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5"/>
        <v>456635.0199999999</v>
      </c>
      <c r="W8596" s="164">
        <f t="shared" si="1166"/>
        <v>523325.92307692312</v>
      </c>
      <c r="X8596" s="164"/>
      <c r="Y8596" s="7">
        <f t="shared" si="1169"/>
        <v>0</v>
      </c>
      <c r="Z8596" s="164"/>
      <c r="AA8596" s="8"/>
      <c r="AB8596" s="164">
        <f t="shared" si="1162"/>
        <v>20933.036923076957</v>
      </c>
      <c r="AC8596" s="164">
        <f t="shared" si="1167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8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 hidden="1">
      <c r="A8597" s="157">
        <v>43922</v>
      </c>
      <c r="B8597" s="158" t="s">
        <v>3623</v>
      </c>
      <c r="C8597" s="158" t="s">
        <v>2</v>
      </c>
      <c r="D8597" s="158" t="s">
        <v>63</v>
      </c>
      <c r="E8597" s="158" t="s">
        <v>1525</v>
      </c>
      <c r="F8597" s="158" t="s">
        <v>4890</v>
      </c>
      <c r="G8597" s="159" t="s">
        <v>1525</v>
      </c>
      <c r="H8597" s="158" t="s">
        <v>60</v>
      </c>
      <c r="I8597" s="158" t="s">
        <v>5067</v>
      </c>
      <c r="J8597" s="168" t="s">
        <v>5062</v>
      </c>
      <c r="K8597" s="158" t="s">
        <v>32</v>
      </c>
      <c r="L8597" s="158"/>
      <c r="M8597" s="160" t="s">
        <v>4872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5"/>
        <v>0</v>
      </c>
      <c r="W8597" s="164">
        <f t="shared" si="1166"/>
        <v>10770161.833333353</v>
      </c>
      <c r="X8597" s="164"/>
      <c r="Y8597" s="7">
        <f t="shared" si="1169"/>
        <v>0</v>
      </c>
      <c r="Z8597" s="270">
        <f>P8597</f>
        <v>0.02</v>
      </c>
      <c r="AA8597" s="8">
        <f t="shared" si="1171"/>
        <v>10770161.833333353</v>
      </c>
      <c r="AB8597" s="164">
        <f t="shared" si="1162"/>
        <v>215403.23666666634</v>
      </c>
      <c r="AC8597" s="164">
        <f t="shared" si="1167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8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 hidden="1">
      <c r="A8598" s="157">
        <v>43922</v>
      </c>
      <c r="B8598" s="158" t="s">
        <v>3623</v>
      </c>
      <c r="C8598" s="158" t="s">
        <v>2</v>
      </c>
      <c r="D8598" s="158" t="s">
        <v>63</v>
      </c>
      <c r="E8598" s="158" t="s">
        <v>1525</v>
      </c>
      <c r="F8598" s="158" t="s">
        <v>1572</v>
      </c>
      <c r="G8598" s="159" t="s">
        <v>1525</v>
      </c>
      <c r="H8598" s="158" t="s">
        <v>60</v>
      </c>
      <c r="I8598" s="158" t="s">
        <v>5067</v>
      </c>
      <c r="J8598" s="168" t="s">
        <v>5062</v>
      </c>
      <c r="K8598" s="158" t="s">
        <v>32</v>
      </c>
      <c r="L8598" s="158"/>
      <c r="M8598" s="160" t="s">
        <v>4872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5"/>
        <v>8380612.6800000183</v>
      </c>
      <c r="W8598" s="164">
        <f t="shared" si="1166"/>
        <v>4119387.3199999817</v>
      </c>
      <c r="X8598" s="164"/>
      <c r="Y8598" s="7">
        <f t="shared" si="1169"/>
        <v>0</v>
      </c>
      <c r="Z8598" s="164"/>
      <c r="AA8598" s="8"/>
      <c r="AB8598" s="164">
        <f t="shared" si="1162"/>
        <v>0</v>
      </c>
      <c r="AC8598" s="164">
        <f t="shared" si="1167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8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 hidden="1">
      <c r="A8599" s="157">
        <v>43922</v>
      </c>
      <c r="B8599" s="158" t="s">
        <v>3623</v>
      </c>
      <c r="C8599" s="158" t="s">
        <v>2</v>
      </c>
      <c r="D8599" s="158" t="s">
        <v>63</v>
      </c>
      <c r="E8599" s="158" t="s">
        <v>1525</v>
      </c>
      <c r="F8599" s="158" t="s">
        <v>3308</v>
      </c>
      <c r="G8599" s="159" t="s">
        <v>1525</v>
      </c>
      <c r="H8599" s="158" t="s">
        <v>60</v>
      </c>
      <c r="I8599" s="158" t="s">
        <v>5067</v>
      </c>
      <c r="J8599" s="168" t="s">
        <v>5062</v>
      </c>
      <c r="K8599" s="158" t="s">
        <v>32</v>
      </c>
      <c r="L8599" s="158"/>
      <c r="M8599" s="160" t="s">
        <v>4872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5"/>
        <v>0</v>
      </c>
      <c r="W8599" s="164">
        <f t="shared" si="1166"/>
        <v>2188877.0294117667</v>
      </c>
      <c r="X8599" s="164"/>
      <c r="Y8599" s="7">
        <f t="shared" si="1169"/>
        <v>0</v>
      </c>
      <c r="Z8599" s="270">
        <f t="shared" ref="Z8599:Z8600" si="1172">P8599</f>
        <v>0.02</v>
      </c>
      <c r="AA8599" s="8">
        <f t="shared" si="1171"/>
        <v>2188877.0294117667</v>
      </c>
      <c r="AB8599" s="164">
        <f t="shared" si="1162"/>
        <v>43777.540588235483</v>
      </c>
      <c r="AC8599" s="164">
        <f t="shared" si="1167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8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 hidden="1">
      <c r="A8600" s="157">
        <v>43922</v>
      </c>
      <c r="B8600" s="158" t="s">
        <v>3623</v>
      </c>
      <c r="C8600" s="158" t="s">
        <v>2</v>
      </c>
      <c r="D8600" s="158" t="s">
        <v>63</v>
      </c>
      <c r="E8600" s="158" t="s">
        <v>1525</v>
      </c>
      <c r="F8600" s="158" t="s">
        <v>3308</v>
      </c>
      <c r="G8600" s="159" t="s">
        <v>1525</v>
      </c>
      <c r="H8600" s="158" t="s">
        <v>60</v>
      </c>
      <c r="I8600" s="158" t="s">
        <v>5067</v>
      </c>
      <c r="J8600" s="168" t="s">
        <v>5062</v>
      </c>
      <c r="K8600" s="158" t="s">
        <v>32</v>
      </c>
      <c r="L8600" s="158"/>
      <c r="M8600" s="160" t="s">
        <v>4872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5"/>
        <v>0</v>
      </c>
      <c r="W8600" s="164">
        <f t="shared" si="1166"/>
        <v>290196.07843137253</v>
      </c>
      <c r="X8600" s="164"/>
      <c r="Y8600" s="7">
        <f t="shared" si="1169"/>
        <v>0</v>
      </c>
      <c r="Z8600" s="270">
        <f t="shared" si="1172"/>
        <v>2.0000000000000018E-2</v>
      </c>
      <c r="AA8600" s="8">
        <f t="shared" si="1171"/>
        <v>290196.07843137253</v>
      </c>
      <c r="AB8600" s="164">
        <f t="shared" si="1162"/>
        <v>5803.9215686274692</v>
      </c>
      <c r="AC8600" s="164">
        <f t="shared" si="1167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8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 hidden="1">
      <c r="A8601" s="157">
        <v>43922</v>
      </c>
      <c r="B8601" s="158" t="s">
        <v>3623</v>
      </c>
      <c r="C8601" s="158" t="s">
        <v>2</v>
      </c>
      <c r="D8601" s="158" t="s">
        <v>63</v>
      </c>
      <c r="E8601" s="158" t="s">
        <v>1525</v>
      </c>
      <c r="F8601" s="158" t="s">
        <v>3308</v>
      </c>
      <c r="G8601" s="159" t="s">
        <v>1525</v>
      </c>
      <c r="H8601" s="158" t="s">
        <v>60</v>
      </c>
      <c r="I8601" s="158" t="s">
        <v>5067</v>
      </c>
      <c r="J8601" s="168" t="s">
        <v>5062</v>
      </c>
      <c r="K8601" s="158" t="s">
        <v>32</v>
      </c>
      <c r="L8601" s="158"/>
      <c r="M8601" s="160" t="s">
        <v>4872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5"/>
        <v>2410925.2700000023</v>
      </c>
      <c r="W8601" s="164">
        <f t="shared" si="1166"/>
        <v>2219074.7299999977</v>
      </c>
      <c r="X8601" s="164"/>
      <c r="Y8601" s="7">
        <f t="shared" si="1169"/>
        <v>0</v>
      </c>
      <c r="Z8601" s="164"/>
      <c r="AA8601" s="8"/>
      <c r="AB8601" s="164">
        <f t="shared" si="1162"/>
        <v>0</v>
      </c>
      <c r="AC8601" s="164">
        <f t="shared" si="1167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8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 hidden="1">
      <c r="A8602" s="157">
        <v>43922</v>
      </c>
      <c r="B8602" s="158" t="s">
        <v>3623</v>
      </c>
      <c r="C8602" s="158" t="s">
        <v>2</v>
      </c>
      <c r="D8602" s="158" t="s">
        <v>63</v>
      </c>
      <c r="E8602" s="158" t="s">
        <v>1525</v>
      </c>
      <c r="F8602" s="158" t="s">
        <v>4891</v>
      </c>
      <c r="G8602" s="159" t="s">
        <v>1525</v>
      </c>
      <c r="H8602" s="158" t="s">
        <v>60</v>
      </c>
      <c r="I8602" s="158" t="s">
        <v>5067</v>
      </c>
      <c r="J8602" s="168" t="s">
        <v>5062</v>
      </c>
      <c r="K8602" s="158" t="s">
        <v>32</v>
      </c>
      <c r="L8602" s="158"/>
      <c r="M8602" s="160" t="s">
        <v>4872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5"/>
        <v>37367.300000000003</v>
      </c>
      <c r="W8602" s="164">
        <f t="shared" si="1166"/>
        <v>0</v>
      </c>
      <c r="X8602" s="164"/>
      <c r="Y8602" s="7">
        <f t="shared" si="1169"/>
        <v>0</v>
      </c>
      <c r="Z8602" s="164"/>
      <c r="AA8602" s="8"/>
      <c r="AB8602" s="164">
        <f t="shared" si="1162"/>
        <v>0</v>
      </c>
      <c r="AC8602" s="164">
        <f t="shared" si="1167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8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 hidden="1">
      <c r="A8603" s="157">
        <v>43922</v>
      </c>
      <c r="B8603" s="158" t="s">
        <v>3623</v>
      </c>
      <c r="C8603" s="158" t="s">
        <v>2</v>
      </c>
      <c r="D8603" s="158" t="s">
        <v>63</v>
      </c>
      <c r="E8603" s="158" t="s">
        <v>1525</v>
      </c>
      <c r="F8603" s="158" t="s">
        <v>4892</v>
      </c>
      <c r="G8603" s="159" t="s">
        <v>1525</v>
      </c>
      <c r="H8603" s="158" t="s">
        <v>60</v>
      </c>
      <c r="I8603" s="158" t="s">
        <v>5067</v>
      </c>
      <c r="J8603" s="168" t="s">
        <v>5062</v>
      </c>
      <c r="K8603" s="158" t="s">
        <v>32</v>
      </c>
      <c r="L8603" s="158"/>
      <c r="M8603" s="160" t="s">
        <v>4872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5"/>
        <v>8945.39</v>
      </c>
      <c r="W8603" s="164">
        <f t="shared" si="1166"/>
        <v>0</v>
      </c>
      <c r="X8603" s="164"/>
      <c r="Y8603" s="7">
        <f t="shared" si="1169"/>
        <v>0</v>
      </c>
      <c r="Z8603" s="164"/>
      <c r="AA8603" s="8"/>
      <c r="AB8603" s="164">
        <f t="shared" si="1162"/>
        <v>0</v>
      </c>
      <c r="AC8603" s="164">
        <f t="shared" si="1167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8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 hidden="1">
      <c r="A8604" s="157">
        <v>43922</v>
      </c>
      <c r="B8604" s="158" t="s">
        <v>3623</v>
      </c>
      <c r="C8604" s="158" t="s">
        <v>2</v>
      </c>
      <c r="D8604" s="158" t="s">
        <v>63</v>
      </c>
      <c r="E8604" s="158" t="s">
        <v>4130</v>
      </c>
      <c r="F8604" s="158" t="s">
        <v>4893</v>
      </c>
      <c r="G8604" s="159" t="s">
        <v>4131</v>
      </c>
      <c r="H8604" s="158" t="s">
        <v>60</v>
      </c>
      <c r="I8604" s="158" t="s">
        <v>5067</v>
      </c>
      <c r="J8604" s="168" t="s">
        <v>5062</v>
      </c>
      <c r="K8604" s="158" t="s">
        <v>32</v>
      </c>
      <c r="L8604" s="158"/>
      <c r="M8604" s="160" t="s">
        <v>4872</v>
      </c>
      <c r="N8604" s="158" t="s">
        <v>57</v>
      </c>
      <c r="O8604" s="158" t="s">
        <v>3313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5"/>
        <v>435445.60999999987</v>
      </c>
      <c r="W8604" s="164">
        <f t="shared" si="1166"/>
        <v>1317482.6400000001</v>
      </c>
      <c r="X8604" s="164"/>
      <c r="Y8604" s="7">
        <f t="shared" si="1169"/>
        <v>0</v>
      </c>
      <c r="Z8604" s="271" t="s">
        <v>5108</v>
      </c>
      <c r="AA8604" s="8">
        <f t="shared" si="1171"/>
        <v>1317482.6400000001</v>
      </c>
      <c r="AB8604" s="164">
        <f t="shared" ref="AB8604:AB8614" si="1173">W8604*P8604</f>
        <v>65874.132000000012</v>
      </c>
      <c r="AC8604" s="164">
        <f t="shared" si="1167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8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 hidden="1">
      <c r="A8605" s="157">
        <v>43922</v>
      </c>
      <c r="B8605" s="158" t="s">
        <v>3623</v>
      </c>
      <c r="C8605" s="158" t="s">
        <v>2</v>
      </c>
      <c r="D8605" s="158" t="s">
        <v>63</v>
      </c>
      <c r="E8605" s="158" t="s">
        <v>4131</v>
      </c>
      <c r="F8605" s="158" t="s">
        <v>4894</v>
      </c>
      <c r="G8605" s="159" t="s">
        <v>4131</v>
      </c>
      <c r="H8605" s="158" t="s">
        <v>4478</v>
      </c>
      <c r="I8605" s="158" t="s">
        <v>5067</v>
      </c>
      <c r="J8605" s="168" t="s">
        <v>5062</v>
      </c>
      <c r="K8605" s="158" t="s">
        <v>32</v>
      </c>
      <c r="L8605" s="158"/>
      <c r="M8605" s="160" t="s">
        <v>4872</v>
      </c>
      <c r="N8605" s="158" t="s">
        <v>57</v>
      </c>
      <c r="O8605" s="158" t="s">
        <v>3313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5"/>
        <v>262003.95000000013</v>
      </c>
      <c r="W8605" s="164">
        <f t="shared" si="1166"/>
        <v>510163.52000000008</v>
      </c>
      <c r="X8605" s="164"/>
      <c r="Y8605" s="7">
        <f t="shared" si="1169"/>
        <v>0</v>
      </c>
      <c r="Z8605" s="271" t="s">
        <v>5108</v>
      </c>
      <c r="AA8605" s="8">
        <f t="shared" si="1171"/>
        <v>510163.52000000008</v>
      </c>
      <c r="AB8605" s="164">
        <f t="shared" si="1173"/>
        <v>25508.176000000007</v>
      </c>
      <c r="AC8605" s="164">
        <f t="shared" si="1167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8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 hidden="1">
      <c r="A8606" s="157">
        <v>43922</v>
      </c>
      <c r="B8606" s="158" t="s">
        <v>3623</v>
      </c>
      <c r="C8606" s="158" t="s">
        <v>2</v>
      </c>
      <c r="D8606" s="158" t="s">
        <v>63</v>
      </c>
      <c r="E8606" s="158" t="s">
        <v>4895</v>
      </c>
      <c r="F8606" s="158" t="s">
        <v>4896</v>
      </c>
      <c r="G8606" s="159" t="s">
        <v>4365</v>
      </c>
      <c r="H8606" s="158" t="s">
        <v>60</v>
      </c>
      <c r="I8606" s="158" t="s">
        <v>5067</v>
      </c>
      <c r="J8606" s="168" t="s">
        <v>62</v>
      </c>
      <c r="K8606" s="158" t="s">
        <v>32</v>
      </c>
      <c r="L8606" s="158"/>
      <c r="M8606" s="160" t="s">
        <v>5081</v>
      </c>
      <c r="N8606" s="158" t="s">
        <v>57</v>
      </c>
      <c r="O8606" s="158" t="s">
        <v>3313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6"/>
        <v>70492.299999999872</v>
      </c>
      <c r="X8606" s="164"/>
      <c r="Y8606" s="7">
        <f t="shared" si="1169"/>
        <v>0</v>
      </c>
      <c r="Z8606" s="271" t="s">
        <v>5108</v>
      </c>
      <c r="AA8606" s="8">
        <f t="shared" si="1171"/>
        <v>70492.299999999872</v>
      </c>
      <c r="AB8606" s="164">
        <f t="shared" si="1173"/>
        <v>3524.6149999999939</v>
      </c>
      <c r="AC8606" s="164">
        <f t="shared" si="1167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8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 hidden="1">
      <c r="A8607" s="157">
        <v>43922</v>
      </c>
      <c r="B8607" s="158" t="s">
        <v>3623</v>
      </c>
      <c r="C8607" s="158" t="s">
        <v>2</v>
      </c>
      <c r="D8607" s="158" t="s">
        <v>63</v>
      </c>
      <c r="E8607" s="158" t="s">
        <v>4128</v>
      </c>
      <c r="F8607" s="158" t="s">
        <v>4897</v>
      </c>
      <c r="G8607" s="159" t="s">
        <v>4128</v>
      </c>
      <c r="H8607" s="158" t="s">
        <v>60</v>
      </c>
      <c r="I8607" s="158" t="s">
        <v>5067</v>
      </c>
      <c r="J8607" s="168" t="s">
        <v>5062</v>
      </c>
      <c r="K8607" s="158" t="s">
        <v>32</v>
      </c>
      <c r="L8607" s="158"/>
      <c r="M8607" s="160" t="s">
        <v>4872</v>
      </c>
      <c r="N8607" s="158" t="s">
        <v>57</v>
      </c>
      <c r="O8607" s="158" t="s">
        <v>3313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5"/>
        <v>788438.53999999911</v>
      </c>
      <c r="W8607" s="164">
        <f t="shared" si="1166"/>
        <v>6196977.7200000016</v>
      </c>
      <c r="X8607" s="164"/>
      <c r="Y8607" s="7">
        <f t="shared" si="1169"/>
        <v>0</v>
      </c>
      <c r="Z8607" s="271" t="s">
        <v>5108</v>
      </c>
      <c r="AA8607" s="8">
        <f t="shared" si="1171"/>
        <v>6196977.7200000016</v>
      </c>
      <c r="AB8607" s="164">
        <f t="shared" si="1173"/>
        <v>309848.88600000012</v>
      </c>
      <c r="AC8607" s="164">
        <f t="shared" si="1167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8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 hidden="1">
      <c r="A8608" s="157">
        <v>43922</v>
      </c>
      <c r="B8608" s="158" t="s">
        <v>3623</v>
      </c>
      <c r="C8608" s="158" t="s">
        <v>2</v>
      </c>
      <c r="D8608" s="158" t="s">
        <v>63</v>
      </c>
      <c r="E8608" s="158" t="s">
        <v>4127</v>
      </c>
      <c r="F8608" s="158" t="s">
        <v>4519</v>
      </c>
      <c r="G8608" s="159" t="s">
        <v>4128</v>
      </c>
      <c r="H8608" s="158" t="s">
        <v>60</v>
      </c>
      <c r="I8608" s="158" t="s">
        <v>5067</v>
      </c>
      <c r="J8608" s="168" t="s">
        <v>5062</v>
      </c>
      <c r="K8608" s="158" t="s">
        <v>32</v>
      </c>
      <c r="L8608" s="158"/>
      <c r="M8608" s="160" t="s">
        <v>4872</v>
      </c>
      <c r="N8608" s="158" t="s">
        <v>57</v>
      </c>
      <c r="O8608" s="158" t="s">
        <v>3313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5"/>
        <v>65780.639999999665</v>
      </c>
      <c r="W8608" s="164">
        <f t="shared" si="1166"/>
        <v>396219.36000000034</v>
      </c>
      <c r="X8608" s="164"/>
      <c r="Y8608" s="7">
        <f t="shared" si="1169"/>
        <v>0</v>
      </c>
      <c r="Z8608" s="271" t="s">
        <v>5108</v>
      </c>
      <c r="AA8608" s="8">
        <f t="shared" si="1171"/>
        <v>396219.36000000034</v>
      </c>
      <c r="AB8608" s="164">
        <f t="shared" si="1173"/>
        <v>19810.968000000019</v>
      </c>
      <c r="AC8608" s="164">
        <f t="shared" si="1167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8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 hidden="1">
      <c r="A8609" s="157">
        <v>43922</v>
      </c>
      <c r="B8609" s="158" t="s">
        <v>3623</v>
      </c>
      <c r="C8609" s="158" t="s">
        <v>2</v>
      </c>
      <c r="D8609" s="158" t="s">
        <v>63</v>
      </c>
      <c r="E8609" s="158" t="s">
        <v>4128</v>
      </c>
      <c r="F8609" s="158" t="s">
        <v>4519</v>
      </c>
      <c r="G8609" s="159" t="s">
        <v>4128</v>
      </c>
      <c r="H8609" s="158" t="s">
        <v>60</v>
      </c>
      <c r="I8609" s="158" t="s">
        <v>5067</v>
      </c>
      <c r="J8609" s="168" t="s">
        <v>5062</v>
      </c>
      <c r="K8609" s="158" t="s">
        <v>32</v>
      </c>
      <c r="L8609" s="158"/>
      <c r="M8609" s="160" t="s">
        <v>4872</v>
      </c>
      <c r="N8609" s="158" t="s">
        <v>57</v>
      </c>
      <c r="O8609" s="158" t="s">
        <v>3313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5"/>
        <v>0</v>
      </c>
      <c r="W8609" s="164">
        <f t="shared" si="1166"/>
        <v>0</v>
      </c>
      <c r="X8609" s="164"/>
      <c r="Y8609" s="7">
        <f t="shared" si="1169"/>
        <v>0</v>
      </c>
      <c r="Z8609" s="271" t="s">
        <v>5108</v>
      </c>
      <c r="AA8609" s="8">
        <f t="shared" si="1171"/>
        <v>0</v>
      </c>
      <c r="AB8609" s="164">
        <f t="shared" si="1173"/>
        <v>0</v>
      </c>
      <c r="AC8609" s="164">
        <f t="shared" si="1167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8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 hidden="1">
      <c r="A8610" s="157">
        <v>43922</v>
      </c>
      <c r="B8610" s="158" t="s">
        <v>3623</v>
      </c>
      <c r="C8610" s="158" t="s">
        <v>2</v>
      </c>
      <c r="D8610" s="158" t="s">
        <v>63</v>
      </c>
      <c r="E8610" s="158" t="s">
        <v>4128</v>
      </c>
      <c r="F8610" s="158" t="s">
        <v>4519</v>
      </c>
      <c r="G8610" s="159" t="s">
        <v>4128</v>
      </c>
      <c r="H8610" s="158" t="s">
        <v>60</v>
      </c>
      <c r="I8610" s="158" t="s">
        <v>5067</v>
      </c>
      <c r="J8610" s="168" t="s">
        <v>5062</v>
      </c>
      <c r="K8610" s="158" t="s">
        <v>32</v>
      </c>
      <c r="L8610" s="158"/>
      <c r="M8610" s="160" t="s">
        <v>4872</v>
      </c>
      <c r="N8610" s="158" t="s">
        <v>57</v>
      </c>
      <c r="O8610" s="158" t="s">
        <v>3313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5"/>
        <v>800000</v>
      </c>
      <c r="W8610" s="164">
        <f t="shared" si="1166"/>
        <v>0</v>
      </c>
      <c r="X8610" s="164"/>
      <c r="Y8610" s="7">
        <f t="shared" si="1169"/>
        <v>0</v>
      </c>
      <c r="Z8610" s="271" t="s">
        <v>5108</v>
      </c>
      <c r="AA8610" s="8">
        <f t="shared" si="1171"/>
        <v>0</v>
      </c>
      <c r="AB8610" s="164">
        <f t="shared" si="1173"/>
        <v>0</v>
      </c>
      <c r="AC8610" s="164">
        <f t="shared" si="1167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8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 hidden="1">
      <c r="A8611" s="157">
        <v>43922</v>
      </c>
      <c r="B8611" s="158" t="s">
        <v>3623</v>
      </c>
      <c r="C8611" s="158" t="s">
        <v>2</v>
      </c>
      <c r="D8611" s="158" t="s">
        <v>63</v>
      </c>
      <c r="E8611" s="158" t="s">
        <v>4128</v>
      </c>
      <c r="F8611" s="158" t="s">
        <v>4519</v>
      </c>
      <c r="G8611" s="159" t="s">
        <v>4128</v>
      </c>
      <c r="H8611" s="158" t="s">
        <v>60</v>
      </c>
      <c r="I8611" s="158" t="s">
        <v>5067</v>
      </c>
      <c r="J8611" s="168" t="s">
        <v>5062</v>
      </c>
      <c r="K8611" s="158" t="s">
        <v>32</v>
      </c>
      <c r="L8611" s="158"/>
      <c r="M8611" s="160" t="s">
        <v>4872</v>
      </c>
      <c r="N8611" s="158" t="s">
        <v>57</v>
      </c>
      <c r="O8611" s="158" t="s">
        <v>3313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5"/>
        <v>0</v>
      </c>
      <c r="W8611" s="164">
        <f t="shared" si="1166"/>
        <v>4230810.01</v>
      </c>
      <c r="X8611" s="164"/>
      <c r="Y8611" s="7">
        <f t="shared" si="1169"/>
        <v>0</v>
      </c>
      <c r="Z8611" s="271" t="s">
        <v>5108</v>
      </c>
      <c r="AA8611" s="8">
        <f t="shared" si="1171"/>
        <v>4230810.01</v>
      </c>
      <c r="AB8611" s="164">
        <f t="shared" si="1173"/>
        <v>211540.50049999999</v>
      </c>
      <c r="AC8611" s="164">
        <f t="shared" si="1167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8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 hidden="1">
      <c r="A8612" s="157">
        <v>43922</v>
      </c>
      <c r="B8612" s="158" t="s">
        <v>3623</v>
      </c>
      <c r="C8612" s="158" t="s">
        <v>2</v>
      </c>
      <c r="D8612" s="158" t="s">
        <v>63</v>
      </c>
      <c r="E8612" s="158" t="s">
        <v>4128</v>
      </c>
      <c r="F8612" s="158" t="s">
        <v>4898</v>
      </c>
      <c r="G8612" s="159" t="s">
        <v>4128</v>
      </c>
      <c r="H8612" s="158" t="s">
        <v>60</v>
      </c>
      <c r="I8612" s="158" t="s">
        <v>5067</v>
      </c>
      <c r="J8612" s="168" t="s">
        <v>5062</v>
      </c>
      <c r="K8612" s="158" t="s">
        <v>32</v>
      </c>
      <c r="L8612" s="158"/>
      <c r="M8612" s="160" t="s">
        <v>4872</v>
      </c>
      <c r="N8612" s="158" t="s">
        <v>57</v>
      </c>
      <c r="O8612" s="158" t="s">
        <v>3313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5"/>
        <v>305021.31999999983</v>
      </c>
      <c r="W8612" s="164">
        <f t="shared" si="1166"/>
        <v>1584156.06</v>
      </c>
      <c r="X8612" s="164"/>
      <c r="Y8612" s="7">
        <f t="shared" si="1169"/>
        <v>0</v>
      </c>
      <c r="Z8612" s="271" t="s">
        <v>5108</v>
      </c>
      <c r="AA8612" s="8">
        <f t="shared" si="1171"/>
        <v>1584156.06</v>
      </c>
      <c r="AB8612" s="164">
        <f t="shared" si="1173"/>
        <v>79207.803000000014</v>
      </c>
      <c r="AC8612" s="164">
        <f t="shared" si="1167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8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 hidden="1">
      <c r="A8613" s="157">
        <v>43922</v>
      </c>
      <c r="B8613" s="158" t="s">
        <v>3623</v>
      </c>
      <c r="C8613" s="158" t="s">
        <v>2</v>
      </c>
      <c r="D8613" s="158" t="s">
        <v>63</v>
      </c>
      <c r="E8613" s="158" t="s">
        <v>4128</v>
      </c>
      <c r="F8613" s="158" t="s">
        <v>4475</v>
      </c>
      <c r="G8613" s="159" t="s">
        <v>4128</v>
      </c>
      <c r="H8613" s="158" t="s">
        <v>60</v>
      </c>
      <c r="I8613" s="158" t="s">
        <v>5067</v>
      </c>
      <c r="J8613" s="168" t="s">
        <v>5062</v>
      </c>
      <c r="K8613" s="158" t="s">
        <v>32</v>
      </c>
      <c r="L8613" s="158"/>
      <c r="M8613" s="160" t="s">
        <v>4872</v>
      </c>
      <c r="N8613" s="158" t="s">
        <v>57</v>
      </c>
      <c r="O8613" s="158" t="s">
        <v>3313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5"/>
        <v>90000</v>
      </c>
      <c r="W8613" s="164">
        <f t="shared" si="1166"/>
        <v>0</v>
      </c>
      <c r="X8613" s="164"/>
      <c r="Y8613" s="7">
        <f t="shared" si="1169"/>
        <v>0</v>
      </c>
      <c r="Z8613" s="271" t="s">
        <v>5108</v>
      </c>
      <c r="AA8613" s="8">
        <f t="shared" si="1171"/>
        <v>0</v>
      </c>
      <c r="AB8613" s="164">
        <f t="shared" si="1173"/>
        <v>0</v>
      </c>
      <c r="AC8613" s="164">
        <f t="shared" si="1167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8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 hidden="1">
      <c r="A8614" s="157">
        <v>43922</v>
      </c>
      <c r="B8614" s="158" t="s">
        <v>3623</v>
      </c>
      <c r="C8614" s="158" t="s">
        <v>2</v>
      </c>
      <c r="D8614" s="158" t="s">
        <v>63</v>
      </c>
      <c r="E8614" s="158" t="s">
        <v>4128</v>
      </c>
      <c r="F8614" s="158" t="s">
        <v>4475</v>
      </c>
      <c r="G8614" s="159" t="s">
        <v>4128</v>
      </c>
      <c r="H8614" s="158" t="s">
        <v>60</v>
      </c>
      <c r="I8614" s="158" t="s">
        <v>5067</v>
      </c>
      <c r="J8614" s="168" t="s">
        <v>5062</v>
      </c>
      <c r="K8614" s="158" t="s">
        <v>32</v>
      </c>
      <c r="L8614" s="158"/>
      <c r="M8614" s="160" t="s">
        <v>4872</v>
      </c>
      <c r="N8614" s="158" t="s">
        <v>57</v>
      </c>
      <c r="O8614" s="158" t="s">
        <v>3313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5"/>
        <v>1423438.8400000092</v>
      </c>
      <c r="W8614" s="164">
        <f t="shared" si="1166"/>
        <v>2200812.7499999981</v>
      </c>
      <c r="X8614" s="164"/>
      <c r="Y8614" s="7">
        <f t="shared" si="1169"/>
        <v>0</v>
      </c>
      <c r="Z8614" s="271" t="s">
        <v>5108</v>
      </c>
      <c r="AA8614" s="8">
        <f t="shared" si="1171"/>
        <v>2200812.7499999981</v>
      </c>
      <c r="AB8614" s="164">
        <f t="shared" si="1173"/>
        <v>110040.63749999991</v>
      </c>
      <c r="AC8614" s="164">
        <f t="shared" si="1167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8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 hidden="1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4899</v>
      </c>
      <c r="F8615" s="158" t="s">
        <v>4899</v>
      </c>
      <c r="G8615" s="159" t="s">
        <v>1530</v>
      </c>
      <c r="H8615" s="158" t="s">
        <v>60</v>
      </c>
      <c r="I8615" s="158" t="s">
        <v>5067</v>
      </c>
      <c r="J8615" s="168" t="s">
        <v>5062</v>
      </c>
      <c r="K8615" s="158" t="s">
        <v>32</v>
      </c>
      <c r="L8615" s="158"/>
      <c r="M8615" s="160" t="s">
        <v>4872</v>
      </c>
      <c r="N8615" s="158" t="s">
        <v>57</v>
      </c>
      <c r="O8615" s="158" t="s">
        <v>3298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5"/>
        <v>0</v>
      </c>
      <c r="W8615" s="164">
        <f t="shared" si="1166"/>
        <v>0</v>
      </c>
      <c r="X8615" s="164"/>
      <c r="Y8615" s="7">
        <f t="shared" si="1169"/>
        <v>0</v>
      </c>
      <c r="Z8615" s="164"/>
      <c r="AA8615" s="8"/>
      <c r="AB8615" s="164">
        <f t="shared" ref="AB8615:AB8628" si="1174">U8615-W8615</f>
        <v>0</v>
      </c>
      <c r="AC8615" s="164">
        <f t="shared" si="1167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8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 hidden="1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5067</v>
      </c>
      <c r="J8616" s="168" t="s">
        <v>5062</v>
      </c>
      <c r="K8616" s="158" t="s">
        <v>32</v>
      </c>
      <c r="L8616" s="158"/>
      <c r="M8616" s="160" t="s">
        <v>4900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5"/>
        <v>-1044710.3900000001</v>
      </c>
      <c r="W8616" s="164">
        <f t="shared" si="1166"/>
        <v>1044710.3900000001</v>
      </c>
      <c r="X8616" s="164"/>
      <c r="Y8616" s="7">
        <f t="shared" si="1169"/>
        <v>0</v>
      </c>
      <c r="Z8616" s="164"/>
      <c r="AA8616" s="8">
        <f t="shared" si="1171"/>
        <v>1044710.3900000001</v>
      </c>
      <c r="AB8616" s="164">
        <f t="shared" si="1174"/>
        <v>0</v>
      </c>
      <c r="AC8616" s="164">
        <f t="shared" si="1167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8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 hidden="1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5066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6"/>
        <v>0</v>
      </c>
      <c r="X8617" s="164"/>
      <c r="Y8617" s="7">
        <f t="shared" si="1169"/>
        <v>0</v>
      </c>
      <c r="Z8617" s="164"/>
      <c r="AA8617" s="8">
        <f t="shared" si="1171"/>
        <v>0</v>
      </c>
      <c r="AB8617" s="164">
        <f t="shared" si="1174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 hidden="1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5066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5">S8618+T8618-U8618</f>
        <v>1702153.3099999996</v>
      </c>
      <c r="W8618" s="164">
        <f t="shared" si="1166"/>
        <v>1503394.7047619047</v>
      </c>
      <c r="X8618" s="164"/>
      <c r="Y8618" s="7">
        <f t="shared" si="1169"/>
        <v>0</v>
      </c>
      <c r="Z8618" s="164"/>
      <c r="AA8618" s="8">
        <f t="shared" si="1171"/>
        <v>1503394.7047619047</v>
      </c>
      <c r="AB8618" s="164">
        <f t="shared" si="1174"/>
        <v>75169.73523809528</v>
      </c>
      <c r="AC8618" s="164">
        <f t="shared" ref="AC8618:AC8681" si="1176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7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 hidden="1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4901</v>
      </c>
      <c r="G8619" s="159" t="s">
        <v>54</v>
      </c>
      <c r="H8619" s="158" t="s">
        <v>47</v>
      </c>
      <c r="I8619" s="158" t="s">
        <v>5066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5"/>
        <v>0</v>
      </c>
      <c r="W8619" s="164">
        <f t="shared" si="1166"/>
        <v>1525.0673076923076</v>
      </c>
      <c r="X8619" s="164"/>
      <c r="Y8619" s="7">
        <f t="shared" si="1169"/>
        <v>0</v>
      </c>
      <c r="Z8619" s="164"/>
      <c r="AA8619" s="8">
        <f t="shared" si="1171"/>
        <v>1525.0673076923076</v>
      </c>
      <c r="AB8619" s="164">
        <f t="shared" si="1174"/>
        <v>61.002692307692314</v>
      </c>
      <c r="AC8619" s="164">
        <f t="shared" si="1176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7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 hidden="1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4901</v>
      </c>
      <c r="G8620" s="159" t="s">
        <v>54</v>
      </c>
      <c r="H8620" s="158" t="s">
        <v>47</v>
      </c>
      <c r="I8620" s="158" t="s">
        <v>5066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5"/>
        <v>0</v>
      </c>
      <c r="W8620" s="164">
        <f t="shared" si="1166"/>
        <v>27545.313725490196</v>
      </c>
      <c r="X8620" s="164"/>
      <c r="Y8620" s="7">
        <f t="shared" si="1169"/>
        <v>0</v>
      </c>
      <c r="Z8620" s="164"/>
      <c r="AA8620" s="8">
        <f t="shared" si="1171"/>
        <v>27545.313725490196</v>
      </c>
      <c r="AB8620" s="164">
        <f t="shared" si="1174"/>
        <v>550.90627450980537</v>
      </c>
      <c r="AC8620" s="164">
        <f t="shared" si="1176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7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 hidden="1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5066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5"/>
        <v>25000</v>
      </c>
      <c r="W8621" s="164">
        <f t="shared" si="1166"/>
        <v>0</v>
      </c>
      <c r="X8621" s="164"/>
      <c r="Y8621" s="7">
        <f t="shared" si="1169"/>
        <v>0</v>
      </c>
      <c r="Z8621" s="164"/>
      <c r="AA8621" s="8">
        <f t="shared" si="1171"/>
        <v>0</v>
      </c>
      <c r="AB8621" s="164">
        <f t="shared" si="1174"/>
        <v>0</v>
      </c>
      <c r="AC8621" s="164">
        <f t="shared" si="1176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7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 hidden="1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5066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5"/>
        <v>14613.38</v>
      </c>
      <c r="W8622" s="164">
        <f t="shared" si="1166"/>
        <v>0</v>
      </c>
      <c r="X8622" s="164"/>
      <c r="Y8622" s="7">
        <f t="shared" si="1169"/>
        <v>0</v>
      </c>
      <c r="Z8622" s="164"/>
      <c r="AA8622" s="8">
        <f t="shared" si="1171"/>
        <v>0</v>
      </c>
      <c r="AB8622" s="164">
        <f t="shared" si="1174"/>
        <v>0</v>
      </c>
      <c r="AC8622" s="164">
        <f t="shared" si="1176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7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 hidden="1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4255</v>
      </c>
      <c r="F8623" s="158" t="s">
        <v>4255</v>
      </c>
      <c r="G8623" s="159" t="s">
        <v>4255</v>
      </c>
      <c r="H8623" s="158" t="s">
        <v>47</v>
      </c>
      <c r="I8623" s="158" t="s">
        <v>5066</v>
      </c>
      <c r="J8623" s="168" t="s">
        <v>49</v>
      </c>
      <c r="K8623" s="158" t="s">
        <v>32</v>
      </c>
      <c r="L8623" s="158" t="s">
        <v>4256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5"/>
        <v>9024</v>
      </c>
      <c r="W8623" s="164">
        <f t="shared" si="1166"/>
        <v>956.86274509803923</v>
      </c>
      <c r="X8623" s="164"/>
      <c r="Y8623" s="7">
        <f t="shared" si="1169"/>
        <v>0</v>
      </c>
      <c r="Z8623" s="164"/>
      <c r="AA8623" s="8">
        <f t="shared" si="1171"/>
        <v>956.86274509803923</v>
      </c>
      <c r="AB8623" s="164">
        <f t="shared" si="1174"/>
        <v>19.137254901960773</v>
      </c>
      <c r="AC8623" s="164">
        <f t="shared" si="1176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7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 hidden="1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5066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5"/>
        <v>0</v>
      </c>
      <c r="W8624" s="164">
        <f t="shared" si="1166"/>
        <v>0</v>
      </c>
      <c r="X8624" s="164"/>
      <c r="Y8624" s="7">
        <f t="shared" si="1169"/>
        <v>0</v>
      </c>
      <c r="Z8624" s="164"/>
      <c r="AA8624" s="8">
        <f t="shared" si="1171"/>
        <v>0</v>
      </c>
      <c r="AB8624" s="164">
        <f t="shared" si="1174"/>
        <v>0</v>
      </c>
      <c r="AC8624" s="164">
        <f t="shared" si="1176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7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 hidden="1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5066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5"/>
        <v>3218.0000000000009</v>
      </c>
      <c r="W8625" s="164">
        <f t="shared" si="1166"/>
        <v>4778</v>
      </c>
      <c r="X8625" s="164"/>
      <c r="Y8625" s="7">
        <f t="shared" si="1169"/>
        <v>0</v>
      </c>
      <c r="Z8625" s="164"/>
      <c r="AA8625" s="8">
        <f t="shared" si="1171"/>
        <v>4778</v>
      </c>
      <c r="AB8625" s="164">
        <f t="shared" si="1174"/>
        <v>0</v>
      </c>
      <c r="AC8625" s="164">
        <f t="shared" si="1176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7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 hidden="1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5066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5"/>
        <v>5860.05</v>
      </c>
      <c r="W8626" s="164">
        <f t="shared" si="1166"/>
        <v>0</v>
      </c>
      <c r="X8626" s="164"/>
      <c r="Y8626" s="7">
        <f t="shared" si="1169"/>
        <v>0</v>
      </c>
      <c r="Z8626" s="164"/>
      <c r="AA8626" s="8">
        <f t="shared" si="1171"/>
        <v>0</v>
      </c>
      <c r="AB8626" s="164">
        <f t="shared" si="1174"/>
        <v>0</v>
      </c>
      <c r="AC8626" s="164">
        <f t="shared" si="1176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7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 hidden="1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5066</v>
      </c>
      <c r="J8627" s="168" t="s">
        <v>49</v>
      </c>
      <c r="K8627" s="158" t="s">
        <v>32</v>
      </c>
      <c r="L8627" s="158" t="s">
        <v>4902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5"/>
        <v>10079.870000000001</v>
      </c>
      <c r="W8627" s="164">
        <f t="shared" si="1166"/>
        <v>0</v>
      </c>
      <c r="X8627" s="164"/>
      <c r="Y8627" s="7">
        <f t="shared" si="1169"/>
        <v>0</v>
      </c>
      <c r="Z8627" s="164"/>
      <c r="AA8627" s="8">
        <f t="shared" si="1171"/>
        <v>0</v>
      </c>
      <c r="AB8627" s="164">
        <f t="shared" si="1174"/>
        <v>0</v>
      </c>
      <c r="AC8627" s="164">
        <f t="shared" si="1176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7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 hidden="1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4903</v>
      </c>
      <c r="F8628" s="158" t="s">
        <v>4903</v>
      </c>
      <c r="G8628" s="159" t="s">
        <v>4903</v>
      </c>
      <c r="H8628" s="158" t="s">
        <v>47</v>
      </c>
      <c r="I8628" s="158" t="s">
        <v>5066</v>
      </c>
      <c r="J8628" s="168" t="s">
        <v>49</v>
      </c>
      <c r="K8628" s="158" t="s">
        <v>32</v>
      </c>
      <c r="L8628" s="158" t="s">
        <v>4903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5"/>
        <v>8438.89</v>
      </c>
      <c r="W8628" s="164">
        <f t="shared" si="1166"/>
        <v>1501.0673076923076</v>
      </c>
      <c r="X8628" s="164"/>
      <c r="Y8628" s="7">
        <f t="shared" si="1169"/>
        <v>0</v>
      </c>
      <c r="Z8628" s="164"/>
      <c r="AA8628" s="8">
        <f t="shared" si="1171"/>
        <v>1501.0673076923076</v>
      </c>
      <c r="AB8628" s="164">
        <f t="shared" si="1174"/>
        <v>60.042692307692278</v>
      </c>
      <c r="AC8628" s="164">
        <f t="shared" si="1176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7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 hidden="1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5066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5"/>
        <v>37714.74</v>
      </c>
      <c r="W8629" s="164">
        <f t="shared" si="1166"/>
        <v>16390.900000000001</v>
      </c>
      <c r="X8629" s="164"/>
      <c r="Y8629" s="7">
        <f t="shared" si="1169"/>
        <v>0</v>
      </c>
      <c r="Z8629" s="164"/>
      <c r="AA8629" s="8">
        <f t="shared" si="1171"/>
        <v>16390.900000000001</v>
      </c>
      <c r="AB8629" s="164">
        <f>W8629*P8629</f>
        <v>327.81800000000004</v>
      </c>
      <c r="AC8629" s="164">
        <f t="shared" si="1176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7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 hidden="1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5066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5"/>
        <v>9628.880000000001</v>
      </c>
      <c r="W8630" s="164">
        <f t="shared" si="1166"/>
        <v>6431.98</v>
      </c>
      <c r="X8630" s="164"/>
      <c r="Y8630" s="7">
        <f t="shared" si="1169"/>
        <v>0</v>
      </c>
      <c r="Z8630" s="164"/>
      <c r="AA8630" s="8">
        <f t="shared" si="1171"/>
        <v>6431.98</v>
      </c>
      <c r="AB8630" s="164">
        <f t="shared" ref="AB8630:AB8693" si="1178">U8630-W8630</f>
        <v>0</v>
      </c>
      <c r="AC8630" s="164">
        <f t="shared" si="1176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7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 hidden="1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5066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5"/>
        <v>14892.880000000001</v>
      </c>
      <c r="W8631" s="164">
        <f t="shared" si="1166"/>
        <v>23789.05</v>
      </c>
      <c r="X8631" s="164"/>
      <c r="Y8631" s="7">
        <f t="shared" si="1169"/>
        <v>0</v>
      </c>
      <c r="Z8631" s="164"/>
      <c r="AA8631" s="8">
        <f t="shared" si="1171"/>
        <v>23789.05</v>
      </c>
      <c r="AB8631" s="164">
        <f t="shared" si="1178"/>
        <v>0</v>
      </c>
      <c r="AC8631" s="164">
        <f t="shared" si="1176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7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 hidden="1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5066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5"/>
        <v>8252.84</v>
      </c>
      <c r="W8632" s="164">
        <f t="shared" si="1166"/>
        <v>0</v>
      </c>
      <c r="X8632" s="164"/>
      <c r="Y8632" s="7">
        <f t="shared" si="1169"/>
        <v>0</v>
      </c>
      <c r="Z8632" s="164"/>
      <c r="AA8632" s="8">
        <f t="shared" si="1171"/>
        <v>0</v>
      </c>
      <c r="AB8632" s="164">
        <f t="shared" si="1178"/>
        <v>0</v>
      </c>
      <c r="AC8632" s="164">
        <f t="shared" si="1176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7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 hidden="1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5066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5"/>
        <v>37527.72</v>
      </c>
      <c r="W8633" s="164">
        <f t="shared" si="1166"/>
        <v>0</v>
      </c>
      <c r="X8633" s="164"/>
      <c r="Y8633" s="7">
        <f t="shared" si="1169"/>
        <v>0</v>
      </c>
      <c r="Z8633" s="164"/>
      <c r="AA8633" s="8">
        <f t="shared" si="1171"/>
        <v>0</v>
      </c>
      <c r="AB8633" s="164">
        <f t="shared" si="1178"/>
        <v>0</v>
      </c>
      <c r="AC8633" s="164">
        <f t="shared" si="1176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7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 hidden="1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5066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5"/>
        <v>75568.06</v>
      </c>
      <c r="W8634" s="164">
        <f t="shared" si="1166"/>
        <v>155395.19607843139</v>
      </c>
      <c r="X8634" s="164"/>
      <c r="Y8634" s="7">
        <f t="shared" si="1169"/>
        <v>0</v>
      </c>
      <c r="Z8634" s="164"/>
      <c r="AA8634" s="8">
        <f t="shared" si="1171"/>
        <v>155395.19607843139</v>
      </c>
      <c r="AB8634" s="164">
        <f t="shared" si="1178"/>
        <v>3107.9039215686207</v>
      </c>
      <c r="AC8634" s="164">
        <f t="shared" si="1176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7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 hidden="1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5066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5"/>
        <v>27897.68</v>
      </c>
      <c r="W8635" s="164">
        <f t="shared" si="1166"/>
        <v>0</v>
      </c>
      <c r="X8635" s="164"/>
      <c r="Y8635" s="7">
        <f t="shared" si="1169"/>
        <v>0</v>
      </c>
      <c r="Z8635" s="164"/>
      <c r="AA8635" s="8">
        <f t="shared" si="1171"/>
        <v>0</v>
      </c>
      <c r="AB8635" s="164">
        <f t="shared" si="1178"/>
        <v>0</v>
      </c>
      <c r="AC8635" s="164">
        <f t="shared" si="1176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7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 hidden="1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5066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5"/>
        <v>97852.459999999992</v>
      </c>
      <c r="W8636" s="164">
        <f t="shared" si="1166"/>
        <v>51869.599999999999</v>
      </c>
      <c r="X8636" s="164"/>
      <c r="Y8636" s="7">
        <f t="shared" si="1169"/>
        <v>0</v>
      </c>
      <c r="Z8636" s="164"/>
      <c r="AA8636" s="8">
        <f t="shared" si="1171"/>
        <v>51869.599999999999</v>
      </c>
      <c r="AB8636" s="164">
        <f t="shared" si="1178"/>
        <v>0</v>
      </c>
      <c r="AC8636" s="164">
        <f t="shared" si="1176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7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 hidden="1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5066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5"/>
        <v>136707.23000000001</v>
      </c>
      <c r="W8637" s="164">
        <f t="shared" si="1166"/>
        <v>157916.29</v>
      </c>
      <c r="X8637" s="164"/>
      <c r="Y8637" s="7">
        <f t="shared" si="1169"/>
        <v>0</v>
      </c>
      <c r="Z8637" s="164"/>
      <c r="AA8637" s="8">
        <f t="shared" si="1171"/>
        <v>157916.29</v>
      </c>
      <c r="AB8637" s="164">
        <f t="shared" si="1178"/>
        <v>0</v>
      </c>
      <c r="AC8637" s="164">
        <f t="shared" si="1176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7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 hidden="1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5066</v>
      </c>
      <c r="J8638" s="168" t="s">
        <v>49</v>
      </c>
      <c r="K8638" s="158" t="s">
        <v>32</v>
      </c>
      <c r="L8638" s="158" t="s">
        <v>4904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5"/>
        <v>38585.050000000003</v>
      </c>
      <c r="W8638" s="164">
        <f t="shared" si="1166"/>
        <v>11414.95</v>
      </c>
      <c r="X8638" s="164"/>
      <c r="Y8638" s="7">
        <f t="shared" si="1169"/>
        <v>0</v>
      </c>
      <c r="Z8638" s="164"/>
      <c r="AA8638" s="8">
        <f t="shared" si="1171"/>
        <v>11414.95</v>
      </c>
      <c r="AB8638" s="164">
        <f t="shared" si="1178"/>
        <v>0</v>
      </c>
      <c r="AC8638" s="164">
        <f t="shared" si="1176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7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 hidden="1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5066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5"/>
        <v>0</v>
      </c>
      <c r="W8639" s="164">
        <f t="shared" si="1166"/>
        <v>0</v>
      </c>
      <c r="X8639" s="164"/>
      <c r="Y8639" s="7">
        <f t="shared" si="1169"/>
        <v>0</v>
      </c>
      <c r="Z8639" s="164"/>
      <c r="AA8639" s="8">
        <f t="shared" si="1171"/>
        <v>0</v>
      </c>
      <c r="AB8639" s="164">
        <f t="shared" si="1178"/>
        <v>0</v>
      </c>
      <c r="AC8639" s="164">
        <f t="shared" si="1176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7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 hidden="1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5066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5"/>
        <v>0</v>
      </c>
      <c r="W8640" s="164">
        <f t="shared" si="1166"/>
        <v>0</v>
      </c>
      <c r="X8640" s="164"/>
      <c r="Y8640" s="7">
        <f t="shared" si="1169"/>
        <v>0</v>
      </c>
      <c r="Z8640" s="164"/>
      <c r="AA8640" s="8">
        <f t="shared" si="1171"/>
        <v>0</v>
      </c>
      <c r="AB8640" s="164">
        <f t="shared" si="1178"/>
        <v>0</v>
      </c>
      <c r="AC8640" s="164">
        <f t="shared" si="1176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7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 hidden="1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5066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5"/>
        <v>0</v>
      </c>
      <c r="W8641" s="164">
        <f t="shared" si="1166"/>
        <v>0</v>
      </c>
      <c r="X8641" s="164"/>
      <c r="Y8641" s="7">
        <f t="shared" si="1169"/>
        <v>0</v>
      </c>
      <c r="Z8641" s="164"/>
      <c r="AA8641" s="8">
        <f t="shared" si="1171"/>
        <v>0</v>
      </c>
      <c r="AB8641" s="164">
        <f t="shared" si="1178"/>
        <v>0</v>
      </c>
      <c r="AC8641" s="164">
        <f t="shared" si="1176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7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 hidden="1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5066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5"/>
        <v>124968.31000000003</v>
      </c>
      <c r="W8642" s="164">
        <f t="shared" ref="W8642:W8705" si="1179">IF(O8642="折扣",U8642*P8642,IF(O8642="返现",U8642,U8642/(1+P8642)))</f>
        <v>0</v>
      </c>
      <c r="X8642" s="164"/>
      <c r="Y8642" s="7">
        <f t="shared" si="1169"/>
        <v>0</v>
      </c>
      <c r="Z8642" s="164"/>
      <c r="AA8642" s="8">
        <f t="shared" si="1171"/>
        <v>0</v>
      </c>
      <c r="AB8642" s="164">
        <f t="shared" si="1178"/>
        <v>0</v>
      </c>
      <c r="AC8642" s="164">
        <f t="shared" si="1176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7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 hidden="1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3720</v>
      </c>
      <c r="F8643" s="158" t="s">
        <v>3720</v>
      </c>
      <c r="G8643" s="159" t="s">
        <v>3720</v>
      </c>
      <c r="H8643" s="158" t="s">
        <v>47</v>
      </c>
      <c r="I8643" s="158" t="s">
        <v>5066</v>
      </c>
      <c r="J8643" s="168" t="s">
        <v>49</v>
      </c>
      <c r="K8643" s="158" t="s">
        <v>32</v>
      </c>
      <c r="L8643" s="158" t="s">
        <v>4905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5"/>
        <v>32804.14</v>
      </c>
      <c r="W8643" s="164">
        <f t="shared" si="1179"/>
        <v>46472.980392156867</v>
      </c>
      <c r="X8643" s="164"/>
      <c r="Y8643" s="7">
        <f t="shared" ref="Y8643:Y8706" si="1180">IF(W8643-AC8643&lt;=0,0,IF(O8643="返现",MAX(W8643-AB8643-AC8643,0),MAX(W8643-AC8643,0)))</f>
        <v>0</v>
      </c>
      <c r="Z8643" s="164"/>
      <c r="AA8643" s="8">
        <f t="shared" si="1171"/>
        <v>46472.980392156867</v>
      </c>
      <c r="AB8643" s="164">
        <f t="shared" si="1178"/>
        <v>929.45960784313502</v>
      </c>
      <c r="AC8643" s="164">
        <f t="shared" si="1176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7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 hidden="1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3720</v>
      </c>
      <c r="F8644" s="158" t="s">
        <v>3720</v>
      </c>
      <c r="G8644" s="159" t="s">
        <v>3720</v>
      </c>
      <c r="H8644" s="158" t="s">
        <v>47</v>
      </c>
      <c r="I8644" s="158" t="s">
        <v>5066</v>
      </c>
      <c r="J8644" s="168" t="s">
        <v>49</v>
      </c>
      <c r="K8644" s="158" t="s">
        <v>32</v>
      </c>
      <c r="L8644" s="158" t="s">
        <v>4265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5"/>
        <v>0</v>
      </c>
      <c r="W8644" s="164">
        <f t="shared" si="1179"/>
        <v>0</v>
      </c>
      <c r="X8644" s="164"/>
      <c r="Y8644" s="7">
        <f t="shared" si="1180"/>
        <v>0</v>
      </c>
      <c r="Z8644" s="164"/>
      <c r="AA8644" s="8">
        <f t="shared" si="1171"/>
        <v>0</v>
      </c>
      <c r="AB8644" s="164">
        <f t="shared" si="1178"/>
        <v>0</v>
      </c>
      <c r="AC8644" s="164">
        <f t="shared" si="1176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7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 hidden="1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3720</v>
      </c>
      <c r="F8645" s="158" t="s">
        <v>3720</v>
      </c>
      <c r="G8645" s="159" t="s">
        <v>3720</v>
      </c>
      <c r="H8645" s="158" t="s">
        <v>47</v>
      </c>
      <c r="I8645" s="158" t="s">
        <v>5066</v>
      </c>
      <c r="J8645" s="168" t="s">
        <v>49</v>
      </c>
      <c r="K8645" s="158" t="s">
        <v>32</v>
      </c>
      <c r="L8645" s="158" t="s">
        <v>4267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5"/>
        <v>3917.79</v>
      </c>
      <c r="W8645" s="164">
        <f t="shared" si="1179"/>
        <v>5551.2843137254904</v>
      </c>
      <c r="X8645" s="164"/>
      <c r="Y8645" s="7">
        <f t="shared" si="1180"/>
        <v>0</v>
      </c>
      <c r="Z8645" s="164"/>
      <c r="AA8645" s="8">
        <f t="shared" si="1171"/>
        <v>5551.2843137254904</v>
      </c>
      <c r="AB8645" s="164">
        <f t="shared" si="1178"/>
        <v>111.02568627451001</v>
      </c>
      <c r="AC8645" s="164">
        <f t="shared" si="1176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7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 hidden="1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5066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5"/>
        <v>33937.460000000006</v>
      </c>
      <c r="W8646" s="164">
        <f t="shared" si="1179"/>
        <v>89877.673267326725</v>
      </c>
      <c r="X8646" s="164"/>
      <c r="Y8646" s="7">
        <f t="shared" si="1180"/>
        <v>0</v>
      </c>
      <c r="Z8646" s="164"/>
      <c r="AA8646" s="8">
        <f t="shared" si="1171"/>
        <v>89877.673267326725</v>
      </c>
      <c r="AB8646" s="164">
        <f t="shared" si="1178"/>
        <v>898.77673267327191</v>
      </c>
      <c r="AC8646" s="164">
        <f t="shared" si="1176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7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 hidden="1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5066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5"/>
        <v>2789.0600000000013</v>
      </c>
      <c r="W8647" s="164">
        <f t="shared" si="1179"/>
        <v>2765.34</v>
      </c>
      <c r="X8647" s="164"/>
      <c r="Y8647" s="7">
        <f t="shared" si="1180"/>
        <v>0</v>
      </c>
      <c r="Z8647" s="164"/>
      <c r="AA8647" s="8">
        <f t="shared" si="1171"/>
        <v>2765.34</v>
      </c>
      <c r="AB8647" s="164">
        <f t="shared" si="1178"/>
        <v>0</v>
      </c>
      <c r="AC8647" s="164">
        <f t="shared" si="1176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7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 hidden="1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5066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5"/>
        <v>3048.66</v>
      </c>
      <c r="W8648" s="164">
        <f t="shared" si="1179"/>
        <v>0</v>
      </c>
      <c r="X8648" s="164"/>
      <c r="Y8648" s="7">
        <f t="shared" si="1180"/>
        <v>0</v>
      </c>
      <c r="Z8648" s="164"/>
      <c r="AA8648" s="8">
        <f t="shared" si="1171"/>
        <v>0</v>
      </c>
      <c r="AB8648" s="164">
        <f t="shared" si="1178"/>
        <v>0</v>
      </c>
      <c r="AC8648" s="164">
        <f t="shared" si="1176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7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 hidden="1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4906</v>
      </c>
      <c r="F8649" s="158" t="s">
        <v>4906</v>
      </c>
      <c r="G8649" s="159" t="s">
        <v>4906</v>
      </c>
      <c r="H8649" s="158" t="s">
        <v>47</v>
      </c>
      <c r="I8649" s="158" t="s">
        <v>5066</v>
      </c>
      <c r="J8649" s="168" t="s">
        <v>49</v>
      </c>
      <c r="K8649" s="158" t="s">
        <v>32</v>
      </c>
      <c r="L8649" s="158" t="s">
        <v>4906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5"/>
        <v>12129.18</v>
      </c>
      <c r="W8649" s="164">
        <f t="shared" si="1179"/>
        <v>7870.82</v>
      </c>
      <c r="X8649" s="164"/>
      <c r="Y8649" s="7">
        <f t="shared" si="1180"/>
        <v>0</v>
      </c>
      <c r="Z8649" s="164"/>
      <c r="AA8649" s="8">
        <f t="shared" si="1171"/>
        <v>7870.82</v>
      </c>
      <c r="AB8649" s="164">
        <f t="shared" si="1178"/>
        <v>0</v>
      </c>
      <c r="AC8649" s="164">
        <f t="shared" si="1176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7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 hidden="1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5066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5"/>
        <v>130672.2</v>
      </c>
      <c r="W8650" s="164">
        <f t="shared" si="1179"/>
        <v>103982.37254901961</v>
      </c>
      <c r="X8650" s="164"/>
      <c r="Y8650" s="7">
        <f t="shared" si="1180"/>
        <v>0</v>
      </c>
      <c r="Z8650" s="164"/>
      <c r="AA8650" s="8">
        <f t="shared" si="1171"/>
        <v>103982.37254901961</v>
      </c>
      <c r="AB8650" s="164">
        <f t="shared" si="1178"/>
        <v>2079.6474509803957</v>
      </c>
      <c r="AC8650" s="164">
        <f t="shared" si="1176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7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 hidden="1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5066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79"/>
        <v>0</v>
      </c>
      <c r="X8651" s="164"/>
      <c r="Y8651" s="7">
        <f t="shared" si="1180"/>
        <v>0</v>
      </c>
      <c r="Z8651" s="164"/>
      <c r="AA8651" s="8">
        <f t="shared" si="1171"/>
        <v>0</v>
      </c>
      <c r="AB8651" s="164">
        <f t="shared" si="1178"/>
        <v>0</v>
      </c>
      <c r="AC8651" s="164">
        <f t="shared" si="1176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7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 hidden="1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5066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79"/>
        <v>23976.333333333328</v>
      </c>
      <c r="X8652" s="164"/>
      <c r="Y8652" s="7">
        <f t="shared" si="1180"/>
        <v>0</v>
      </c>
      <c r="Z8652" s="164"/>
      <c r="AA8652" s="8">
        <f t="shared" si="1171"/>
        <v>23976.333333333328</v>
      </c>
      <c r="AB8652" s="164">
        <f t="shared" si="1178"/>
        <v>1198.8166666666693</v>
      </c>
      <c r="AC8652" s="164">
        <f t="shared" si="1176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7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 hidden="1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5066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5"/>
        <v>141.16999999999999</v>
      </c>
      <c r="W8653" s="164">
        <f t="shared" si="1179"/>
        <v>0</v>
      </c>
      <c r="X8653" s="164"/>
      <c r="Y8653" s="7">
        <f t="shared" si="1180"/>
        <v>0</v>
      </c>
      <c r="Z8653" s="164"/>
      <c r="AA8653" s="8">
        <f t="shared" si="1171"/>
        <v>0</v>
      </c>
      <c r="AB8653" s="164">
        <f t="shared" si="1178"/>
        <v>0</v>
      </c>
      <c r="AC8653" s="164">
        <f t="shared" si="1176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7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 hidden="1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5066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5"/>
        <v>4006.75</v>
      </c>
      <c r="W8654" s="164">
        <f t="shared" si="1179"/>
        <v>0</v>
      </c>
      <c r="X8654" s="164"/>
      <c r="Y8654" s="7">
        <f t="shared" si="1180"/>
        <v>0</v>
      </c>
      <c r="Z8654" s="164"/>
      <c r="AA8654" s="8">
        <f t="shared" si="1171"/>
        <v>0</v>
      </c>
      <c r="AB8654" s="164">
        <f t="shared" si="1178"/>
        <v>0</v>
      </c>
      <c r="AC8654" s="164">
        <f t="shared" si="1176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7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 hidden="1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5066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5"/>
        <v>2238.3000000000002</v>
      </c>
      <c r="W8655" s="164">
        <f t="shared" si="1179"/>
        <v>0</v>
      </c>
      <c r="X8655" s="164"/>
      <c r="Y8655" s="7">
        <f t="shared" si="1180"/>
        <v>0</v>
      </c>
      <c r="Z8655" s="164"/>
      <c r="AA8655" s="8">
        <f t="shared" ref="AA8655:AA8677" si="1181">W8655+X8655</f>
        <v>0</v>
      </c>
      <c r="AB8655" s="164">
        <f t="shared" si="1178"/>
        <v>0</v>
      </c>
      <c r="AC8655" s="164">
        <f t="shared" si="1176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7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 hidden="1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5066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5"/>
        <v>4257.3999999999996</v>
      </c>
      <c r="W8656" s="164">
        <f t="shared" si="1179"/>
        <v>0</v>
      </c>
      <c r="X8656" s="164"/>
      <c r="Y8656" s="7">
        <f t="shared" si="1180"/>
        <v>0</v>
      </c>
      <c r="Z8656" s="164"/>
      <c r="AA8656" s="8">
        <f t="shared" si="1181"/>
        <v>0</v>
      </c>
      <c r="AB8656" s="164">
        <f t="shared" si="1178"/>
        <v>0</v>
      </c>
      <c r="AC8656" s="164">
        <f t="shared" si="1176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7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 hidden="1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5066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5"/>
        <v>0</v>
      </c>
      <c r="W8657" s="164">
        <f t="shared" si="1179"/>
        <v>0</v>
      </c>
      <c r="X8657" s="164"/>
      <c r="Y8657" s="7">
        <f t="shared" si="1180"/>
        <v>0</v>
      </c>
      <c r="Z8657" s="164"/>
      <c r="AA8657" s="8">
        <f t="shared" si="1181"/>
        <v>0</v>
      </c>
      <c r="AB8657" s="164">
        <f t="shared" si="1178"/>
        <v>0</v>
      </c>
      <c r="AC8657" s="164">
        <f t="shared" si="1176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7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 hidden="1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5066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5"/>
        <v>183173.54000000004</v>
      </c>
      <c r="W8658" s="164">
        <f t="shared" si="1179"/>
        <v>561504.04854368931</v>
      </c>
      <c r="X8658" s="164"/>
      <c r="Y8658" s="7">
        <f t="shared" si="1180"/>
        <v>0</v>
      </c>
      <c r="Z8658" s="164"/>
      <c r="AA8658" s="8">
        <f t="shared" si="1181"/>
        <v>561504.04854368931</v>
      </c>
      <c r="AB8658" s="164">
        <f t="shared" si="1178"/>
        <v>16845.121456310735</v>
      </c>
      <c r="AC8658" s="164">
        <f t="shared" si="1176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7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 hidden="1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5066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5"/>
        <v>9089.8099999999977</v>
      </c>
      <c r="W8659" s="164">
        <f t="shared" si="1179"/>
        <v>23516.43</v>
      </c>
      <c r="X8659" s="164"/>
      <c r="Y8659" s="7">
        <f t="shared" si="1180"/>
        <v>0</v>
      </c>
      <c r="Z8659" s="164"/>
      <c r="AA8659" s="8">
        <f t="shared" si="1181"/>
        <v>23516.43</v>
      </c>
      <c r="AB8659" s="164">
        <f t="shared" si="1178"/>
        <v>0</v>
      </c>
      <c r="AC8659" s="164">
        <f t="shared" si="1176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7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 hidden="1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5066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5"/>
        <v>0</v>
      </c>
      <c r="W8660" s="164">
        <f t="shared" si="1179"/>
        <v>97086.715686274518</v>
      </c>
      <c r="X8660" s="164"/>
      <c r="Y8660" s="7">
        <f t="shared" si="1180"/>
        <v>0</v>
      </c>
      <c r="Z8660" s="164"/>
      <c r="AA8660" s="8">
        <f t="shared" si="1181"/>
        <v>97086.715686274518</v>
      </c>
      <c r="AB8660" s="164">
        <f t="shared" si="1178"/>
        <v>1941.7343137254938</v>
      </c>
      <c r="AC8660" s="164">
        <f t="shared" si="1176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7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 hidden="1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5066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5"/>
        <v>52426.73</v>
      </c>
      <c r="W8661" s="164">
        <f t="shared" si="1179"/>
        <v>46640.46078431372</v>
      </c>
      <c r="X8661" s="164"/>
      <c r="Y8661" s="7">
        <f t="shared" si="1180"/>
        <v>0</v>
      </c>
      <c r="Z8661" s="164"/>
      <c r="AA8661" s="8">
        <f t="shared" si="1181"/>
        <v>46640.46078431372</v>
      </c>
      <c r="AB8661" s="164">
        <f t="shared" si="1178"/>
        <v>932.80921568627673</v>
      </c>
      <c r="AC8661" s="164">
        <f t="shared" si="1176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7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 hidden="1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5066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5"/>
        <v>10948.1</v>
      </c>
      <c r="W8662" s="164">
        <f t="shared" si="1179"/>
        <v>0</v>
      </c>
      <c r="X8662" s="164"/>
      <c r="Y8662" s="7">
        <f t="shared" si="1180"/>
        <v>0</v>
      </c>
      <c r="Z8662" s="164"/>
      <c r="AA8662" s="8">
        <f t="shared" si="1181"/>
        <v>0</v>
      </c>
      <c r="AB8662" s="164">
        <f t="shared" si="1178"/>
        <v>0</v>
      </c>
      <c r="AC8662" s="164">
        <f t="shared" si="1176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7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 hidden="1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5066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5"/>
        <v>56125.149999999994</v>
      </c>
      <c r="W8663" s="164">
        <f t="shared" si="1179"/>
        <v>90264.278846153844</v>
      </c>
      <c r="X8663" s="164"/>
      <c r="Y8663" s="7">
        <f t="shared" si="1180"/>
        <v>0</v>
      </c>
      <c r="Z8663" s="164"/>
      <c r="AA8663" s="8">
        <f t="shared" si="1181"/>
        <v>90264.278846153844</v>
      </c>
      <c r="AB8663" s="164">
        <f t="shared" si="1178"/>
        <v>3610.5711538461619</v>
      </c>
      <c r="AC8663" s="164">
        <f t="shared" si="1176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7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 hidden="1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5066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5"/>
        <v>-838563.47000000009</v>
      </c>
      <c r="W8664" s="164">
        <f t="shared" si="1179"/>
        <v>4953.8095238095239</v>
      </c>
      <c r="X8664" s="164"/>
      <c r="Y8664" s="7">
        <f t="shared" si="1180"/>
        <v>0</v>
      </c>
      <c r="Z8664" s="164"/>
      <c r="AA8664" s="8">
        <f t="shared" si="1181"/>
        <v>4953.8095238095239</v>
      </c>
      <c r="AB8664" s="164">
        <f t="shared" si="1178"/>
        <v>247.69047619047615</v>
      </c>
      <c r="AC8664" s="164">
        <f t="shared" si="1176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7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 hidden="1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5066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5"/>
        <v>966348.48999999987</v>
      </c>
      <c r="W8665" s="164">
        <f t="shared" si="1179"/>
        <v>191872.90196078431</v>
      </c>
      <c r="X8665" s="164"/>
      <c r="Y8665" s="7">
        <f t="shared" si="1180"/>
        <v>0</v>
      </c>
      <c r="Z8665" s="164"/>
      <c r="AA8665" s="8">
        <f t="shared" si="1181"/>
        <v>191872.90196078431</v>
      </c>
      <c r="AB8665" s="164">
        <f t="shared" si="1178"/>
        <v>3837.4580392156786</v>
      </c>
      <c r="AC8665" s="164">
        <f t="shared" si="1176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7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 hidden="1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5066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5"/>
        <v>-1681725.03</v>
      </c>
      <c r="W8666" s="164">
        <f t="shared" si="1179"/>
        <v>262527.2</v>
      </c>
      <c r="X8666" s="164"/>
      <c r="Y8666" s="7">
        <f t="shared" si="1180"/>
        <v>0</v>
      </c>
      <c r="Z8666" s="164"/>
      <c r="AA8666" s="8">
        <f t="shared" si="1181"/>
        <v>262527.2</v>
      </c>
      <c r="AB8666" s="164">
        <f t="shared" si="1178"/>
        <v>13126.359999999986</v>
      </c>
      <c r="AC8666" s="164">
        <f t="shared" si="1176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7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 hidden="1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5066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5"/>
        <v>1936760.62</v>
      </c>
      <c r="W8667" s="164">
        <f t="shared" si="1179"/>
        <v>901459.0882352941</v>
      </c>
      <c r="X8667" s="164"/>
      <c r="Y8667" s="7">
        <f t="shared" si="1180"/>
        <v>0</v>
      </c>
      <c r="Z8667" s="164"/>
      <c r="AA8667" s="8">
        <f t="shared" si="1181"/>
        <v>901459.0882352941</v>
      </c>
      <c r="AB8667" s="164">
        <f t="shared" si="1178"/>
        <v>18029.181764705922</v>
      </c>
      <c r="AC8667" s="164">
        <f t="shared" si="1176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7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 hidden="1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4907</v>
      </c>
      <c r="F8668" s="158" t="s">
        <v>4907</v>
      </c>
      <c r="G8668" s="159" t="s">
        <v>4907</v>
      </c>
      <c r="H8668" s="158" t="s">
        <v>47</v>
      </c>
      <c r="I8668" s="158" t="s">
        <v>5066</v>
      </c>
      <c r="J8668" s="168" t="s">
        <v>49</v>
      </c>
      <c r="K8668" s="158" t="s">
        <v>32</v>
      </c>
      <c r="L8668" s="158" t="s">
        <v>4908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5"/>
        <v>2333.8000000000002</v>
      </c>
      <c r="W8668" s="164">
        <f t="shared" si="1179"/>
        <v>2666.2</v>
      </c>
      <c r="X8668" s="164"/>
      <c r="Y8668" s="7">
        <f t="shared" si="1180"/>
        <v>0</v>
      </c>
      <c r="Z8668" s="164"/>
      <c r="AA8668" s="8">
        <f t="shared" si="1181"/>
        <v>2666.2</v>
      </c>
      <c r="AB8668" s="164">
        <f t="shared" si="1178"/>
        <v>0</v>
      </c>
      <c r="AC8668" s="164">
        <f t="shared" si="1176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7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 hidden="1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5066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5"/>
        <v>-632903.51</v>
      </c>
      <c r="W8669" s="164">
        <f t="shared" si="1179"/>
        <v>129990.81999999999</v>
      </c>
      <c r="X8669" s="164"/>
      <c r="Y8669" s="7">
        <f t="shared" si="1180"/>
        <v>0</v>
      </c>
      <c r="Z8669" s="164"/>
      <c r="AA8669" s="8">
        <f t="shared" si="1181"/>
        <v>129990.81999999999</v>
      </c>
      <c r="AB8669" s="164">
        <f t="shared" si="1178"/>
        <v>0</v>
      </c>
      <c r="AC8669" s="164">
        <f t="shared" si="1176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7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 hidden="1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5066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5"/>
        <v>1001196.2200000002</v>
      </c>
      <c r="W8670" s="164">
        <f t="shared" si="1179"/>
        <v>1102750.98</v>
      </c>
      <c r="X8670" s="164"/>
      <c r="Y8670" s="7">
        <f t="shared" si="1180"/>
        <v>0</v>
      </c>
      <c r="Z8670" s="164"/>
      <c r="AA8670" s="8">
        <f t="shared" si="1181"/>
        <v>1102750.98</v>
      </c>
      <c r="AB8670" s="164">
        <f t="shared" si="1178"/>
        <v>0</v>
      </c>
      <c r="AC8670" s="164">
        <f t="shared" si="1176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7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 hidden="1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5066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5"/>
        <v>33802.089999999997</v>
      </c>
      <c r="W8671" s="164">
        <f t="shared" si="1179"/>
        <v>0</v>
      </c>
      <c r="X8671" s="164"/>
      <c r="Y8671" s="7">
        <f t="shared" si="1180"/>
        <v>0</v>
      </c>
      <c r="Z8671" s="164"/>
      <c r="AA8671" s="8">
        <f t="shared" si="1181"/>
        <v>0</v>
      </c>
      <c r="AB8671" s="164">
        <f t="shared" si="1178"/>
        <v>0</v>
      </c>
      <c r="AC8671" s="164">
        <f t="shared" si="1176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7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 hidden="1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5066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5"/>
        <v>0</v>
      </c>
      <c r="W8672" s="164">
        <f t="shared" si="1179"/>
        <v>19378.7</v>
      </c>
      <c r="X8672" s="164"/>
      <c r="Y8672" s="7">
        <f t="shared" si="1180"/>
        <v>0</v>
      </c>
      <c r="Z8672" s="164"/>
      <c r="AA8672" s="8">
        <f t="shared" si="1181"/>
        <v>19378.7</v>
      </c>
      <c r="AB8672" s="164">
        <f t="shared" si="1178"/>
        <v>0</v>
      </c>
      <c r="AC8672" s="164">
        <f t="shared" si="1176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7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 hidden="1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5066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5"/>
        <v>64000</v>
      </c>
      <c r="W8673" s="164">
        <f t="shared" si="1179"/>
        <v>0</v>
      </c>
      <c r="X8673" s="164"/>
      <c r="Y8673" s="7">
        <f t="shared" si="1180"/>
        <v>0</v>
      </c>
      <c r="Z8673" s="164"/>
      <c r="AA8673" s="8">
        <f t="shared" si="1181"/>
        <v>0</v>
      </c>
      <c r="AB8673" s="164">
        <f t="shared" si="1178"/>
        <v>0</v>
      </c>
      <c r="AC8673" s="164">
        <f t="shared" si="1176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7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 hidden="1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5066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5"/>
        <v>58500</v>
      </c>
      <c r="W8674" s="164">
        <f t="shared" si="1179"/>
        <v>12254.901960784313</v>
      </c>
      <c r="X8674" s="164"/>
      <c r="Y8674" s="7">
        <f t="shared" si="1180"/>
        <v>0</v>
      </c>
      <c r="Z8674" s="164"/>
      <c r="AA8674" s="8">
        <f t="shared" si="1181"/>
        <v>12254.901960784313</v>
      </c>
      <c r="AB8674" s="164">
        <f t="shared" si="1178"/>
        <v>245.09803921568709</v>
      </c>
      <c r="AC8674" s="164">
        <f t="shared" si="1176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7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 hidden="1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5066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5"/>
        <v>0</v>
      </c>
      <c r="W8675" s="164">
        <f t="shared" si="1179"/>
        <v>0</v>
      </c>
      <c r="X8675" s="164"/>
      <c r="Y8675" s="7">
        <f t="shared" si="1180"/>
        <v>0</v>
      </c>
      <c r="Z8675" s="164"/>
      <c r="AA8675" s="8">
        <f t="shared" si="1181"/>
        <v>0</v>
      </c>
      <c r="AB8675" s="164">
        <f t="shared" si="1178"/>
        <v>0</v>
      </c>
      <c r="AC8675" s="164">
        <f t="shared" si="1176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7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 hidden="1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5066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5"/>
        <v>346879.68</v>
      </c>
      <c r="W8676" s="164">
        <f t="shared" si="1179"/>
        <v>0</v>
      </c>
      <c r="X8676" s="164"/>
      <c r="Y8676" s="7">
        <f t="shared" si="1180"/>
        <v>0</v>
      </c>
      <c r="Z8676" s="164"/>
      <c r="AA8676" s="8">
        <f t="shared" si="1181"/>
        <v>0</v>
      </c>
      <c r="AB8676" s="164">
        <f t="shared" si="1178"/>
        <v>0</v>
      </c>
      <c r="AC8676" s="164">
        <f t="shared" si="1176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7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 hidden="1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5066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5"/>
        <v>52513.500000000102</v>
      </c>
      <c r="W8677" s="164">
        <f t="shared" si="1179"/>
        <v>0</v>
      </c>
      <c r="X8677" s="164"/>
      <c r="Y8677" s="7">
        <f t="shared" si="1180"/>
        <v>0</v>
      </c>
      <c r="Z8677" s="164"/>
      <c r="AA8677" s="8">
        <f t="shared" si="1181"/>
        <v>0</v>
      </c>
      <c r="AB8677" s="164">
        <f t="shared" si="1178"/>
        <v>0</v>
      </c>
      <c r="AC8677" s="164">
        <f t="shared" si="1176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7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 hidden="1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5066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5"/>
        <v>1153.1199999999999</v>
      </c>
      <c r="W8678" s="164">
        <f t="shared" si="1179"/>
        <v>0</v>
      </c>
      <c r="X8678" s="164"/>
      <c r="Y8678" s="7">
        <f t="shared" si="1180"/>
        <v>0</v>
      </c>
      <c r="Z8678" s="164"/>
      <c r="AA8678" s="164"/>
      <c r="AB8678" s="164">
        <f t="shared" si="1178"/>
        <v>0</v>
      </c>
      <c r="AC8678" s="164">
        <f t="shared" si="1176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7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 hidden="1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5066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5"/>
        <v>977.7</v>
      </c>
      <c r="W8679" s="164">
        <f t="shared" si="1179"/>
        <v>0</v>
      </c>
      <c r="X8679" s="164"/>
      <c r="Y8679" s="7">
        <f t="shared" si="1180"/>
        <v>0</v>
      </c>
      <c r="Z8679" s="164"/>
      <c r="AA8679" s="8">
        <f t="shared" ref="AA8679:AA8742" si="1182">W8679+X8679</f>
        <v>0</v>
      </c>
      <c r="AB8679" s="164">
        <f t="shared" si="1178"/>
        <v>0</v>
      </c>
      <c r="AC8679" s="164">
        <f t="shared" si="1176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7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 hidden="1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5066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5"/>
        <v>-130564.37</v>
      </c>
      <c r="W8680" s="164">
        <f t="shared" si="1179"/>
        <v>593.80999999999995</v>
      </c>
      <c r="X8680" s="164"/>
      <c r="Y8680" s="7">
        <f t="shared" si="1180"/>
        <v>0</v>
      </c>
      <c r="Z8680" s="164"/>
      <c r="AA8680" s="8">
        <f t="shared" si="1182"/>
        <v>593.80999999999995</v>
      </c>
      <c r="AB8680" s="164">
        <f t="shared" si="1178"/>
        <v>0</v>
      </c>
      <c r="AC8680" s="164">
        <f t="shared" si="1176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7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 hidden="1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5066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5"/>
        <v>241154.01000000004</v>
      </c>
      <c r="W8681" s="164">
        <f t="shared" si="1179"/>
        <v>249521.33</v>
      </c>
      <c r="X8681" s="164"/>
      <c r="Y8681" s="7">
        <f t="shared" si="1180"/>
        <v>0</v>
      </c>
      <c r="Z8681" s="164"/>
      <c r="AA8681" s="8">
        <f t="shared" si="1182"/>
        <v>249521.33</v>
      </c>
      <c r="AB8681" s="164">
        <f t="shared" si="1178"/>
        <v>0</v>
      </c>
      <c r="AC8681" s="164">
        <f t="shared" si="1176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7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 hidden="1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5066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3">S8682+T8682-U8682</f>
        <v>107577.03</v>
      </c>
      <c r="W8682" s="164">
        <f t="shared" si="1179"/>
        <v>0</v>
      </c>
      <c r="X8682" s="164"/>
      <c r="Y8682" s="7">
        <f t="shared" si="1180"/>
        <v>0</v>
      </c>
      <c r="Z8682" s="164"/>
      <c r="AA8682" s="8">
        <f t="shared" si="1182"/>
        <v>0</v>
      </c>
      <c r="AB8682" s="164">
        <f t="shared" si="1178"/>
        <v>0</v>
      </c>
      <c r="AC8682" s="164">
        <f t="shared" ref="AC8682:AC8745" si="1184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5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 hidden="1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5066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3"/>
        <v>-31569.94</v>
      </c>
      <c r="W8683" s="164">
        <f t="shared" si="1179"/>
        <v>0</v>
      </c>
      <c r="X8683" s="164"/>
      <c r="Y8683" s="7">
        <f t="shared" si="1180"/>
        <v>0</v>
      </c>
      <c r="Z8683" s="164"/>
      <c r="AA8683" s="8">
        <f t="shared" si="1182"/>
        <v>0</v>
      </c>
      <c r="AB8683" s="164">
        <f t="shared" si="1178"/>
        <v>0</v>
      </c>
      <c r="AC8683" s="164">
        <f t="shared" si="1184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5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 hidden="1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5066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3"/>
        <v>144083.57999999999</v>
      </c>
      <c r="W8684" s="164">
        <f t="shared" si="1179"/>
        <v>258374.92</v>
      </c>
      <c r="X8684" s="164"/>
      <c r="Y8684" s="7">
        <f t="shared" si="1180"/>
        <v>0</v>
      </c>
      <c r="Z8684" s="164"/>
      <c r="AA8684" s="8">
        <f t="shared" si="1182"/>
        <v>258374.92</v>
      </c>
      <c r="AB8684" s="164">
        <f t="shared" si="1178"/>
        <v>0</v>
      </c>
      <c r="AC8684" s="164">
        <f t="shared" si="1184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5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 hidden="1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5066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3"/>
        <v>4458.1899999999996</v>
      </c>
      <c r="W8685" s="164">
        <f t="shared" si="1179"/>
        <v>0</v>
      </c>
      <c r="X8685" s="164"/>
      <c r="Y8685" s="7">
        <f t="shared" si="1180"/>
        <v>0</v>
      </c>
      <c r="Z8685" s="164"/>
      <c r="AA8685" s="8">
        <f t="shared" si="1182"/>
        <v>0</v>
      </c>
      <c r="AB8685" s="164">
        <f t="shared" si="1178"/>
        <v>0</v>
      </c>
      <c r="AC8685" s="164">
        <f t="shared" si="1184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5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 hidden="1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4030</v>
      </c>
      <c r="G8686" s="159" t="s">
        <v>469</v>
      </c>
      <c r="H8686" s="158" t="s">
        <v>47</v>
      </c>
      <c r="I8686" s="158" t="s">
        <v>5066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3"/>
        <v>-342162.91</v>
      </c>
      <c r="W8686" s="164">
        <f t="shared" si="1179"/>
        <v>292173.52427184465</v>
      </c>
      <c r="X8686" s="164"/>
      <c r="Y8686" s="7">
        <f t="shared" si="1180"/>
        <v>0</v>
      </c>
      <c r="Z8686" s="164"/>
      <c r="AA8686" s="8">
        <f t="shared" si="1182"/>
        <v>292173.52427184465</v>
      </c>
      <c r="AB8686" s="164">
        <f t="shared" si="1178"/>
        <v>8765.205728155328</v>
      </c>
      <c r="AC8686" s="164">
        <f t="shared" si="1184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5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 hidden="1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4030</v>
      </c>
      <c r="G8687" s="159" t="s">
        <v>469</v>
      </c>
      <c r="H8687" s="158" t="s">
        <v>47</v>
      </c>
      <c r="I8687" s="158" t="s">
        <v>5066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3"/>
        <v>479800.5</v>
      </c>
      <c r="W8687" s="164">
        <f t="shared" si="1179"/>
        <v>2192048.2955665025</v>
      </c>
      <c r="X8687" s="164"/>
      <c r="Y8687" s="7">
        <f t="shared" si="1180"/>
        <v>0</v>
      </c>
      <c r="Z8687" s="164"/>
      <c r="AA8687" s="8">
        <f t="shared" si="1182"/>
        <v>2192048.2955665025</v>
      </c>
      <c r="AB8687" s="164">
        <f t="shared" si="1178"/>
        <v>32880.724433497526</v>
      </c>
      <c r="AC8687" s="164">
        <f t="shared" si="1184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5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 hidden="1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5066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3"/>
        <v>333152.11</v>
      </c>
      <c r="W8688" s="164">
        <f t="shared" si="1179"/>
        <v>193890.03883495144</v>
      </c>
      <c r="X8688" s="164"/>
      <c r="Y8688" s="7">
        <f t="shared" si="1180"/>
        <v>0</v>
      </c>
      <c r="Z8688" s="164"/>
      <c r="AA8688" s="8">
        <f t="shared" si="1182"/>
        <v>193890.03883495144</v>
      </c>
      <c r="AB8688" s="164">
        <f t="shared" si="1178"/>
        <v>5816.701165048551</v>
      </c>
      <c r="AC8688" s="164">
        <f t="shared" si="1184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5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 hidden="1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3774</v>
      </c>
      <c r="F8689" s="158" t="s">
        <v>3774</v>
      </c>
      <c r="G8689" s="159" t="s">
        <v>3774</v>
      </c>
      <c r="H8689" s="158" t="s">
        <v>47</v>
      </c>
      <c r="I8689" s="158" t="s">
        <v>5066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3"/>
        <v>131803.19</v>
      </c>
      <c r="W8689" s="164">
        <f t="shared" si="1179"/>
        <v>311352.38235294115</v>
      </c>
      <c r="X8689" s="164"/>
      <c r="Y8689" s="7">
        <f t="shared" si="1180"/>
        <v>0</v>
      </c>
      <c r="Z8689" s="164"/>
      <c r="AA8689" s="8">
        <f t="shared" si="1182"/>
        <v>311352.38235294115</v>
      </c>
      <c r="AB8689" s="164">
        <f t="shared" si="1178"/>
        <v>6227.0476470588474</v>
      </c>
      <c r="AC8689" s="164">
        <f t="shared" si="1184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5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 hidden="1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5066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79"/>
        <v>0</v>
      </c>
      <c r="X8690" s="164"/>
      <c r="Y8690" s="7">
        <f t="shared" si="1180"/>
        <v>0</v>
      </c>
      <c r="Z8690" s="164"/>
      <c r="AA8690" s="8">
        <f t="shared" si="1182"/>
        <v>0</v>
      </c>
      <c r="AB8690" s="164">
        <f t="shared" si="1178"/>
        <v>0</v>
      </c>
      <c r="AC8690" s="164">
        <f t="shared" si="1184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5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 hidden="1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5066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79"/>
        <v>18883.56310679598</v>
      </c>
      <c r="X8691" s="164"/>
      <c r="Y8691" s="7">
        <f t="shared" si="1180"/>
        <v>0</v>
      </c>
      <c r="Z8691" s="164"/>
      <c r="AA8691" s="8">
        <f t="shared" si="1182"/>
        <v>18883.56310679598</v>
      </c>
      <c r="AB8691" s="164">
        <f t="shared" si="1178"/>
        <v>566.50689320388119</v>
      </c>
      <c r="AC8691" s="164">
        <f t="shared" si="1184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5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 hidden="1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5066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79"/>
        <v>0</v>
      </c>
      <c r="X8692" s="164"/>
      <c r="Y8692" s="7">
        <f t="shared" si="1180"/>
        <v>0</v>
      </c>
      <c r="Z8692" s="164"/>
      <c r="AA8692" s="8">
        <f t="shared" si="1182"/>
        <v>0</v>
      </c>
      <c r="AB8692" s="164">
        <f t="shared" si="1178"/>
        <v>0</v>
      </c>
      <c r="AC8692" s="164">
        <f t="shared" si="1184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5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 hidden="1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5066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79"/>
        <v>301276.45098039205</v>
      </c>
      <c r="X8693" s="164"/>
      <c r="Y8693" s="7">
        <f t="shared" si="1180"/>
        <v>0</v>
      </c>
      <c r="Z8693" s="164"/>
      <c r="AA8693" s="8">
        <f t="shared" si="1182"/>
        <v>301276.45098039205</v>
      </c>
      <c r="AB8693" s="164">
        <f t="shared" si="1178"/>
        <v>6025.5290196078713</v>
      </c>
      <c r="AC8693" s="164">
        <f t="shared" si="1184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5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 hidden="1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5066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3"/>
        <v>505040.31000000006</v>
      </c>
      <c r="W8694" s="164">
        <f t="shared" si="1179"/>
        <v>908615.0865384615</v>
      </c>
      <c r="X8694" s="164"/>
      <c r="Y8694" s="7">
        <f t="shared" si="1180"/>
        <v>0</v>
      </c>
      <c r="Z8694" s="164"/>
      <c r="AA8694" s="8">
        <f t="shared" si="1182"/>
        <v>908615.0865384615</v>
      </c>
      <c r="AB8694" s="164">
        <f t="shared" ref="AB8694:AB8745" si="1186">U8694-W8694</f>
        <v>36344.603461538441</v>
      </c>
      <c r="AC8694" s="164">
        <f t="shared" si="1184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5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 hidden="1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4362</v>
      </c>
      <c r="F8695" s="158" t="s">
        <v>4362</v>
      </c>
      <c r="G8695" s="159" t="s">
        <v>4362</v>
      </c>
      <c r="H8695" s="158" t="s">
        <v>47</v>
      </c>
      <c r="I8695" s="158" t="s">
        <v>5066</v>
      </c>
      <c r="J8695" s="168" t="s">
        <v>49</v>
      </c>
      <c r="K8695" s="158" t="s">
        <v>32</v>
      </c>
      <c r="L8695" s="158" t="s">
        <v>4362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3"/>
        <v>0</v>
      </c>
      <c r="W8695" s="164">
        <f t="shared" si="1179"/>
        <v>0</v>
      </c>
      <c r="X8695" s="164"/>
      <c r="Y8695" s="7">
        <f t="shared" si="1180"/>
        <v>0</v>
      </c>
      <c r="Z8695" s="164"/>
      <c r="AA8695" s="8">
        <f t="shared" si="1182"/>
        <v>0</v>
      </c>
      <c r="AB8695" s="164">
        <f t="shared" si="1186"/>
        <v>0</v>
      </c>
      <c r="AC8695" s="164">
        <f t="shared" si="1184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5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 hidden="1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4362</v>
      </c>
      <c r="F8696" s="158" t="s">
        <v>4362</v>
      </c>
      <c r="G8696" s="159" t="s">
        <v>4362</v>
      </c>
      <c r="H8696" s="158" t="s">
        <v>47</v>
      </c>
      <c r="I8696" s="158" t="s">
        <v>5066</v>
      </c>
      <c r="J8696" s="168" t="s">
        <v>49</v>
      </c>
      <c r="K8696" s="158" t="s">
        <v>32</v>
      </c>
      <c r="L8696" s="158" t="s">
        <v>4909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3"/>
        <v>0</v>
      </c>
      <c r="W8696" s="164">
        <f t="shared" si="1179"/>
        <v>0</v>
      </c>
      <c r="X8696" s="164"/>
      <c r="Y8696" s="7">
        <f t="shared" si="1180"/>
        <v>0</v>
      </c>
      <c r="Z8696" s="164"/>
      <c r="AA8696" s="8">
        <f t="shared" si="1182"/>
        <v>0</v>
      </c>
      <c r="AB8696" s="164">
        <f t="shared" si="1186"/>
        <v>0</v>
      </c>
      <c r="AC8696" s="164">
        <f t="shared" si="1184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5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 hidden="1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5066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3"/>
        <v>-1296509.6299999999</v>
      </c>
      <c r="W8697" s="164">
        <f t="shared" si="1179"/>
        <v>452359.41176470584</v>
      </c>
      <c r="X8697" s="164"/>
      <c r="Y8697" s="7">
        <f t="shared" si="1180"/>
        <v>0</v>
      </c>
      <c r="Z8697" s="164"/>
      <c r="AA8697" s="8">
        <f t="shared" si="1182"/>
        <v>452359.41176470584</v>
      </c>
      <c r="AB8697" s="164">
        <f t="shared" si="1186"/>
        <v>9047.188235294132</v>
      </c>
      <c r="AC8697" s="164">
        <f t="shared" si="1184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5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 hidden="1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5066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3"/>
        <v>1812189.87</v>
      </c>
      <c r="W8698" s="164">
        <f t="shared" si="1179"/>
        <v>700162.38</v>
      </c>
      <c r="X8698" s="164"/>
      <c r="Y8698" s="7">
        <f t="shared" si="1180"/>
        <v>0</v>
      </c>
      <c r="Z8698" s="164"/>
      <c r="AA8698" s="8">
        <f t="shared" si="1182"/>
        <v>700162.38</v>
      </c>
      <c r="AB8698" s="164">
        <f t="shared" si="1186"/>
        <v>0</v>
      </c>
      <c r="AC8698" s="164">
        <f t="shared" si="1184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5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 hidden="1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5066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3"/>
        <v>69200.62</v>
      </c>
      <c r="W8699" s="164">
        <f t="shared" si="1179"/>
        <v>0</v>
      </c>
      <c r="X8699" s="164"/>
      <c r="Y8699" s="7">
        <f t="shared" si="1180"/>
        <v>0</v>
      </c>
      <c r="Z8699" s="164"/>
      <c r="AA8699" s="8">
        <f t="shared" si="1182"/>
        <v>0</v>
      </c>
      <c r="AB8699" s="164">
        <f t="shared" si="1186"/>
        <v>0</v>
      </c>
      <c r="AC8699" s="164">
        <f t="shared" si="1184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5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 hidden="1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2956</v>
      </c>
      <c r="F8700" s="158" t="s">
        <v>4289</v>
      </c>
      <c r="G8700" s="159" t="s">
        <v>2956</v>
      </c>
      <c r="H8700" s="158" t="s">
        <v>47</v>
      </c>
      <c r="I8700" s="158" t="s">
        <v>5066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3"/>
        <v>0</v>
      </c>
      <c r="W8700" s="164">
        <f t="shared" si="1179"/>
        <v>55472.504950495044</v>
      </c>
      <c r="X8700" s="164"/>
      <c r="Y8700" s="7">
        <f t="shared" si="1180"/>
        <v>0</v>
      </c>
      <c r="Z8700" s="164"/>
      <c r="AA8700" s="8">
        <f t="shared" si="1182"/>
        <v>55472.504950495044</v>
      </c>
      <c r="AB8700" s="164">
        <f t="shared" si="1186"/>
        <v>554.72504950495204</v>
      </c>
      <c r="AC8700" s="164">
        <f t="shared" si="1184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5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 hidden="1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2019</v>
      </c>
      <c r="F8701" s="158" t="s">
        <v>2019</v>
      </c>
      <c r="G8701" s="159" t="s">
        <v>2019</v>
      </c>
      <c r="H8701" s="158" t="s">
        <v>47</v>
      </c>
      <c r="I8701" s="158" t="s">
        <v>5066</v>
      </c>
      <c r="J8701" s="168" t="s">
        <v>49</v>
      </c>
      <c r="K8701" s="158" t="s">
        <v>32</v>
      </c>
      <c r="L8701" s="158" t="s">
        <v>2019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3"/>
        <v>210985.19000000006</v>
      </c>
      <c r="W8701" s="164">
        <f t="shared" si="1179"/>
        <v>401784.32038834947</v>
      </c>
      <c r="X8701" s="164"/>
      <c r="Y8701" s="7">
        <f t="shared" si="1180"/>
        <v>0</v>
      </c>
      <c r="Z8701" s="164"/>
      <c r="AA8701" s="8">
        <f t="shared" si="1182"/>
        <v>401784.32038834947</v>
      </c>
      <c r="AB8701" s="164">
        <f t="shared" si="1186"/>
        <v>12053.529611650505</v>
      </c>
      <c r="AC8701" s="164">
        <f t="shared" si="1184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5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 hidden="1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4910</v>
      </c>
      <c r="G8702" s="159" t="s">
        <v>301</v>
      </c>
      <c r="H8702" s="158" t="s">
        <v>47</v>
      </c>
      <c r="I8702" s="158" t="s">
        <v>5066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3"/>
        <v>475310.92999999993</v>
      </c>
      <c r="W8702" s="164">
        <f t="shared" si="1179"/>
        <v>1237562.2038834952</v>
      </c>
      <c r="X8702" s="164"/>
      <c r="Y8702" s="7">
        <f t="shared" si="1180"/>
        <v>0</v>
      </c>
      <c r="Z8702" s="164"/>
      <c r="AA8702" s="8">
        <f t="shared" si="1182"/>
        <v>1237562.2038834952</v>
      </c>
      <c r="AB8702" s="164">
        <f t="shared" si="1186"/>
        <v>37126.866116504883</v>
      </c>
      <c r="AC8702" s="164">
        <f t="shared" si="1184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5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 hidden="1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5066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3"/>
        <v>80196.450000000012</v>
      </c>
      <c r="W8703" s="164">
        <f t="shared" si="1179"/>
        <v>211285.3</v>
      </c>
      <c r="X8703" s="164"/>
      <c r="Y8703" s="7">
        <f t="shared" si="1180"/>
        <v>0</v>
      </c>
      <c r="Z8703" s="164"/>
      <c r="AA8703" s="8">
        <f t="shared" si="1182"/>
        <v>211285.3</v>
      </c>
      <c r="AB8703" s="164">
        <f t="shared" si="1186"/>
        <v>0</v>
      </c>
      <c r="AC8703" s="164">
        <f t="shared" si="1184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5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 hidden="1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5066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79"/>
        <v>256701.79629629644</v>
      </c>
      <c r="X8704" s="164"/>
      <c r="Y8704" s="7">
        <f t="shared" si="1180"/>
        <v>0</v>
      </c>
      <c r="Z8704" s="164"/>
      <c r="AA8704" s="8">
        <f t="shared" si="1182"/>
        <v>256701.79629629644</v>
      </c>
      <c r="AB8704" s="164">
        <f t="shared" si="1186"/>
        <v>20536.143703703739</v>
      </c>
      <c r="AC8704" s="164">
        <f t="shared" si="1184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5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 hidden="1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4512</v>
      </c>
      <c r="G8705" s="159" t="s">
        <v>526</v>
      </c>
      <c r="H8705" s="158" t="s">
        <v>47</v>
      </c>
      <c r="I8705" s="158" t="s">
        <v>5066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79"/>
        <v>0</v>
      </c>
      <c r="X8705" s="164"/>
      <c r="Y8705" s="7">
        <f t="shared" si="1180"/>
        <v>0</v>
      </c>
      <c r="Z8705" s="164"/>
      <c r="AA8705" s="8">
        <f t="shared" si="1182"/>
        <v>0</v>
      </c>
      <c r="AB8705" s="164">
        <f t="shared" si="1186"/>
        <v>0</v>
      </c>
      <c r="AC8705" s="164">
        <f t="shared" si="1184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5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 hidden="1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4911</v>
      </c>
      <c r="G8706" s="159" t="s">
        <v>526</v>
      </c>
      <c r="H8706" s="158" t="s">
        <v>47</v>
      </c>
      <c r="I8706" s="158" t="s">
        <v>5066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3"/>
        <v>481154.66000000003</v>
      </c>
      <c r="W8706" s="164">
        <f t="shared" ref="W8706:W8769" si="1187">IF(O8706="折扣",U8706*P8706,IF(O8706="返现",U8706,U8706/(1+P8706)))</f>
        <v>202987.49038461538</v>
      </c>
      <c r="X8706" s="164"/>
      <c r="Y8706" s="7">
        <f t="shared" si="1180"/>
        <v>0</v>
      </c>
      <c r="Z8706" s="164"/>
      <c r="AA8706" s="8">
        <f t="shared" si="1182"/>
        <v>202987.49038461538</v>
      </c>
      <c r="AB8706" s="164">
        <f t="shared" si="1186"/>
        <v>8119.499615384615</v>
      </c>
      <c r="AC8706" s="164">
        <f t="shared" si="1184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5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 hidden="1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5066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3"/>
        <v>4331.8599999999997</v>
      </c>
      <c r="W8707" s="164">
        <f t="shared" si="1187"/>
        <v>0</v>
      </c>
      <c r="X8707" s="164"/>
      <c r="Y8707" s="7">
        <f t="shared" ref="Y8707:Y8770" si="1188">IF(W8707-AC8707&lt;=0,0,IF(O8707="返现",MAX(W8707-AB8707-AC8707,0),MAX(W8707-AC8707,0)))</f>
        <v>0</v>
      </c>
      <c r="Z8707" s="164"/>
      <c r="AA8707" s="8">
        <f t="shared" si="1182"/>
        <v>0</v>
      </c>
      <c r="AB8707" s="164">
        <f t="shared" si="1186"/>
        <v>0</v>
      </c>
      <c r="AC8707" s="164">
        <f t="shared" si="1184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5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 hidden="1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5066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3"/>
        <v>13724.30999999999</v>
      </c>
      <c r="W8708" s="164">
        <f t="shared" si="1187"/>
        <v>46866.831683168319</v>
      </c>
      <c r="X8708" s="164"/>
      <c r="Y8708" s="7">
        <f t="shared" si="1188"/>
        <v>0</v>
      </c>
      <c r="Z8708" s="164"/>
      <c r="AA8708" s="8">
        <f t="shared" si="1182"/>
        <v>46866.831683168319</v>
      </c>
      <c r="AB8708" s="164">
        <f t="shared" si="1186"/>
        <v>468.6683168316813</v>
      </c>
      <c r="AC8708" s="164">
        <f t="shared" si="1184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5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 hidden="1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5066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3"/>
        <v>31227.699999999997</v>
      </c>
      <c r="W8709" s="164">
        <f t="shared" si="1187"/>
        <v>65316.831683168319</v>
      </c>
      <c r="X8709" s="164"/>
      <c r="Y8709" s="7">
        <f t="shared" si="1188"/>
        <v>0</v>
      </c>
      <c r="Z8709" s="164"/>
      <c r="AA8709" s="8">
        <f t="shared" si="1182"/>
        <v>65316.831683168319</v>
      </c>
      <c r="AB8709" s="164">
        <f t="shared" si="1186"/>
        <v>653.1683168316813</v>
      </c>
      <c r="AC8709" s="164">
        <f t="shared" si="1184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5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 hidden="1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5066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3"/>
        <v>115483.5</v>
      </c>
      <c r="W8710" s="164">
        <f t="shared" si="1187"/>
        <v>70215.264705882364</v>
      </c>
      <c r="X8710" s="164"/>
      <c r="Y8710" s="7">
        <f t="shared" si="1188"/>
        <v>0</v>
      </c>
      <c r="Z8710" s="164"/>
      <c r="AA8710" s="8">
        <f t="shared" si="1182"/>
        <v>70215.264705882364</v>
      </c>
      <c r="AB8710" s="164">
        <f t="shared" si="1186"/>
        <v>1404.3052941176429</v>
      </c>
      <c r="AC8710" s="164">
        <f t="shared" si="1184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5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 hidden="1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4912</v>
      </c>
      <c r="F8711" s="158" t="s">
        <v>4912</v>
      </c>
      <c r="G8711" s="159" t="s">
        <v>4912</v>
      </c>
      <c r="H8711" s="158" t="s">
        <v>47</v>
      </c>
      <c r="I8711" s="158" t="s">
        <v>5066</v>
      </c>
      <c r="J8711" s="168" t="s">
        <v>49</v>
      </c>
      <c r="K8711" s="158" t="s">
        <v>32</v>
      </c>
      <c r="L8711" s="158" t="s">
        <v>4912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3"/>
        <v>19998</v>
      </c>
      <c r="W8711" s="164">
        <f t="shared" si="1187"/>
        <v>1.9607843137254901</v>
      </c>
      <c r="X8711" s="164"/>
      <c r="Y8711" s="7">
        <f t="shared" si="1188"/>
        <v>0</v>
      </c>
      <c r="Z8711" s="164"/>
      <c r="AA8711" s="8">
        <f t="shared" si="1182"/>
        <v>1.9607843137254901</v>
      </c>
      <c r="AB8711" s="164">
        <f t="shared" si="1186"/>
        <v>3.9215686274509887E-2</v>
      </c>
      <c r="AC8711" s="164">
        <f t="shared" si="1184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5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 hidden="1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2220</v>
      </c>
      <c r="F8712" s="158" t="s">
        <v>2220</v>
      </c>
      <c r="G8712" s="159" t="s">
        <v>2220</v>
      </c>
      <c r="H8712" s="158" t="s">
        <v>47</v>
      </c>
      <c r="I8712" s="158" t="s">
        <v>5066</v>
      </c>
      <c r="J8712" s="168" t="s">
        <v>49</v>
      </c>
      <c r="K8712" s="158" t="s">
        <v>32</v>
      </c>
      <c r="L8712" s="158" t="s">
        <v>4913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3"/>
        <v>102479.85</v>
      </c>
      <c r="W8712" s="164">
        <f t="shared" si="1187"/>
        <v>111967.82352941176</v>
      </c>
      <c r="X8712" s="164"/>
      <c r="Y8712" s="7">
        <f t="shared" si="1188"/>
        <v>0</v>
      </c>
      <c r="Z8712" s="164"/>
      <c r="AA8712" s="8">
        <f t="shared" si="1182"/>
        <v>111967.82352941176</v>
      </c>
      <c r="AB8712" s="164">
        <f t="shared" si="1186"/>
        <v>2239.3564705882309</v>
      </c>
      <c r="AC8712" s="164">
        <f t="shared" si="1184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5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 hidden="1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5066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3"/>
        <v>21365.25</v>
      </c>
      <c r="W8713" s="164">
        <f t="shared" si="1187"/>
        <v>18634.75</v>
      </c>
      <c r="X8713" s="164"/>
      <c r="Y8713" s="7">
        <f t="shared" si="1188"/>
        <v>0</v>
      </c>
      <c r="Z8713" s="164"/>
      <c r="AA8713" s="8">
        <f t="shared" si="1182"/>
        <v>18634.75</v>
      </c>
      <c r="AB8713" s="164">
        <f t="shared" si="1186"/>
        <v>0</v>
      </c>
      <c r="AC8713" s="164">
        <f t="shared" si="1184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5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 hidden="1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5066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3"/>
        <v>-166706.34</v>
      </c>
      <c r="W8714" s="164">
        <f t="shared" si="1187"/>
        <v>38597.57</v>
      </c>
      <c r="X8714" s="164"/>
      <c r="Y8714" s="7">
        <f t="shared" si="1188"/>
        <v>0</v>
      </c>
      <c r="Z8714" s="164"/>
      <c r="AA8714" s="8">
        <f t="shared" si="1182"/>
        <v>38597.57</v>
      </c>
      <c r="AB8714" s="164">
        <f t="shared" si="1186"/>
        <v>0</v>
      </c>
      <c r="AC8714" s="164">
        <f t="shared" si="1184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5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 hidden="1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5066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3"/>
        <v>180112.77</v>
      </c>
      <c r="W8715" s="164">
        <f t="shared" si="1187"/>
        <v>10525.1</v>
      </c>
      <c r="X8715" s="164"/>
      <c r="Y8715" s="7">
        <f t="shared" si="1188"/>
        <v>0</v>
      </c>
      <c r="Z8715" s="164"/>
      <c r="AA8715" s="8">
        <f t="shared" si="1182"/>
        <v>10525.1</v>
      </c>
      <c r="AB8715" s="164">
        <f t="shared" si="1186"/>
        <v>0</v>
      </c>
      <c r="AC8715" s="164">
        <f t="shared" si="1184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5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 hidden="1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5066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3"/>
        <v>0</v>
      </c>
      <c r="W8716" s="164">
        <f t="shared" si="1187"/>
        <v>0</v>
      </c>
      <c r="X8716" s="164"/>
      <c r="Y8716" s="7">
        <f t="shared" si="1188"/>
        <v>0</v>
      </c>
      <c r="Z8716" s="164"/>
      <c r="AA8716" s="8">
        <f t="shared" si="1182"/>
        <v>0</v>
      </c>
      <c r="AB8716" s="164">
        <f t="shared" si="1186"/>
        <v>0</v>
      </c>
      <c r="AC8716" s="164">
        <f t="shared" si="1184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5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 hidden="1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5066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3"/>
        <v>17908.48</v>
      </c>
      <c r="W8717" s="164">
        <f t="shared" si="1187"/>
        <v>0</v>
      </c>
      <c r="X8717" s="164"/>
      <c r="Y8717" s="7">
        <f t="shared" si="1188"/>
        <v>0</v>
      </c>
      <c r="Z8717" s="164"/>
      <c r="AA8717" s="8">
        <f t="shared" si="1182"/>
        <v>0</v>
      </c>
      <c r="AB8717" s="164">
        <f t="shared" si="1186"/>
        <v>0</v>
      </c>
      <c r="AC8717" s="164">
        <f t="shared" si="1184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5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 hidden="1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5066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3"/>
        <v>0</v>
      </c>
      <c r="W8718" s="164">
        <f t="shared" si="1187"/>
        <v>-5509.8399999999965</v>
      </c>
      <c r="X8718" s="164"/>
      <c r="Y8718" s="7">
        <f t="shared" si="1188"/>
        <v>0</v>
      </c>
      <c r="Z8718" s="164"/>
      <c r="AA8718" s="8">
        <f t="shared" si="1182"/>
        <v>-5509.8399999999965</v>
      </c>
      <c r="AB8718" s="164">
        <f t="shared" si="1186"/>
        <v>0</v>
      </c>
      <c r="AC8718" s="164">
        <f t="shared" si="1184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5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 hidden="1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5066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3"/>
        <v>-80012.200000000012</v>
      </c>
      <c r="W8719" s="164">
        <f t="shared" si="1187"/>
        <v>39144.33</v>
      </c>
      <c r="X8719" s="164"/>
      <c r="Y8719" s="7">
        <f t="shared" si="1188"/>
        <v>0</v>
      </c>
      <c r="Z8719" s="164"/>
      <c r="AA8719" s="8">
        <f t="shared" si="1182"/>
        <v>39144.33</v>
      </c>
      <c r="AB8719" s="164">
        <f t="shared" si="1186"/>
        <v>0</v>
      </c>
      <c r="AC8719" s="164">
        <f t="shared" si="1184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5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 hidden="1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5066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3"/>
        <v>102341.14</v>
      </c>
      <c r="W8720" s="164">
        <f t="shared" si="1187"/>
        <v>4622</v>
      </c>
      <c r="X8720" s="164"/>
      <c r="Y8720" s="7">
        <f t="shared" si="1188"/>
        <v>0</v>
      </c>
      <c r="Z8720" s="164"/>
      <c r="AA8720" s="8">
        <f t="shared" si="1182"/>
        <v>4622</v>
      </c>
      <c r="AB8720" s="164">
        <f t="shared" si="1186"/>
        <v>0</v>
      </c>
      <c r="AC8720" s="164">
        <f t="shared" si="1184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5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 hidden="1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5066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7"/>
        <v>0</v>
      </c>
      <c r="X8721" s="164"/>
      <c r="Y8721" s="7">
        <f t="shared" si="1188"/>
        <v>0</v>
      </c>
      <c r="Z8721" s="164"/>
      <c r="AA8721" s="8">
        <f t="shared" si="1182"/>
        <v>0</v>
      </c>
      <c r="AB8721" s="164">
        <f t="shared" si="1186"/>
        <v>0</v>
      </c>
      <c r="AC8721" s="164">
        <f t="shared" si="1184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5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 hidden="1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5066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3298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7"/>
        <v>5509.84</v>
      </c>
      <c r="X8722" s="164"/>
      <c r="Y8722" s="7">
        <f t="shared" si="1188"/>
        <v>0</v>
      </c>
      <c r="Z8722" s="164"/>
      <c r="AA8722" s="8">
        <f t="shared" si="1182"/>
        <v>5509.84</v>
      </c>
      <c r="AB8722" s="164">
        <f t="shared" si="1186"/>
        <v>0</v>
      </c>
      <c r="AC8722" s="164">
        <f t="shared" si="1184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5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 hidden="1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5066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3"/>
        <v>0</v>
      </c>
      <c r="W8723" s="164">
        <f t="shared" si="1187"/>
        <v>0</v>
      </c>
      <c r="X8723" s="164"/>
      <c r="Y8723" s="7">
        <f t="shared" si="1188"/>
        <v>0</v>
      </c>
      <c r="Z8723" s="164"/>
      <c r="AA8723" s="8">
        <f t="shared" si="1182"/>
        <v>0</v>
      </c>
      <c r="AB8723" s="164">
        <f t="shared" si="1186"/>
        <v>0</v>
      </c>
      <c r="AC8723" s="164">
        <f t="shared" si="1184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5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 hidden="1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3392</v>
      </c>
      <c r="F8724" s="158" t="s">
        <v>3392</v>
      </c>
      <c r="G8724" s="159" t="s">
        <v>3392</v>
      </c>
      <c r="H8724" s="158" t="s">
        <v>47</v>
      </c>
      <c r="I8724" s="158" t="s">
        <v>5066</v>
      </c>
      <c r="J8724" s="168" t="s">
        <v>49</v>
      </c>
      <c r="K8724" s="158" t="s">
        <v>32</v>
      </c>
      <c r="L8724" s="158" t="s">
        <v>4304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3"/>
        <v>31897.840000000004</v>
      </c>
      <c r="W8724" s="164">
        <f t="shared" si="1187"/>
        <v>40789.038461538461</v>
      </c>
      <c r="X8724" s="164"/>
      <c r="Y8724" s="7">
        <f t="shared" si="1188"/>
        <v>0</v>
      </c>
      <c r="Z8724" s="164"/>
      <c r="AA8724" s="8">
        <f t="shared" si="1182"/>
        <v>40789.038461538461</v>
      </c>
      <c r="AB8724" s="164">
        <f t="shared" si="1186"/>
        <v>1631.5615384615376</v>
      </c>
      <c r="AC8724" s="164">
        <f t="shared" si="1184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5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 hidden="1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5066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3"/>
        <v>42504.32</v>
      </c>
      <c r="W8725" s="164">
        <f t="shared" si="1187"/>
        <v>14809.692307692307</v>
      </c>
      <c r="X8725" s="164"/>
      <c r="Y8725" s="7">
        <f t="shared" si="1188"/>
        <v>0</v>
      </c>
      <c r="Z8725" s="164"/>
      <c r="AA8725" s="8">
        <f t="shared" si="1182"/>
        <v>14809.692307692307</v>
      </c>
      <c r="AB8725" s="164">
        <f t="shared" si="1186"/>
        <v>592.38769230769321</v>
      </c>
      <c r="AC8725" s="164">
        <f t="shared" si="1184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5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 hidden="1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5066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3"/>
        <v>768.47999999999593</v>
      </c>
      <c r="W8726" s="164">
        <f t="shared" si="1187"/>
        <v>0</v>
      </c>
      <c r="X8726" s="164"/>
      <c r="Y8726" s="7">
        <f t="shared" si="1188"/>
        <v>0</v>
      </c>
      <c r="Z8726" s="164"/>
      <c r="AA8726" s="8">
        <f t="shared" si="1182"/>
        <v>0</v>
      </c>
      <c r="AB8726" s="164">
        <f t="shared" si="1186"/>
        <v>0</v>
      </c>
      <c r="AC8726" s="164">
        <f t="shared" si="1184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5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 hidden="1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5066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3"/>
        <v>141559.82</v>
      </c>
      <c r="W8727" s="164">
        <f t="shared" si="1187"/>
        <v>59841.762376237632</v>
      </c>
      <c r="X8727" s="164"/>
      <c r="Y8727" s="7">
        <f t="shared" si="1188"/>
        <v>0</v>
      </c>
      <c r="Z8727" s="164"/>
      <c r="AA8727" s="8">
        <f t="shared" si="1182"/>
        <v>59841.762376237632</v>
      </c>
      <c r="AB8727" s="164">
        <f t="shared" si="1186"/>
        <v>598.41762376237602</v>
      </c>
      <c r="AC8727" s="164">
        <f t="shared" si="1184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5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 hidden="1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4914</v>
      </c>
      <c r="F8728" s="158" t="s">
        <v>4914</v>
      </c>
      <c r="G8728" s="159" t="s">
        <v>4914</v>
      </c>
      <c r="H8728" s="158" t="s">
        <v>47</v>
      </c>
      <c r="I8728" s="158" t="s">
        <v>5066</v>
      </c>
      <c r="J8728" s="168" t="s">
        <v>49</v>
      </c>
      <c r="K8728" s="158" t="s">
        <v>32</v>
      </c>
      <c r="L8728" s="158" t="s">
        <v>4915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3"/>
        <v>19497.099999999999</v>
      </c>
      <c r="W8728" s="164">
        <f t="shared" si="1187"/>
        <v>502.9</v>
      </c>
      <c r="X8728" s="164"/>
      <c r="Y8728" s="7">
        <f t="shared" si="1188"/>
        <v>0</v>
      </c>
      <c r="Z8728" s="164"/>
      <c r="AA8728" s="8">
        <f t="shared" si="1182"/>
        <v>502.9</v>
      </c>
      <c r="AB8728" s="164">
        <f t="shared" si="1186"/>
        <v>0</v>
      </c>
      <c r="AC8728" s="164">
        <f t="shared" si="1184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5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 hidden="1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5066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3"/>
        <v>0</v>
      </c>
      <c r="W8729" s="164">
        <f t="shared" si="1187"/>
        <v>0</v>
      </c>
      <c r="X8729" s="164"/>
      <c r="Y8729" s="7">
        <f t="shared" si="1188"/>
        <v>0</v>
      </c>
      <c r="Z8729" s="164"/>
      <c r="AA8729" s="8">
        <f t="shared" si="1182"/>
        <v>0</v>
      </c>
      <c r="AB8729" s="164">
        <f t="shared" si="1186"/>
        <v>0</v>
      </c>
      <c r="AC8729" s="164">
        <f t="shared" si="1184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5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 hidden="1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5066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3"/>
        <v>-306415.94</v>
      </c>
      <c r="W8730" s="164">
        <f t="shared" si="1187"/>
        <v>68408.88</v>
      </c>
      <c r="X8730" s="164"/>
      <c r="Y8730" s="7">
        <f t="shared" si="1188"/>
        <v>0</v>
      </c>
      <c r="Z8730" s="164"/>
      <c r="AA8730" s="8">
        <f t="shared" si="1182"/>
        <v>68408.88</v>
      </c>
      <c r="AB8730" s="164">
        <f t="shared" si="1186"/>
        <v>0</v>
      </c>
      <c r="AC8730" s="164">
        <f t="shared" si="1184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5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 hidden="1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5066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3"/>
        <v>0</v>
      </c>
      <c r="W8731" s="164">
        <f t="shared" si="1187"/>
        <v>0</v>
      </c>
      <c r="X8731" s="164"/>
      <c r="Y8731" s="7">
        <f t="shared" si="1188"/>
        <v>0</v>
      </c>
      <c r="Z8731" s="164"/>
      <c r="AA8731" s="8">
        <f t="shared" si="1182"/>
        <v>0</v>
      </c>
      <c r="AB8731" s="164">
        <f t="shared" si="1186"/>
        <v>0</v>
      </c>
      <c r="AC8731" s="164">
        <f t="shared" si="1184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5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 hidden="1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5066</v>
      </c>
      <c r="J8732" s="168" t="s">
        <v>49</v>
      </c>
      <c r="K8732" s="158" t="s">
        <v>32</v>
      </c>
      <c r="L8732" s="158" t="s">
        <v>4309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3"/>
        <v>26052.59</v>
      </c>
      <c r="W8732" s="164">
        <f t="shared" si="1187"/>
        <v>14548.27</v>
      </c>
      <c r="X8732" s="164"/>
      <c r="Y8732" s="7">
        <f t="shared" si="1188"/>
        <v>0</v>
      </c>
      <c r="Z8732" s="164"/>
      <c r="AA8732" s="8">
        <f t="shared" si="1182"/>
        <v>14548.27</v>
      </c>
      <c r="AB8732" s="164">
        <f t="shared" si="1186"/>
        <v>0</v>
      </c>
      <c r="AC8732" s="164">
        <f t="shared" si="1184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5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 hidden="1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5066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3"/>
        <v>12850.94</v>
      </c>
      <c r="W8733" s="164">
        <f t="shared" si="1187"/>
        <v>0</v>
      </c>
      <c r="X8733" s="164"/>
      <c r="Y8733" s="7">
        <f t="shared" si="1188"/>
        <v>0</v>
      </c>
      <c r="Z8733" s="164"/>
      <c r="AA8733" s="8">
        <f t="shared" si="1182"/>
        <v>0</v>
      </c>
      <c r="AB8733" s="164">
        <f t="shared" si="1186"/>
        <v>0</v>
      </c>
      <c r="AC8733" s="164">
        <f t="shared" si="1184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5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 hidden="1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5066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3"/>
        <v>10000</v>
      </c>
      <c r="W8734" s="164">
        <f t="shared" si="1187"/>
        <v>0</v>
      </c>
      <c r="X8734" s="164"/>
      <c r="Y8734" s="7">
        <f t="shared" si="1188"/>
        <v>0</v>
      </c>
      <c r="Z8734" s="164"/>
      <c r="AA8734" s="8">
        <f t="shared" si="1182"/>
        <v>0</v>
      </c>
      <c r="AB8734" s="164">
        <f t="shared" si="1186"/>
        <v>0</v>
      </c>
      <c r="AC8734" s="164">
        <f t="shared" si="1184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5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 hidden="1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5066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3"/>
        <v>26898.979999999996</v>
      </c>
      <c r="W8735" s="164">
        <f t="shared" si="1187"/>
        <v>20248.54</v>
      </c>
      <c r="X8735" s="164"/>
      <c r="Y8735" s="7">
        <f t="shared" si="1188"/>
        <v>0</v>
      </c>
      <c r="Z8735" s="164"/>
      <c r="AA8735" s="8">
        <f t="shared" si="1182"/>
        <v>20248.54</v>
      </c>
      <c r="AB8735" s="164">
        <f t="shared" si="1186"/>
        <v>0</v>
      </c>
      <c r="AC8735" s="164">
        <f t="shared" si="1184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5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 hidden="1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5066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3"/>
        <v>0</v>
      </c>
      <c r="W8736" s="164">
        <f t="shared" si="1187"/>
        <v>35897.440000000002</v>
      </c>
      <c r="X8736" s="164"/>
      <c r="Y8736" s="7">
        <f t="shared" si="1188"/>
        <v>0</v>
      </c>
      <c r="Z8736" s="164"/>
      <c r="AA8736" s="8">
        <f t="shared" si="1182"/>
        <v>35897.440000000002</v>
      </c>
      <c r="AB8736" s="164">
        <f t="shared" si="1186"/>
        <v>0</v>
      </c>
      <c r="AC8736" s="164">
        <f t="shared" si="1184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5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 hidden="1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5066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3"/>
        <v>148752.15999999992</v>
      </c>
      <c r="W8737" s="164">
        <f t="shared" si="1187"/>
        <v>569238.00980392157</v>
      </c>
      <c r="X8737" s="164"/>
      <c r="Y8737" s="7">
        <f t="shared" si="1188"/>
        <v>0</v>
      </c>
      <c r="Z8737" s="164"/>
      <c r="AA8737" s="8">
        <f t="shared" si="1182"/>
        <v>569238.00980392157</v>
      </c>
      <c r="AB8737" s="164">
        <f t="shared" si="1186"/>
        <v>11384.760196078452</v>
      </c>
      <c r="AC8737" s="164">
        <f t="shared" si="1184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5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 hidden="1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5066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3"/>
        <v>260208.34999999998</v>
      </c>
      <c r="W8738" s="164">
        <f t="shared" si="1187"/>
        <v>508325.00980392157</v>
      </c>
      <c r="X8738" s="164"/>
      <c r="Y8738" s="7">
        <f t="shared" si="1188"/>
        <v>0</v>
      </c>
      <c r="Z8738" s="164"/>
      <c r="AA8738" s="8">
        <f t="shared" si="1182"/>
        <v>508325.00980392157</v>
      </c>
      <c r="AB8738" s="164">
        <f t="shared" si="1186"/>
        <v>10166.500196078443</v>
      </c>
      <c r="AC8738" s="164">
        <f t="shared" si="1184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5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 hidden="1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5066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3"/>
        <v>0</v>
      </c>
      <c r="W8739" s="164">
        <f t="shared" si="1187"/>
        <v>0</v>
      </c>
      <c r="X8739" s="164"/>
      <c r="Y8739" s="7">
        <f t="shared" si="1188"/>
        <v>0</v>
      </c>
      <c r="Z8739" s="164"/>
      <c r="AA8739" s="8">
        <f t="shared" si="1182"/>
        <v>0</v>
      </c>
      <c r="AB8739" s="164">
        <f t="shared" si="1186"/>
        <v>0</v>
      </c>
      <c r="AC8739" s="164">
        <f t="shared" si="1184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5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 hidden="1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5066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3"/>
        <v>127006.42999999988</v>
      </c>
      <c r="W8740" s="164">
        <f t="shared" si="1187"/>
        <v>301540.63</v>
      </c>
      <c r="X8740" s="164"/>
      <c r="Y8740" s="7">
        <f t="shared" si="1188"/>
        <v>0</v>
      </c>
      <c r="Z8740" s="164"/>
      <c r="AA8740" s="8">
        <f t="shared" si="1182"/>
        <v>301540.63</v>
      </c>
      <c r="AB8740" s="164">
        <f t="shared" si="1186"/>
        <v>0</v>
      </c>
      <c r="AC8740" s="164">
        <f t="shared" si="1184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5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 hidden="1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5066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3"/>
        <v>30063.5</v>
      </c>
      <c r="W8741" s="164">
        <f t="shared" si="1187"/>
        <v>0</v>
      </c>
      <c r="X8741" s="164"/>
      <c r="Y8741" s="7">
        <f t="shared" si="1188"/>
        <v>0</v>
      </c>
      <c r="Z8741" s="164"/>
      <c r="AA8741" s="8">
        <f t="shared" si="1182"/>
        <v>0</v>
      </c>
      <c r="AB8741" s="164">
        <f t="shared" si="1186"/>
        <v>0</v>
      </c>
      <c r="AC8741" s="164">
        <f t="shared" si="1184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5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 hidden="1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5066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3"/>
        <v>-30063.5</v>
      </c>
      <c r="W8742" s="164">
        <f t="shared" si="1187"/>
        <v>0</v>
      </c>
      <c r="X8742" s="164"/>
      <c r="Y8742" s="7">
        <f t="shared" si="1188"/>
        <v>0</v>
      </c>
      <c r="Z8742" s="164"/>
      <c r="AA8742" s="8">
        <f t="shared" si="1182"/>
        <v>0</v>
      </c>
      <c r="AB8742" s="164">
        <f t="shared" si="1186"/>
        <v>0</v>
      </c>
      <c r="AC8742" s="164">
        <f t="shared" si="1184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5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 hidden="1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5066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3"/>
        <v>8478.73</v>
      </c>
      <c r="W8743" s="164">
        <f t="shared" si="1187"/>
        <v>0</v>
      </c>
      <c r="X8743" s="164"/>
      <c r="Y8743" s="7">
        <f t="shared" si="1188"/>
        <v>0</v>
      </c>
      <c r="Z8743" s="164"/>
      <c r="AA8743" s="8">
        <f t="shared" ref="AA8743:AA8773" si="1189">W8743+X8743</f>
        <v>0</v>
      </c>
      <c r="AB8743" s="164">
        <f t="shared" si="1186"/>
        <v>0</v>
      </c>
      <c r="AC8743" s="164">
        <f t="shared" si="1184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5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 hidden="1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5066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3"/>
        <v>18002.760000000002</v>
      </c>
      <c r="W8744" s="164">
        <f t="shared" si="1187"/>
        <v>57514.098039215685</v>
      </c>
      <c r="X8744" s="164"/>
      <c r="Y8744" s="7">
        <f t="shared" si="1188"/>
        <v>0</v>
      </c>
      <c r="Z8744" s="164"/>
      <c r="AA8744" s="8">
        <f t="shared" si="1189"/>
        <v>57514.098039215685</v>
      </c>
      <c r="AB8744" s="164">
        <f t="shared" si="1186"/>
        <v>1150.2819607843121</v>
      </c>
      <c r="AC8744" s="164">
        <f t="shared" si="1184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5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 hidden="1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5066</v>
      </c>
      <c r="J8745" s="168" t="s">
        <v>49</v>
      </c>
      <c r="K8745" s="158" t="s">
        <v>32</v>
      </c>
      <c r="L8745" s="158" t="s">
        <v>4916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3"/>
        <v>1105.3699999999999</v>
      </c>
      <c r="W8745" s="164">
        <f t="shared" si="1187"/>
        <v>0</v>
      </c>
      <c r="X8745" s="164"/>
      <c r="Y8745" s="7">
        <f t="shared" si="1188"/>
        <v>0</v>
      </c>
      <c r="Z8745" s="164"/>
      <c r="AA8745" s="8">
        <f t="shared" si="1189"/>
        <v>0</v>
      </c>
      <c r="AB8745" s="164">
        <f t="shared" si="1186"/>
        <v>0</v>
      </c>
      <c r="AC8745" s="164">
        <f t="shared" si="1184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5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 hidden="1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5066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0">S8746+T8746-U8746</f>
        <v>500000</v>
      </c>
      <c r="W8746" s="164">
        <f t="shared" si="1187"/>
        <v>0</v>
      </c>
      <c r="X8746" s="164"/>
      <c r="Y8746" s="7">
        <f t="shared" si="1188"/>
        <v>0</v>
      </c>
      <c r="Z8746" s="164"/>
      <c r="AA8746" s="8">
        <f t="shared" si="1189"/>
        <v>0</v>
      </c>
      <c r="AB8746" s="164">
        <f>W8746*P8746</f>
        <v>0</v>
      </c>
      <c r="AC8746" s="164">
        <f t="shared" ref="AC8746:AC8809" si="1191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2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 hidden="1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5066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7"/>
        <v>0</v>
      </c>
      <c r="X8747" s="164"/>
      <c r="Y8747" s="7">
        <f t="shared" si="1188"/>
        <v>0</v>
      </c>
      <c r="Z8747" s="164"/>
      <c r="AA8747" s="8">
        <f t="shared" si="1189"/>
        <v>0</v>
      </c>
      <c r="AB8747" s="164">
        <f t="shared" ref="AB8747:AB8810" si="1193">U8747-W8747</f>
        <v>0</v>
      </c>
      <c r="AC8747" s="164">
        <f t="shared" si="1191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2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 hidden="1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5066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7"/>
        <v>102482.67307692317</v>
      </c>
      <c r="X8748" s="164"/>
      <c r="Y8748" s="7">
        <f t="shared" si="1188"/>
        <v>0</v>
      </c>
      <c r="Z8748" s="164"/>
      <c r="AA8748" s="8">
        <f t="shared" si="1189"/>
        <v>102482.67307692317</v>
      </c>
      <c r="AB8748" s="164">
        <f t="shared" si="1193"/>
        <v>4099.3069230769324</v>
      </c>
      <c r="AC8748" s="164">
        <f t="shared" si="1191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2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 hidden="1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5066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0"/>
        <v>275876.58000000007</v>
      </c>
      <c r="W8749" s="164">
        <f t="shared" si="1187"/>
        <v>261657.13461538454</v>
      </c>
      <c r="X8749" s="164"/>
      <c r="Y8749" s="7">
        <f t="shared" si="1188"/>
        <v>0</v>
      </c>
      <c r="Z8749" s="164"/>
      <c r="AA8749" s="8">
        <f t="shared" si="1189"/>
        <v>261657.13461538454</v>
      </c>
      <c r="AB8749" s="164">
        <f t="shared" si="1193"/>
        <v>10466.285384615388</v>
      </c>
      <c r="AC8749" s="164">
        <f t="shared" si="1191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2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 hidden="1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5066</v>
      </c>
      <c r="J8750" s="168" t="s">
        <v>49</v>
      </c>
      <c r="K8750" s="158" t="s">
        <v>32</v>
      </c>
      <c r="L8750" s="158" t="s">
        <v>3555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0"/>
        <v>68121.899999999994</v>
      </c>
      <c r="W8750" s="164">
        <f t="shared" si="1187"/>
        <v>29714.43</v>
      </c>
      <c r="X8750" s="164"/>
      <c r="Y8750" s="7">
        <f t="shared" si="1188"/>
        <v>0</v>
      </c>
      <c r="Z8750" s="164"/>
      <c r="AA8750" s="8">
        <f t="shared" si="1189"/>
        <v>29714.43</v>
      </c>
      <c r="AB8750" s="164">
        <f t="shared" si="1193"/>
        <v>0</v>
      </c>
      <c r="AC8750" s="164">
        <f t="shared" si="1191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2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 hidden="1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5066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0"/>
        <v>1793.5</v>
      </c>
      <c r="W8751" s="164">
        <f t="shared" si="1187"/>
        <v>33431.160000000003</v>
      </c>
      <c r="X8751" s="164"/>
      <c r="Y8751" s="7">
        <f t="shared" si="1188"/>
        <v>0</v>
      </c>
      <c r="Z8751" s="164"/>
      <c r="AA8751" s="8">
        <f t="shared" si="1189"/>
        <v>33431.160000000003</v>
      </c>
      <c r="AB8751" s="164">
        <f t="shared" si="1193"/>
        <v>0</v>
      </c>
      <c r="AC8751" s="164">
        <f t="shared" si="1191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2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 hidden="1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5066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0"/>
        <v>58388.44</v>
      </c>
      <c r="W8752" s="164">
        <f t="shared" si="1187"/>
        <v>35775.660000000003</v>
      </c>
      <c r="X8752" s="164"/>
      <c r="Y8752" s="7">
        <f t="shared" si="1188"/>
        <v>0</v>
      </c>
      <c r="Z8752" s="164"/>
      <c r="AA8752" s="8">
        <f t="shared" si="1189"/>
        <v>35775.660000000003</v>
      </c>
      <c r="AB8752" s="164">
        <f t="shared" si="1193"/>
        <v>0</v>
      </c>
      <c r="AC8752" s="164">
        <f t="shared" si="1191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2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 hidden="1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5066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0"/>
        <v>482899.95999999985</v>
      </c>
      <c r="W8753" s="164">
        <f t="shared" si="1187"/>
        <v>308867.40000000002</v>
      </c>
      <c r="X8753" s="164"/>
      <c r="Y8753" s="7">
        <f t="shared" si="1188"/>
        <v>0</v>
      </c>
      <c r="Z8753" s="164"/>
      <c r="AA8753" s="8">
        <f t="shared" si="1189"/>
        <v>308867.40000000002</v>
      </c>
      <c r="AB8753" s="164">
        <f t="shared" si="1193"/>
        <v>0</v>
      </c>
      <c r="AC8753" s="164">
        <f t="shared" si="1191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2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 hidden="1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4917</v>
      </c>
      <c r="F8754" s="158" t="s">
        <v>4918</v>
      </c>
      <c r="G8754" s="159" t="s">
        <v>4917</v>
      </c>
      <c r="H8754" s="158" t="s">
        <v>47</v>
      </c>
      <c r="I8754" s="158" t="s">
        <v>5066</v>
      </c>
      <c r="J8754" s="168" t="s">
        <v>49</v>
      </c>
      <c r="K8754" s="158" t="s">
        <v>32</v>
      </c>
      <c r="L8754" s="158" t="s">
        <v>4919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0"/>
        <v>20000</v>
      </c>
      <c r="W8754" s="164">
        <f t="shared" si="1187"/>
        <v>0</v>
      </c>
      <c r="X8754" s="164"/>
      <c r="Y8754" s="7">
        <f t="shared" si="1188"/>
        <v>0</v>
      </c>
      <c r="Z8754" s="164"/>
      <c r="AA8754" s="8">
        <f t="shared" si="1189"/>
        <v>0</v>
      </c>
      <c r="AB8754" s="164">
        <f t="shared" si="1193"/>
        <v>0</v>
      </c>
      <c r="AC8754" s="164">
        <f t="shared" si="1191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2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 hidden="1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4842</v>
      </c>
      <c r="F8755" s="158" t="s">
        <v>4842</v>
      </c>
      <c r="G8755" s="159" t="s">
        <v>4842</v>
      </c>
      <c r="H8755" s="158" t="s">
        <v>47</v>
      </c>
      <c r="I8755" s="158" t="s">
        <v>5066</v>
      </c>
      <c r="J8755" s="168" t="s">
        <v>49</v>
      </c>
      <c r="K8755" s="158" t="s">
        <v>32</v>
      </c>
      <c r="L8755" s="158" t="s">
        <v>4842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0"/>
        <v>5020.6499999999996</v>
      </c>
      <c r="W8755" s="164">
        <f t="shared" si="1187"/>
        <v>4881.7156862745105</v>
      </c>
      <c r="X8755" s="164"/>
      <c r="Y8755" s="7">
        <f t="shared" si="1188"/>
        <v>0</v>
      </c>
      <c r="Z8755" s="164"/>
      <c r="AA8755" s="8">
        <f t="shared" si="1189"/>
        <v>4881.7156862745105</v>
      </c>
      <c r="AB8755" s="164">
        <f t="shared" si="1193"/>
        <v>97.634313725489847</v>
      </c>
      <c r="AC8755" s="164">
        <f t="shared" si="1191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2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 hidden="1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4321</v>
      </c>
      <c r="F8756" s="158" t="s">
        <v>4321</v>
      </c>
      <c r="G8756" s="159" t="s">
        <v>4321</v>
      </c>
      <c r="H8756" s="158" t="s">
        <v>47</v>
      </c>
      <c r="I8756" s="158" t="s">
        <v>5066</v>
      </c>
      <c r="J8756" s="168" t="s">
        <v>49</v>
      </c>
      <c r="K8756" s="158" t="s">
        <v>32</v>
      </c>
      <c r="L8756" s="158" t="s">
        <v>4322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0"/>
        <v>0</v>
      </c>
      <c r="W8756" s="164">
        <f t="shared" si="1187"/>
        <v>0</v>
      </c>
      <c r="X8756" s="164"/>
      <c r="Y8756" s="7">
        <f t="shared" si="1188"/>
        <v>0</v>
      </c>
      <c r="Z8756" s="164"/>
      <c r="AA8756" s="8">
        <f t="shared" si="1189"/>
        <v>0</v>
      </c>
      <c r="AB8756" s="164">
        <f t="shared" si="1193"/>
        <v>0</v>
      </c>
      <c r="AC8756" s="164">
        <f t="shared" si="1191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2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 hidden="1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5066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0"/>
        <v>0</v>
      </c>
      <c r="W8757" s="164">
        <f t="shared" si="1187"/>
        <v>64.84</v>
      </c>
      <c r="X8757" s="164"/>
      <c r="Y8757" s="7">
        <f t="shared" si="1188"/>
        <v>0</v>
      </c>
      <c r="Z8757" s="164"/>
      <c r="AA8757" s="8">
        <f t="shared" si="1189"/>
        <v>64.84</v>
      </c>
      <c r="AB8757" s="164">
        <f t="shared" si="1193"/>
        <v>0</v>
      </c>
      <c r="AC8757" s="164">
        <f t="shared" si="1191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2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 hidden="1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5066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0"/>
        <v>69215.78999999995</v>
      </c>
      <c r="W8758" s="164">
        <f t="shared" si="1187"/>
        <v>129312.32352941176</v>
      </c>
      <c r="X8758" s="164"/>
      <c r="Y8758" s="7">
        <f t="shared" si="1188"/>
        <v>0</v>
      </c>
      <c r="Z8758" s="164"/>
      <c r="AA8758" s="8">
        <f t="shared" si="1189"/>
        <v>129312.32352941176</v>
      </c>
      <c r="AB8758" s="164">
        <f t="shared" si="1193"/>
        <v>2586.2464705882448</v>
      </c>
      <c r="AC8758" s="164">
        <f t="shared" si="1191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2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 hidden="1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4920</v>
      </c>
      <c r="F8759" s="158" t="s">
        <v>4920</v>
      </c>
      <c r="G8759" s="159" t="s">
        <v>4920</v>
      </c>
      <c r="H8759" s="158" t="s">
        <v>47</v>
      </c>
      <c r="I8759" s="158" t="s">
        <v>5066</v>
      </c>
      <c r="J8759" s="168" t="s">
        <v>49</v>
      </c>
      <c r="K8759" s="158" t="s">
        <v>32</v>
      </c>
      <c r="L8759" s="158" t="s">
        <v>4920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0"/>
        <v>6393.99</v>
      </c>
      <c r="W8759" s="164">
        <f t="shared" si="1187"/>
        <v>3731.3823529411766</v>
      </c>
      <c r="X8759" s="164"/>
      <c r="Y8759" s="7">
        <f t="shared" si="1188"/>
        <v>0</v>
      </c>
      <c r="Z8759" s="164"/>
      <c r="AA8759" s="8">
        <f t="shared" si="1189"/>
        <v>3731.3823529411766</v>
      </c>
      <c r="AB8759" s="164">
        <f t="shared" si="1193"/>
        <v>74.627647058823641</v>
      </c>
      <c r="AC8759" s="164">
        <f t="shared" si="1191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2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 hidden="1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5066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0"/>
        <v>10600</v>
      </c>
      <c r="W8760" s="164">
        <f t="shared" si="1187"/>
        <v>0</v>
      </c>
      <c r="X8760" s="164"/>
      <c r="Y8760" s="7">
        <f t="shared" si="1188"/>
        <v>0</v>
      </c>
      <c r="Z8760" s="164"/>
      <c r="AA8760" s="8">
        <f t="shared" si="1189"/>
        <v>0</v>
      </c>
      <c r="AB8760" s="164">
        <f t="shared" si="1193"/>
        <v>0</v>
      </c>
      <c r="AC8760" s="164">
        <f t="shared" si="1191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2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 hidden="1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5066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0"/>
        <v>26746.11</v>
      </c>
      <c r="W8761" s="164">
        <f t="shared" si="1187"/>
        <v>0</v>
      </c>
      <c r="X8761" s="164"/>
      <c r="Y8761" s="7">
        <f t="shared" si="1188"/>
        <v>0</v>
      </c>
      <c r="Z8761" s="164"/>
      <c r="AA8761" s="8">
        <f t="shared" si="1189"/>
        <v>0</v>
      </c>
      <c r="AB8761" s="164">
        <f t="shared" si="1193"/>
        <v>0</v>
      </c>
      <c r="AC8761" s="164">
        <f t="shared" si="1191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2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 hidden="1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5066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0"/>
        <v>5400</v>
      </c>
      <c r="W8762" s="164">
        <f t="shared" si="1187"/>
        <v>0</v>
      </c>
      <c r="X8762" s="164"/>
      <c r="Y8762" s="7">
        <f t="shared" si="1188"/>
        <v>0</v>
      </c>
      <c r="Z8762" s="164"/>
      <c r="AA8762" s="8">
        <f t="shared" si="1189"/>
        <v>0</v>
      </c>
      <c r="AB8762" s="164">
        <f t="shared" si="1193"/>
        <v>0</v>
      </c>
      <c r="AC8762" s="164">
        <f t="shared" si="1191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2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 hidden="1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5066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0"/>
        <v>-618787.68999999994</v>
      </c>
      <c r="W8763" s="164">
        <f t="shared" si="1187"/>
        <v>0</v>
      </c>
      <c r="X8763" s="164"/>
      <c r="Y8763" s="7">
        <f t="shared" si="1188"/>
        <v>0</v>
      </c>
      <c r="Z8763" s="164"/>
      <c r="AA8763" s="8">
        <f t="shared" si="1189"/>
        <v>0</v>
      </c>
      <c r="AB8763" s="164">
        <f t="shared" si="1193"/>
        <v>0</v>
      </c>
      <c r="AC8763" s="164">
        <f t="shared" si="1191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2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 hidden="1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5066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0"/>
        <v>55821.440000000017</v>
      </c>
      <c r="W8764" s="164">
        <f t="shared" si="1187"/>
        <v>13542.7</v>
      </c>
      <c r="X8764" s="164"/>
      <c r="Y8764" s="7">
        <f t="shared" si="1188"/>
        <v>0</v>
      </c>
      <c r="Z8764" s="164"/>
      <c r="AA8764" s="8">
        <f t="shared" si="1189"/>
        <v>13542.7</v>
      </c>
      <c r="AB8764" s="164">
        <f t="shared" si="1193"/>
        <v>0</v>
      </c>
      <c r="AC8764" s="164">
        <f t="shared" si="1191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2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 hidden="1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5066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0"/>
        <v>1262.4100000000001</v>
      </c>
      <c r="W8765" s="164">
        <f t="shared" si="1187"/>
        <v>0</v>
      </c>
      <c r="X8765" s="164"/>
      <c r="Y8765" s="7">
        <f t="shared" si="1188"/>
        <v>0</v>
      </c>
      <c r="Z8765" s="164"/>
      <c r="AA8765" s="8">
        <f t="shared" si="1189"/>
        <v>0</v>
      </c>
      <c r="AB8765" s="164">
        <f t="shared" si="1193"/>
        <v>0</v>
      </c>
      <c r="AC8765" s="164">
        <f t="shared" si="1191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2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 hidden="1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5066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0"/>
        <v>5612.2900000000009</v>
      </c>
      <c r="W8766" s="164">
        <f t="shared" si="1187"/>
        <v>8823.5294117647063</v>
      </c>
      <c r="X8766" s="164"/>
      <c r="Y8766" s="7">
        <f t="shared" si="1188"/>
        <v>0</v>
      </c>
      <c r="Z8766" s="164"/>
      <c r="AA8766" s="8">
        <f t="shared" si="1189"/>
        <v>8823.5294117647063</v>
      </c>
      <c r="AB8766" s="164">
        <f t="shared" si="1193"/>
        <v>176.47058823529369</v>
      </c>
      <c r="AC8766" s="164">
        <f t="shared" si="1191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2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 hidden="1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4663</v>
      </c>
      <c r="F8767" s="158" t="s">
        <v>4663</v>
      </c>
      <c r="G8767" s="159" t="s">
        <v>4663</v>
      </c>
      <c r="H8767" s="158" t="s">
        <v>47</v>
      </c>
      <c r="I8767" s="158" t="s">
        <v>5066</v>
      </c>
      <c r="J8767" s="168" t="s">
        <v>49</v>
      </c>
      <c r="K8767" s="158" t="s">
        <v>32</v>
      </c>
      <c r="L8767" s="158" t="s">
        <v>4921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0"/>
        <v>7342.6</v>
      </c>
      <c r="W8767" s="164">
        <f t="shared" si="1187"/>
        <v>2605.294117647059</v>
      </c>
      <c r="X8767" s="164"/>
      <c r="Y8767" s="7">
        <f t="shared" si="1188"/>
        <v>0</v>
      </c>
      <c r="Z8767" s="164"/>
      <c r="AA8767" s="8">
        <f t="shared" si="1189"/>
        <v>2605.294117647059</v>
      </c>
      <c r="AB8767" s="164">
        <f t="shared" si="1193"/>
        <v>52.10588235294108</v>
      </c>
      <c r="AC8767" s="164">
        <f t="shared" si="1191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2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 hidden="1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5066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0"/>
        <v>71959.33</v>
      </c>
      <c r="W8768" s="164">
        <f t="shared" si="1187"/>
        <v>39705.882352941175</v>
      </c>
      <c r="X8768" s="164"/>
      <c r="Y8768" s="7">
        <f t="shared" si="1188"/>
        <v>0</v>
      </c>
      <c r="Z8768" s="164"/>
      <c r="AA8768" s="8">
        <f t="shared" si="1189"/>
        <v>39705.882352941175</v>
      </c>
      <c r="AB8768" s="164">
        <f t="shared" si="1193"/>
        <v>794.11764705882524</v>
      </c>
      <c r="AC8768" s="164">
        <f t="shared" si="1191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2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 hidden="1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5066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0"/>
        <v>33584.260000000009</v>
      </c>
      <c r="W8769" s="164">
        <f t="shared" si="1187"/>
        <v>39851.745098039217</v>
      </c>
      <c r="X8769" s="164"/>
      <c r="Y8769" s="7">
        <f t="shared" si="1188"/>
        <v>0</v>
      </c>
      <c r="Z8769" s="164"/>
      <c r="AA8769" s="8">
        <f t="shared" si="1189"/>
        <v>39851.745098039217</v>
      </c>
      <c r="AB8769" s="164">
        <f t="shared" si="1193"/>
        <v>797.03490196078201</v>
      </c>
      <c r="AC8769" s="164">
        <f t="shared" si="1191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2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 hidden="1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5066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0"/>
        <v>956102.56</v>
      </c>
      <c r="W8770" s="164">
        <f t="shared" ref="W8770:W8833" si="1194">IF(O8770="折扣",U8770*P8770,IF(O8770="返现",U8770,U8770/(1+P8770)))</f>
        <v>0</v>
      </c>
      <c r="X8770" s="164"/>
      <c r="Y8770" s="7">
        <f t="shared" si="1188"/>
        <v>0</v>
      </c>
      <c r="Z8770" s="164"/>
      <c r="AA8770" s="8">
        <f t="shared" si="1189"/>
        <v>0</v>
      </c>
      <c r="AB8770" s="164">
        <f t="shared" si="1193"/>
        <v>0</v>
      </c>
      <c r="AC8770" s="164">
        <f t="shared" si="1191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2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 hidden="1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5066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0"/>
        <v>13765.919999999995</v>
      </c>
      <c r="W8771" s="164">
        <f t="shared" si="1194"/>
        <v>27717.06</v>
      </c>
      <c r="X8771" s="164"/>
      <c r="Y8771" s="7">
        <f t="shared" ref="Y8771:Y8834" si="1195">IF(W8771-AC8771&lt;=0,0,IF(O8771="返现",MAX(W8771-AB8771-AC8771,0),MAX(W8771-AC8771,0)))</f>
        <v>0</v>
      </c>
      <c r="Z8771" s="164"/>
      <c r="AA8771" s="8">
        <f t="shared" si="1189"/>
        <v>27717.06</v>
      </c>
      <c r="AB8771" s="164">
        <f t="shared" si="1193"/>
        <v>0</v>
      </c>
      <c r="AC8771" s="164">
        <f t="shared" si="1191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2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 hidden="1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2556</v>
      </c>
      <c r="F8772" s="158" t="s">
        <v>2556</v>
      </c>
      <c r="G8772" s="159" t="s">
        <v>2556</v>
      </c>
      <c r="H8772" s="158" t="s">
        <v>47</v>
      </c>
      <c r="I8772" s="158" t="s">
        <v>5066</v>
      </c>
      <c r="J8772" s="168" t="s">
        <v>49</v>
      </c>
      <c r="K8772" s="158" t="s">
        <v>32</v>
      </c>
      <c r="L8772" s="158" t="s">
        <v>2556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0"/>
        <v>17849.07</v>
      </c>
      <c r="W8772" s="164">
        <f t="shared" si="1194"/>
        <v>62010.715686274511</v>
      </c>
      <c r="X8772" s="164"/>
      <c r="Y8772" s="7">
        <f t="shared" si="1195"/>
        <v>0</v>
      </c>
      <c r="Z8772" s="164"/>
      <c r="AA8772" s="8">
        <f t="shared" si="1189"/>
        <v>62010.715686274511</v>
      </c>
      <c r="AB8772" s="164">
        <f t="shared" si="1193"/>
        <v>1240.2143137254898</v>
      </c>
      <c r="AC8772" s="164">
        <f t="shared" si="1191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2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 hidden="1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4922</v>
      </c>
      <c r="F8773" s="158" t="s">
        <v>4922</v>
      </c>
      <c r="G8773" s="159" t="s">
        <v>4922</v>
      </c>
      <c r="H8773" s="158" t="s">
        <v>47</v>
      </c>
      <c r="I8773" s="158" t="s">
        <v>5066</v>
      </c>
      <c r="J8773" s="168" t="s">
        <v>49</v>
      </c>
      <c r="K8773" s="158" t="s">
        <v>32</v>
      </c>
      <c r="L8773" s="158" t="s">
        <v>4923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0"/>
        <v>2347.14</v>
      </c>
      <c r="W8773" s="164">
        <f t="shared" si="1194"/>
        <v>2698.8823529411766</v>
      </c>
      <c r="X8773" s="164"/>
      <c r="Y8773" s="7">
        <f t="shared" si="1195"/>
        <v>0</v>
      </c>
      <c r="Z8773" s="164"/>
      <c r="AA8773" s="8">
        <f t="shared" si="1189"/>
        <v>2698.8823529411766</v>
      </c>
      <c r="AB8773" s="164">
        <f t="shared" si="1193"/>
        <v>53.97764705882355</v>
      </c>
      <c r="AC8773" s="164">
        <f t="shared" si="1191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2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 hidden="1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5066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0"/>
        <v>1267.21</v>
      </c>
      <c r="W8774" s="164">
        <f t="shared" si="1194"/>
        <v>0</v>
      </c>
      <c r="X8774" s="164"/>
      <c r="Y8774" s="7">
        <f t="shared" si="1195"/>
        <v>0</v>
      </c>
      <c r="Z8774" s="164"/>
      <c r="AA8774" s="164"/>
      <c r="AB8774" s="164">
        <f t="shared" si="1193"/>
        <v>0</v>
      </c>
      <c r="AC8774" s="164">
        <f t="shared" si="1191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2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 hidden="1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5066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0"/>
        <v>0</v>
      </c>
      <c r="W8775" s="164">
        <f t="shared" si="1194"/>
        <v>0</v>
      </c>
      <c r="X8775" s="164"/>
      <c r="Y8775" s="7">
        <f t="shared" si="1195"/>
        <v>0</v>
      </c>
      <c r="Z8775" s="164"/>
      <c r="AA8775" s="8">
        <f t="shared" ref="AA8775:AA8787" si="1196">W8775+X8775</f>
        <v>0</v>
      </c>
      <c r="AB8775" s="164">
        <f t="shared" si="1193"/>
        <v>0</v>
      </c>
      <c r="AC8775" s="164">
        <f t="shared" si="1191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2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 hidden="1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5066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0"/>
        <v>42465.919999999998</v>
      </c>
      <c r="W8776" s="164">
        <f t="shared" si="1194"/>
        <v>0</v>
      </c>
      <c r="X8776" s="164"/>
      <c r="Y8776" s="7">
        <f t="shared" si="1195"/>
        <v>0</v>
      </c>
      <c r="Z8776" s="164"/>
      <c r="AA8776" s="8">
        <f t="shared" si="1196"/>
        <v>0</v>
      </c>
      <c r="AB8776" s="164">
        <f t="shared" si="1193"/>
        <v>0</v>
      </c>
      <c r="AC8776" s="164">
        <f t="shared" si="1191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2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 hidden="1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4924</v>
      </c>
      <c r="F8777" s="158" t="s">
        <v>4924</v>
      </c>
      <c r="G8777" s="159" t="s">
        <v>4924</v>
      </c>
      <c r="H8777" s="158" t="s">
        <v>47</v>
      </c>
      <c r="I8777" s="158" t="s">
        <v>5066</v>
      </c>
      <c r="J8777" s="168" t="s">
        <v>49</v>
      </c>
      <c r="K8777" s="158" t="s">
        <v>32</v>
      </c>
      <c r="L8777" s="158" t="s">
        <v>4924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0"/>
        <v>9248.2000000000007</v>
      </c>
      <c r="W8777" s="164">
        <f t="shared" si="1194"/>
        <v>933.13725490196077</v>
      </c>
      <c r="X8777" s="164"/>
      <c r="Y8777" s="7">
        <f t="shared" si="1195"/>
        <v>0</v>
      </c>
      <c r="Z8777" s="164"/>
      <c r="AA8777" s="8">
        <f t="shared" si="1196"/>
        <v>933.13725490196077</v>
      </c>
      <c r="AB8777" s="164">
        <f t="shared" si="1193"/>
        <v>18.662745098039181</v>
      </c>
      <c r="AC8777" s="164">
        <f t="shared" si="1191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2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 hidden="1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4330</v>
      </c>
      <c r="F8778" s="158" t="s">
        <v>4331</v>
      </c>
      <c r="G8778" s="159" t="s">
        <v>4330</v>
      </c>
      <c r="H8778" s="158" t="s">
        <v>47</v>
      </c>
      <c r="I8778" s="158" t="s">
        <v>5066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0"/>
        <v>10913.359999999999</v>
      </c>
      <c r="W8778" s="164">
        <f t="shared" si="1194"/>
        <v>621.94444444444446</v>
      </c>
      <c r="X8778" s="164"/>
      <c r="Y8778" s="7">
        <f t="shared" si="1195"/>
        <v>0</v>
      </c>
      <c r="Z8778" s="164"/>
      <c r="AA8778" s="8">
        <f t="shared" si="1196"/>
        <v>621.94444444444446</v>
      </c>
      <c r="AB8778" s="164">
        <f t="shared" si="1193"/>
        <v>49.755555555555588</v>
      </c>
      <c r="AC8778" s="164">
        <f t="shared" si="1191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2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 hidden="1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5066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0"/>
        <v>12936.48</v>
      </c>
      <c r="W8779" s="164">
        <f t="shared" si="1194"/>
        <v>0</v>
      </c>
      <c r="X8779" s="164"/>
      <c r="Y8779" s="7">
        <f t="shared" si="1195"/>
        <v>0</v>
      </c>
      <c r="Z8779" s="164"/>
      <c r="AA8779" s="8">
        <f t="shared" si="1196"/>
        <v>0</v>
      </c>
      <c r="AB8779" s="164">
        <f t="shared" si="1193"/>
        <v>0</v>
      </c>
      <c r="AC8779" s="164">
        <f t="shared" si="1191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2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 hidden="1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5066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0"/>
        <v>0</v>
      </c>
      <c r="W8780" s="164">
        <f t="shared" si="1194"/>
        <v>0</v>
      </c>
      <c r="X8780" s="164"/>
      <c r="Y8780" s="7">
        <f t="shared" si="1195"/>
        <v>0</v>
      </c>
      <c r="Z8780" s="164"/>
      <c r="AA8780" s="8">
        <f t="shared" si="1196"/>
        <v>0</v>
      </c>
      <c r="AB8780" s="164">
        <f t="shared" si="1193"/>
        <v>0</v>
      </c>
      <c r="AC8780" s="164">
        <f t="shared" si="1191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2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 hidden="1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5066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0"/>
        <v>108436.05</v>
      </c>
      <c r="W8781" s="164">
        <f t="shared" si="1194"/>
        <v>72112.210000000006</v>
      </c>
      <c r="X8781" s="164"/>
      <c r="Y8781" s="7">
        <f t="shared" si="1195"/>
        <v>0</v>
      </c>
      <c r="Z8781" s="164"/>
      <c r="AA8781" s="8">
        <f t="shared" si="1196"/>
        <v>72112.210000000006</v>
      </c>
      <c r="AB8781" s="164">
        <f t="shared" si="1193"/>
        <v>0</v>
      </c>
      <c r="AC8781" s="164">
        <f t="shared" si="1191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2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 hidden="1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5066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0"/>
        <v>0</v>
      </c>
      <c r="W8782" s="164">
        <f t="shared" si="1194"/>
        <v>0</v>
      </c>
      <c r="X8782" s="164"/>
      <c r="Y8782" s="7">
        <f t="shared" si="1195"/>
        <v>0</v>
      </c>
      <c r="Z8782" s="164"/>
      <c r="AA8782" s="8">
        <f t="shared" si="1196"/>
        <v>0</v>
      </c>
      <c r="AB8782" s="164">
        <f t="shared" si="1193"/>
        <v>0</v>
      </c>
      <c r="AC8782" s="164">
        <f t="shared" si="1191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2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 hidden="1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5066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0"/>
        <v>2295220.4500000002</v>
      </c>
      <c r="W8783" s="164">
        <f t="shared" si="1194"/>
        <v>2801265.4502369668</v>
      </c>
      <c r="X8783" s="164"/>
      <c r="Y8783" s="7">
        <f t="shared" si="1195"/>
        <v>0</v>
      </c>
      <c r="Z8783" s="164"/>
      <c r="AA8783" s="8">
        <f t="shared" si="1196"/>
        <v>2801265.4502369668</v>
      </c>
      <c r="AB8783" s="164">
        <f t="shared" si="1193"/>
        <v>154069.59976303298</v>
      </c>
      <c r="AC8783" s="164">
        <f t="shared" si="1191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2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 hidden="1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5066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0"/>
        <v>59907.73</v>
      </c>
      <c r="W8784" s="164">
        <f t="shared" si="1194"/>
        <v>45777.900990099013</v>
      </c>
      <c r="X8784" s="164"/>
      <c r="Y8784" s="7">
        <f t="shared" si="1195"/>
        <v>0</v>
      </c>
      <c r="Z8784" s="164"/>
      <c r="AA8784" s="8">
        <f t="shared" si="1196"/>
        <v>45777.900990099013</v>
      </c>
      <c r="AB8784" s="164">
        <f t="shared" si="1193"/>
        <v>457.77900990098715</v>
      </c>
      <c r="AC8784" s="164">
        <f t="shared" si="1191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2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 hidden="1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5066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4"/>
        <v>0</v>
      </c>
      <c r="X8785" s="164"/>
      <c r="Y8785" s="7">
        <f t="shared" si="1195"/>
        <v>0</v>
      </c>
      <c r="Z8785" s="164"/>
      <c r="AA8785" s="8">
        <f t="shared" si="1196"/>
        <v>0</v>
      </c>
      <c r="AB8785" s="164">
        <f t="shared" si="1193"/>
        <v>0</v>
      </c>
      <c r="AC8785" s="164">
        <f t="shared" si="1191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2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 hidden="1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5066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4"/>
        <v>9016.7058823529642</v>
      </c>
      <c r="X8786" s="164"/>
      <c r="Y8786" s="7">
        <f t="shared" si="1195"/>
        <v>0</v>
      </c>
      <c r="Z8786" s="164"/>
      <c r="AA8786" s="8">
        <f t="shared" si="1196"/>
        <v>9016.7058823529642</v>
      </c>
      <c r="AB8786" s="164">
        <f t="shared" si="1193"/>
        <v>180.33411764705852</v>
      </c>
      <c r="AC8786" s="164">
        <f t="shared" si="1191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2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 hidden="1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5066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0"/>
        <v>286437.61000000004</v>
      </c>
      <c r="W8787" s="164">
        <f t="shared" si="1194"/>
        <v>316886.91346153838</v>
      </c>
      <c r="X8787" s="164"/>
      <c r="Y8787" s="7">
        <f t="shared" si="1195"/>
        <v>0</v>
      </c>
      <c r="Z8787" s="164"/>
      <c r="AA8787" s="8">
        <f t="shared" si="1196"/>
        <v>316886.91346153838</v>
      </c>
      <c r="AB8787" s="164">
        <f t="shared" si="1193"/>
        <v>12675.476538461575</v>
      </c>
      <c r="AC8787" s="164">
        <f t="shared" si="1191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2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 hidden="1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5066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4"/>
        <v>5800</v>
      </c>
      <c r="X8788" s="164"/>
      <c r="Y8788" s="7">
        <f t="shared" si="1195"/>
        <v>0</v>
      </c>
      <c r="Z8788" s="164"/>
      <c r="AA8788" s="164"/>
      <c r="AB8788" s="164">
        <f t="shared" si="1193"/>
        <v>0</v>
      </c>
      <c r="AC8788" s="164">
        <f t="shared" si="1191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2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 hidden="1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5066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4"/>
        <v>25728</v>
      </c>
      <c r="X8789" s="164"/>
      <c r="Y8789" s="7">
        <f t="shared" si="1195"/>
        <v>0</v>
      </c>
      <c r="Z8789" s="164"/>
      <c r="AA8789" s="164"/>
      <c r="AB8789" s="164">
        <f t="shared" si="1193"/>
        <v>0</v>
      </c>
      <c r="AC8789" s="164">
        <f t="shared" si="1191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2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 hidden="1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4925</v>
      </c>
      <c r="F8790" s="158" t="s">
        <v>4925</v>
      </c>
      <c r="G8790" s="159" t="s">
        <v>4925</v>
      </c>
      <c r="H8790" s="158" t="s">
        <v>47</v>
      </c>
      <c r="I8790" s="158" t="s">
        <v>5066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0"/>
        <v>33375.4</v>
      </c>
      <c r="W8790" s="164">
        <f t="shared" si="1194"/>
        <v>11624.599999999999</v>
      </c>
      <c r="X8790" s="164"/>
      <c r="Y8790" s="7">
        <f t="shared" si="1195"/>
        <v>0</v>
      </c>
      <c r="Z8790" s="164"/>
      <c r="AA8790" s="8">
        <f t="shared" ref="AA8790:AA8827" si="1197">W8790+X8790</f>
        <v>11624.599999999999</v>
      </c>
      <c r="AB8790" s="164">
        <f t="shared" si="1193"/>
        <v>0</v>
      </c>
      <c r="AC8790" s="164">
        <f t="shared" si="1191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2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 hidden="1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5066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0"/>
        <v>0</v>
      </c>
      <c r="W8791" s="164">
        <f t="shared" si="1194"/>
        <v>0</v>
      </c>
      <c r="X8791" s="164"/>
      <c r="Y8791" s="7">
        <f t="shared" si="1195"/>
        <v>0</v>
      </c>
      <c r="Z8791" s="164"/>
      <c r="AA8791" s="8">
        <f t="shared" si="1197"/>
        <v>0</v>
      </c>
      <c r="AB8791" s="164">
        <f t="shared" si="1193"/>
        <v>0</v>
      </c>
      <c r="AC8791" s="164">
        <f t="shared" si="1191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2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 hidden="1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5066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0"/>
        <v>9702.18</v>
      </c>
      <c r="W8792" s="164">
        <f t="shared" si="1194"/>
        <v>443.5</v>
      </c>
      <c r="X8792" s="164"/>
      <c r="Y8792" s="7">
        <f t="shared" si="1195"/>
        <v>0</v>
      </c>
      <c r="Z8792" s="164"/>
      <c r="AA8792" s="8">
        <f t="shared" si="1197"/>
        <v>443.5</v>
      </c>
      <c r="AB8792" s="164">
        <f t="shared" si="1193"/>
        <v>0</v>
      </c>
      <c r="AC8792" s="164">
        <f t="shared" si="1191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2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 hidden="1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5066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0"/>
        <v>7617.73</v>
      </c>
      <c r="W8793" s="164">
        <f t="shared" si="1194"/>
        <v>0</v>
      </c>
      <c r="X8793" s="164"/>
      <c r="Y8793" s="7">
        <f t="shared" si="1195"/>
        <v>0</v>
      </c>
      <c r="Z8793" s="164"/>
      <c r="AA8793" s="8">
        <f t="shared" si="1197"/>
        <v>0</v>
      </c>
      <c r="AB8793" s="164">
        <f t="shared" si="1193"/>
        <v>0</v>
      </c>
      <c r="AC8793" s="164">
        <f t="shared" si="1191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2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 hidden="1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5066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0"/>
        <v>11004</v>
      </c>
      <c r="W8794" s="164">
        <f t="shared" si="1194"/>
        <v>14705.882352941177</v>
      </c>
      <c r="X8794" s="164"/>
      <c r="Y8794" s="7">
        <f t="shared" si="1195"/>
        <v>0</v>
      </c>
      <c r="Z8794" s="164"/>
      <c r="AA8794" s="8">
        <f t="shared" si="1197"/>
        <v>14705.882352941177</v>
      </c>
      <c r="AB8794" s="164">
        <f t="shared" si="1193"/>
        <v>294.11764705882342</v>
      </c>
      <c r="AC8794" s="164">
        <f t="shared" si="1191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2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 hidden="1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5066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0"/>
        <v>3344.8500000000004</v>
      </c>
      <c r="W8795" s="164">
        <f t="shared" si="1194"/>
        <v>5084.3039215686267</v>
      </c>
      <c r="X8795" s="164"/>
      <c r="Y8795" s="7">
        <f t="shared" si="1195"/>
        <v>0</v>
      </c>
      <c r="Z8795" s="164"/>
      <c r="AA8795" s="8">
        <f t="shared" si="1197"/>
        <v>5084.3039215686267</v>
      </c>
      <c r="AB8795" s="164">
        <f t="shared" si="1193"/>
        <v>101.68607843137306</v>
      </c>
      <c r="AC8795" s="164">
        <f t="shared" si="1191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2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 hidden="1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5066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0"/>
        <v>113117.56</v>
      </c>
      <c r="W8796" s="164">
        <f t="shared" si="1194"/>
        <v>0</v>
      </c>
      <c r="X8796" s="164"/>
      <c r="Y8796" s="7">
        <f t="shared" si="1195"/>
        <v>0</v>
      </c>
      <c r="Z8796" s="164"/>
      <c r="AA8796" s="8">
        <f t="shared" si="1197"/>
        <v>0</v>
      </c>
      <c r="AB8796" s="164">
        <f t="shared" si="1193"/>
        <v>0</v>
      </c>
      <c r="AC8796" s="164">
        <f t="shared" si="1191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2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 hidden="1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5066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0"/>
        <v>178134.84</v>
      </c>
      <c r="W8797" s="164">
        <f t="shared" si="1194"/>
        <v>0</v>
      </c>
      <c r="X8797" s="164"/>
      <c r="Y8797" s="7">
        <f t="shared" si="1195"/>
        <v>0</v>
      </c>
      <c r="Z8797" s="164"/>
      <c r="AA8797" s="8">
        <f t="shared" si="1197"/>
        <v>0</v>
      </c>
      <c r="AB8797" s="164">
        <f t="shared" si="1193"/>
        <v>0</v>
      </c>
      <c r="AC8797" s="164">
        <f t="shared" si="1191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2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 hidden="1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5066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0"/>
        <v>0</v>
      </c>
      <c r="W8798" s="164">
        <f t="shared" si="1194"/>
        <v>0</v>
      </c>
      <c r="X8798" s="164"/>
      <c r="Y8798" s="7">
        <f t="shared" si="1195"/>
        <v>0</v>
      </c>
      <c r="Z8798" s="164"/>
      <c r="AA8798" s="8">
        <f t="shared" si="1197"/>
        <v>0</v>
      </c>
      <c r="AB8798" s="164">
        <f t="shared" si="1193"/>
        <v>0</v>
      </c>
      <c r="AC8798" s="164">
        <f t="shared" si="1191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2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 hidden="1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5066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0"/>
        <v>7397.8599999999988</v>
      </c>
      <c r="W8799" s="164">
        <f t="shared" si="1194"/>
        <v>0</v>
      </c>
      <c r="X8799" s="164"/>
      <c r="Y8799" s="7">
        <f t="shared" si="1195"/>
        <v>0</v>
      </c>
      <c r="Z8799" s="164"/>
      <c r="AA8799" s="8">
        <f t="shared" si="1197"/>
        <v>0</v>
      </c>
      <c r="AB8799" s="164">
        <f t="shared" si="1193"/>
        <v>0</v>
      </c>
      <c r="AC8799" s="164">
        <f t="shared" si="1191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2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 hidden="1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5066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0"/>
        <v>0</v>
      </c>
      <c r="W8800" s="164">
        <f t="shared" si="1194"/>
        <v>0</v>
      </c>
      <c r="X8800" s="174">
        <f t="shared" ref="X8800:X8808" si="1198">U8800*R8800/(1-R8800)</f>
        <v>0</v>
      </c>
      <c r="Y8800" s="7">
        <f t="shared" si="1195"/>
        <v>0</v>
      </c>
      <c r="Z8800" s="174"/>
      <c r="AA8800" s="8">
        <f t="shared" si="1197"/>
        <v>0</v>
      </c>
      <c r="AB8800" s="164">
        <f t="shared" si="1193"/>
        <v>0</v>
      </c>
      <c r="AC8800" s="164">
        <f t="shared" si="1191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2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 hidden="1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5066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0"/>
        <v>226113.79</v>
      </c>
      <c r="W8801" s="164">
        <f t="shared" si="1194"/>
        <v>0</v>
      </c>
      <c r="X8801" s="174">
        <f t="shared" si="1198"/>
        <v>0</v>
      </c>
      <c r="Y8801" s="7">
        <f t="shared" si="1195"/>
        <v>0</v>
      </c>
      <c r="Z8801" s="174"/>
      <c r="AA8801" s="8">
        <f t="shared" si="1197"/>
        <v>0</v>
      </c>
      <c r="AB8801" s="164">
        <f t="shared" si="1193"/>
        <v>0</v>
      </c>
      <c r="AC8801" s="164">
        <f t="shared" si="1191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2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 hidden="1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5066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0"/>
        <v>0</v>
      </c>
      <c r="W8802" s="164">
        <f t="shared" si="1194"/>
        <v>33328.970297029715</v>
      </c>
      <c r="X8802" s="174">
        <f t="shared" si="1198"/>
        <v>686.98489795918385</v>
      </c>
      <c r="Y8802" s="7">
        <f t="shared" si="1195"/>
        <v>0</v>
      </c>
      <c r="Z8802" s="174"/>
      <c r="AA8802" s="8">
        <f t="shared" si="1197"/>
        <v>34015.955194988899</v>
      </c>
      <c r="AB8802" s="164">
        <f t="shared" si="1193"/>
        <v>333.28970297029446</v>
      </c>
      <c r="AC8802" s="164">
        <f t="shared" si="1191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2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 hidden="1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5066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0"/>
        <v>111549.26000000001</v>
      </c>
      <c r="W8803" s="164">
        <f t="shared" si="1194"/>
        <v>133450.74</v>
      </c>
      <c r="X8803" s="174">
        <f t="shared" si="1198"/>
        <v>2723.4844897959183</v>
      </c>
      <c r="Y8803" s="7">
        <f t="shared" si="1195"/>
        <v>0</v>
      </c>
      <c r="Z8803" s="174"/>
      <c r="AA8803" s="8">
        <f t="shared" si="1197"/>
        <v>136174.22448979592</v>
      </c>
      <c r="AB8803" s="164">
        <f t="shared" si="1193"/>
        <v>0</v>
      </c>
      <c r="AC8803" s="164">
        <f t="shared" si="1191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2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 hidden="1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5066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4"/>
        <v>11600</v>
      </c>
      <c r="X8804" s="174">
        <f t="shared" si="1198"/>
        <v>236.73469387755102</v>
      </c>
      <c r="Y8804" s="7">
        <f t="shared" si="1195"/>
        <v>0</v>
      </c>
      <c r="Z8804" s="174"/>
      <c r="AA8804" s="8">
        <f t="shared" si="1197"/>
        <v>11836.734693877552</v>
      </c>
      <c r="AB8804" s="164">
        <f t="shared" si="1193"/>
        <v>0</v>
      </c>
      <c r="AC8804" s="164">
        <f t="shared" si="1191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2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 hidden="1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5066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4"/>
        <v>98147.376237623714</v>
      </c>
      <c r="X8805" s="174">
        <f t="shared" si="1198"/>
        <v>2023.0377551020399</v>
      </c>
      <c r="Y8805" s="7">
        <f t="shared" si="1195"/>
        <v>0</v>
      </c>
      <c r="Z8805" s="174"/>
      <c r="AA8805" s="8">
        <f t="shared" si="1197"/>
        <v>100170.41399272575</v>
      </c>
      <c r="AB8805" s="164">
        <f t="shared" si="1193"/>
        <v>981.47376237623394</v>
      </c>
      <c r="AC8805" s="164">
        <f t="shared" si="1191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2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 hidden="1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5066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0"/>
        <v>97988.579999999958</v>
      </c>
      <c r="W8806" s="164">
        <f t="shared" si="1194"/>
        <v>83311.420000000042</v>
      </c>
      <c r="X8806" s="174">
        <f t="shared" si="1198"/>
        <v>1700.2330612244907</v>
      </c>
      <c r="Y8806" s="7">
        <f t="shared" si="1195"/>
        <v>0</v>
      </c>
      <c r="Z8806" s="174"/>
      <c r="AA8806" s="8">
        <f t="shared" si="1197"/>
        <v>85011.653061224526</v>
      </c>
      <c r="AB8806" s="164">
        <f t="shared" si="1193"/>
        <v>0</v>
      </c>
      <c r="AC8806" s="164">
        <f t="shared" si="1191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2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 hidden="1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5066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0"/>
        <v>0</v>
      </c>
      <c r="W8807" s="164">
        <f t="shared" si="1194"/>
        <v>1456.7425742574258</v>
      </c>
      <c r="X8807" s="174">
        <f t="shared" si="1198"/>
        <v>30.02673469387755</v>
      </c>
      <c r="Y8807" s="7">
        <f t="shared" si="1195"/>
        <v>0</v>
      </c>
      <c r="Z8807" s="174"/>
      <c r="AA8807" s="8">
        <f t="shared" si="1197"/>
        <v>1486.7693089513034</v>
      </c>
      <c r="AB8807" s="164">
        <f t="shared" si="1193"/>
        <v>14.567425742574187</v>
      </c>
      <c r="AC8807" s="164">
        <f t="shared" si="1191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2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 hidden="1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5066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0"/>
        <v>144.05999999999767</v>
      </c>
      <c r="W8808" s="164">
        <f t="shared" si="1194"/>
        <v>215455.94</v>
      </c>
      <c r="X8808" s="174">
        <f t="shared" si="1198"/>
        <v>4397.0600000000004</v>
      </c>
      <c r="Y8808" s="7">
        <f t="shared" si="1195"/>
        <v>0</v>
      </c>
      <c r="Z8808" s="174"/>
      <c r="AA8808" s="8">
        <f t="shared" si="1197"/>
        <v>219853</v>
      </c>
      <c r="AB8808" s="164">
        <f t="shared" si="1193"/>
        <v>0</v>
      </c>
      <c r="AC8808" s="164">
        <f t="shared" si="1191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2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 hidden="1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5066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0"/>
        <v>-314017.06</v>
      </c>
      <c r="W8809" s="164">
        <f t="shared" si="1194"/>
        <v>46154.269230769234</v>
      </c>
      <c r="X8809" s="164"/>
      <c r="Y8809" s="7">
        <f t="shared" si="1195"/>
        <v>0</v>
      </c>
      <c r="Z8809" s="164"/>
      <c r="AA8809" s="8">
        <f t="shared" si="1197"/>
        <v>46154.269230769234</v>
      </c>
      <c r="AB8809" s="164">
        <f t="shared" si="1193"/>
        <v>1846.1707692307682</v>
      </c>
      <c r="AC8809" s="164">
        <f t="shared" si="1191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2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 hidden="1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5066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199">S8810+T8810-U8810</f>
        <v>369000</v>
      </c>
      <c r="W8810" s="164">
        <f t="shared" si="1194"/>
        <v>0</v>
      </c>
      <c r="X8810" s="164"/>
      <c r="Y8810" s="7">
        <f t="shared" si="1195"/>
        <v>0</v>
      </c>
      <c r="Z8810" s="164"/>
      <c r="AA8810" s="8">
        <f t="shared" si="1197"/>
        <v>0</v>
      </c>
      <c r="AB8810" s="164">
        <f t="shared" si="1193"/>
        <v>0</v>
      </c>
      <c r="AC8810" s="164">
        <f t="shared" ref="AC8810:AC8839" si="1200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1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 hidden="1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5066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199"/>
        <v>650</v>
      </c>
      <c r="W8811" s="164">
        <f t="shared" si="1194"/>
        <v>0</v>
      </c>
      <c r="X8811" s="164"/>
      <c r="Y8811" s="7">
        <f t="shared" si="1195"/>
        <v>0</v>
      </c>
      <c r="Z8811" s="164"/>
      <c r="AA8811" s="8">
        <f t="shared" si="1197"/>
        <v>0</v>
      </c>
      <c r="AB8811" s="164">
        <f t="shared" ref="AB8811:AB8853" si="1202">U8811-W8811</f>
        <v>0</v>
      </c>
      <c r="AC8811" s="164">
        <f t="shared" si="1200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1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 hidden="1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4059</v>
      </c>
      <c r="F8812" s="158" t="s">
        <v>4059</v>
      </c>
      <c r="G8812" s="159" t="s">
        <v>4059</v>
      </c>
      <c r="H8812" s="158" t="s">
        <v>47</v>
      </c>
      <c r="I8812" s="158" t="s">
        <v>5066</v>
      </c>
      <c r="J8812" s="168" t="s">
        <v>49</v>
      </c>
      <c r="K8812" s="158" t="s">
        <v>32</v>
      </c>
      <c r="L8812" s="158" t="s">
        <v>4355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199"/>
        <v>9900.0000000000018</v>
      </c>
      <c r="W8812" s="164">
        <f t="shared" si="1194"/>
        <v>7999.6990291262136</v>
      </c>
      <c r="X8812" s="164"/>
      <c r="Y8812" s="7">
        <f t="shared" si="1195"/>
        <v>0</v>
      </c>
      <c r="Z8812" s="164"/>
      <c r="AA8812" s="8">
        <f t="shared" si="1197"/>
        <v>7999.6990291262136</v>
      </c>
      <c r="AB8812" s="164">
        <f t="shared" si="1202"/>
        <v>239.99097087378686</v>
      </c>
      <c r="AC8812" s="164">
        <f t="shared" si="1200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1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 hidden="1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5066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199"/>
        <v>7337</v>
      </c>
      <c r="W8813" s="164">
        <f t="shared" si="1194"/>
        <v>0</v>
      </c>
      <c r="X8813" s="164"/>
      <c r="Y8813" s="7">
        <f t="shared" si="1195"/>
        <v>0</v>
      </c>
      <c r="Z8813" s="164"/>
      <c r="AA8813" s="8">
        <f t="shared" si="1197"/>
        <v>0</v>
      </c>
      <c r="AB8813" s="164">
        <f t="shared" si="1202"/>
        <v>0</v>
      </c>
      <c r="AC8813" s="164">
        <f t="shared" si="1200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1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 hidden="1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5066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199"/>
        <v>19864.599999999999</v>
      </c>
      <c r="W8814" s="164">
        <f t="shared" si="1194"/>
        <v>0</v>
      </c>
      <c r="X8814" s="164"/>
      <c r="Y8814" s="7">
        <f t="shared" si="1195"/>
        <v>0</v>
      </c>
      <c r="Z8814" s="164"/>
      <c r="AA8814" s="8">
        <f t="shared" si="1197"/>
        <v>0</v>
      </c>
      <c r="AB8814" s="164">
        <f t="shared" si="1202"/>
        <v>0</v>
      </c>
      <c r="AC8814" s="164">
        <f t="shared" si="1200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1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 hidden="1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5066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199"/>
        <v>8774.7000000000007</v>
      </c>
      <c r="W8815" s="164">
        <f t="shared" si="1194"/>
        <v>0</v>
      </c>
      <c r="X8815" s="164"/>
      <c r="Y8815" s="7">
        <f t="shared" si="1195"/>
        <v>0</v>
      </c>
      <c r="Z8815" s="164"/>
      <c r="AA8815" s="8">
        <f t="shared" si="1197"/>
        <v>0</v>
      </c>
      <c r="AB8815" s="164">
        <f t="shared" si="1202"/>
        <v>0</v>
      </c>
      <c r="AC8815" s="164">
        <f t="shared" si="1200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1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 hidden="1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5066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199"/>
        <v>2641</v>
      </c>
      <c r="W8816" s="164">
        <f t="shared" si="1194"/>
        <v>0</v>
      </c>
      <c r="X8816" s="164"/>
      <c r="Y8816" s="7">
        <f t="shared" si="1195"/>
        <v>0</v>
      </c>
      <c r="Z8816" s="164"/>
      <c r="AA8816" s="8">
        <f t="shared" si="1197"/>
        <v>0</v>
      </c>
      <c r="AB8816" s="164">
        <f t="shared" si="1202"/>
        <v>0</v>
      </c>
      <c r="AC8816" s="164">
        <f t="shared" si="1200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1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 hidden="1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5066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199"/>
        <v>3533.05</v>
      </c>
      <c r="W8817" s="164">
        <f t="shared" si="1194"/>
        <v>0</v>
      </c>
      <c r="X8817" s="164"/>
      <c r="Y8817" s="7">
        <f t="shared" si="1195"/>
        <v>0</v>
      </c>
      <c r="Z8817" s="164"/>
      <c r="AA8817" s="8">
        <f t="shared" si="1197"/>
        <v>0</v>
      </c>
      <c r="AB8817" s="164">
        <f t="shared" si="1202"/>
        <v>0</v>
      </c>
      <c r="AC8817" s="164">
        <f t="shared" si="1200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1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 hidden="1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5066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199"/>
        <v>155475.29999999999</v>
      </c>
      <c r="W8818" s="164">
        <f t="shared" si="1194"/>
        <v>0</v>
      </c>
      <c r="X8818" s="164"/>
      <c r="Y8818" s="7">
        <f t="shared" si="1195"/>
        <v>0</v>
      </c>
      <c r="Z8818" s="164"/>
      <c r="AA8818" s="8">
        <f t="shared" si="1197"/>
        <v>0</v>
      </c>
      <c r="AB8818" s="164">
        <f t="shared" si="1202"/>
        <v>0</v>
      </c>
      <c r="AC8818" s="164">
        <f t="shared" si="1200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1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 hidden="1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5066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199"/>
        <v>-23538.38</v>
      </c>
      <c r="W8819" s="164">
        <f t="shared" si="1194"/>
        <v>8630.26</v>
      </c>
      <c r="X8819" s="164"/>
      <c r="Y8819" s="7">
        <f t="shared" si="1195"/>
        <v>0</v>
      </c>
      <c r="Z8819" s="164"/>
      <c r="AA8819" s="8">
        <f t="shared" si="1197"/>
        <v>8630.26</v>
      </c>
      <c r="AB8819" s="164">
        <f t="shared" si="1202"/>
        <v>0</v>
      </c>
      <c r="AC8819" s="164">
        <f t="shared" si="1200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1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 hidden="1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5066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199"/>
        <v>78404.900000000023</v>
      </c>
      <c r="W8820" s="164">
        <f t="shared" si="1194"/>
        <v>197395.78217821781</v>
      </c>
      <c r="X8820" s="164"/>
      <c r="Y8820" s="7">
        <f t="shared" si="1195"/>
        <v>0</v>
      </c>
      <c r="Z8820" s="164"/>
      <c r="AA8820" s="8">
        <f t="shared" si="1197"/>
        <v>197395.78217821781</v>
      </c>
      <c r="AB8820" s="164">
        <f t="shared" si="1202"/>
        <v>1973.9578217821836</v>
      </c>
      <c r="AC8820" s="164">
        <f t="shared" si="1200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1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 hidden="1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5066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199"/>
        <v>-40738</v>
      </c>
      <c r="W8821" s="164">
        <f t="shared" si="1194"/>
        <v>10426</v>
      </c>
      <c r="X8821" s="164"/>
      <c r="Y8821" s="7">
        <f t="shared" si="1195"/>
        <v>0</v>
      </c>
      <c r="Z8821" s="164"/>
      <c r="AA8821" s="8">
        <f t="shared" si="1197"/>
        <v>10426</v>
      </c>
      <c r="AB8821" s="164">
        <f t="shared" si="1202"/>
        <v>0</v>
      </c>
      <c r="AC8821" s="164">
        <f t="shared" si="1200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1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 hidden="1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5066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199"/>
        <v>64556.12999999999</v>
      </c>
      <c r="W8822" s="164">
        <f t="shared" si="1194"/>
        <v>26323.52</v>
      </c>
      <c r="X8822" s="164"/>
      <c r="Y8822" s="7">
        <f t="shared" si="1195"/>
        <v>0</v>
      </c>
      <c r="Z8822" s="164"/>
      <c r="AA8822" s="8">
        <f t="shared" si="1197"/>
        <v>26323.52</v>
      </c>
      <c r="AB8822" s="164">
        <f t="shared" si="1202"/>
        <v>0</v>
      </c>
      <c r="AC8822" s="164">
        <f t="shared" si="1200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1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 hidden="1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5066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199"/>
        <v>191328.84000000003</v>
      </c>
      <c r="W8823" s="164">
        <f t="shared" si="1194"/>
        <v>337853.48039215687</v>
      </c>
      <c r="X8823" s="164"/>
      <c r="Y8823" s="7">
        <f t="shared" si="1195"/>
        <v>0</v>
      </c>
      <c r="Z8823" s="164"/>
      <c r="AA8823" s="8">
        <f t="shared" si="1197"/>
        <v>337853.48039215687</v>
      </c>
      <c r="AB8823" s="164">
        <f t="shared" si="1202"/>
        <v>6757.069607843121</v>
      </c>
      <c r="AC8823" s="164">
        <f t="shared" si="1200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1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 hidden="1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5066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199"/>
        <v>185399.07</v>
      </c>
      <c r="W8824" s="164">
        <f t="shared" si="1194"/>
        <v>318860.00980392157</v>
      </c>
      <c r="X8824" s="164"/>
      <c r="Y8824" s="7">
        <f t="shared" si="1195"/>
        <v>0</v>
      </c>
      <c r="Z8824" s="164"/>
      <c r="AA8824" s="8">
        <f t="shared" si="1197"/>
        <v>318860.00980392157</v>
      </c>
      <c r="AB8824" s="164">
        <f t="shared" si="1202"/>
        <v>6377.2001960784546</v>
      </c>
      <c r="AC8824" s="164">
        <f t="shared" si="1200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1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 hidden="1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5066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199"/>
        <v>10846.320000000002</v>
      </c>
      <c r="W8825" s="164">
        <f t="shared" si="1194"/>
        <v>4736.01</v>
      </c>
      <c r="X8825" s="164"/>
      <c r="Y8825" s="7">
        <f t="shared" si="1195"/>
        <v>0</v>
      </c>
      <c r="Z8825" s="164"/>
      <c r="AA8825" s="8">
        <f t="shared" si="1197"/>
        <v>4736.01</v>
      </c>
      <c r="AB8825" s="164">
        <f t="shared" si="1202"/>
        <v>0</v>
      </c>
      <c r="AC8825" s="164">
        <f t="shared" si="1200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1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 hidden="1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5066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199"/>
        <v>140143.75</v>
      </c>
      <c r="W8826" s="164">
        <f t="shared" si="1194"/>
        <v>106678.89</v>
      </c>
      <c r="X8826" s="164"/>
      <c r="Y8826" s="7">
        <f t="shared" si="1195"/>
        <v>0</v>
      </c>
      <c r="Z8826" s="164"/>
      <c r="AA8826" s="8">
        <f t="shared" si="1197"/>
        <v>106678.89</v>
      </c>
      <c r="AB8826" s="164">
        <f t="shared" si="1202"/>
        <v>0</v>
      </c>
      <c r="AC8826" s="164">
        <f t="shared" si="1200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1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 hidden="1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5066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199"/>
        <v>211531.99</v>
      </c>
      <c r="W8827" s="164">
        <f t="shared" si="1194"/>
        <v>88235.294117647063</v>
      </c>
      <c r="X8827" s="164"/>
      <c r="Y8827" s="7">
        <f t="shared" si="1195"/>
        <v>0</v>
      </c>
      <c r="Z8827" s="164"/>
      <c r="AA8827" s="8">
        <f t="shared" si="1197"/>
        <v>88235.294117647063</v>
      </c>
      <c r="AB8827" s="164">
        <f t="shared" si="1202"/>
        <v>1764.7058823529369</v>
      </c>
      <c r="AC8827" s="164">
        <f t="shared" si="1200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1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 hidden="1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5066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199"/>
        <v>3533.1700000000128</v>
      </c>
      <c r="W8828" s="164">
        <f t="shared" si="1194"/>
        <v>123987.0882352941</v>
      </c>
      <c r="X8828" s="164"/>
      <c r="Y8828" s="7">
        <f t="shared" si="1195"/>
        <v>0</v>
      </c>
      <c r="Z8828" s="164"/>
      <c r="AA8828" s="164"/>
      <c r="AB8828" s="164">
        <f t="shared" si="1202"/>
        <v>2479.7417647058901</v>
      </c>
      <c r="AC8828" s="164">
        <f t="shared" si="1200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1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 hidden="1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5066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4"/>
        <v>-71545.84</v>
      </c>
      <c r="X8829" s="164"/>
      <c r="Y8829" s="7">
        <f t="shared" si="1195"/>
        <v>0</v>
      </c>
      <c r="Z8829" s="164"/>
      <c r="AA8829" s="164"/>
      <c r="AB8829" s="164">
        <f t="shared" si="1202"/>
        <v>0</v>
      </c>
      <c r="AC8829" s="164">
        <f t="shared" si="1200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1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 hidden="1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5066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4"/>
        <v>3902.7</v>
      </c>
      <c r="X8830" s="164"/>
      <c r="Y8830" s="7">
        <f t="shared" si="1195"/>
        <v>0</v>
      </c>
      <c r="Z8830" s="164"/>
      <c r="AA8830" s="164"/>
      <c r="AB8830" s="164">
        <f t="shared" si="1202"/>
        <v>0</v>
      </c>
      <c r="AC8830" s="164">
        <f t="shared" si="1200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1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 hidden="1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5070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199"/>
        <v>-355448.5</v>
      </c>
      <c r="W8831" s="164">
        <f t="shared" si="1194"/>
        <v>0</v>
      </c>
      <c r="X8831" s="164"/>
      <c r="Y8831" s="7">
        <f t="shared" si="1195"/>
        <v>0</v>
      </c>
      <c r="Z8831" s="164"/>
      <c r="AA8831" s="8">
        <f t="shared" ref="AA8831:AA8889" si="1203">W8831+X8831</f>
        <v>0</v>
      </c>
      <c r="AB8831" s="164">
        <f t="shared" si="1202"/>
        <v>0</v>
      </c>
      <c r="AC8831" s="164">
        <f t="shared" si="1200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1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 hidden="1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5070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4341</v>
      </c>
      <c r="R8832" s="160"/>
      <c r="S8832" s="164">
        <v>150731.35999999996</v>
      </c>
      <c r="T8832" s="164"/>
      <c r="U8832" s="164">
        <v>0</v>
      </c>
      <c r="V8832" s="164">
        <f t="shared" si="1199"/>
        <v>150731.35999999996</v>
      </c>
      <c r="W8832" s="164">
        <f t="shared" si="1194"/>
        <v>0</v>
      </c>
      <c r="X8832" s="164"/>
      <c r="Y8832" s="7">
        <f t="shared" si="1195"/>
        <v>0</v>
      </c>
      <c r="Z8832" s="164"/>
      <c r="AA8832" s="8">
        <f t="shared" si="1203"/>
        <v>0</v>
      </c>
      <c r="AB8832" s="164">
        <f t="shared" si="1202"/>
        <v>0</v>
      </c>
      <c r="AC8832" s="164">
        <f t="shared" si="1200"/>
        <v>0</v>
      </c>
      <c r="AD8832" s="165">
        <v>0.05</v>
      </c>
      <c r="AE8832" s="160"/>
      <c r="AF8832" s="160"/>
      <c r="AG8832" s="160"/>
      <c r="AH8832" s="224"/>
      <c r="AI8832" s="158" t="s">
        <v>3262</v>
      </c>
      <c r="AJ8832" s="164">
        <f t="shared" si="1201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 hidden="1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5070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199"/>
        <v>193642.39</v>
      </c>
      <c r="W8833" s="164">
        <f t="shared" si="1194"/>
        <v>0</v>
      </c>
      <c r="X8833" s="164"/>
      <c r="Y8833" s="7">
        <f t="shared" si="1195"/>
        <v>0</v>
      </c>
      <c r="Z8833" s="164"/>
      <c r="AA8833" s="8">
        <f t="shared" si="1203"/>
        <v>0</v>
      </c>
      <c r="AB8833" s="164">
        <f t="shared" si="1202"/>
        <v>0</v>
      </c>
      <c r="AC8833" s="164">
        <f t="shared" si="1200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1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 hidden="1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2177</v>
      </c>
      <c r="F8834" s="158" t="s">
        <v>2177</v>
      </c>
      <c r="G8834" s="159" t="s">
        <v>2177</v>
      </c>
      <c r="H8834" s="158" t="s">
        <v>64</v>
      </c>
      <c r="I8834" s="158" t="s">
        <v>5070</v>
      </c>
      <c r="J8834" s="168" t="s">
        <v>5059</v>
      </c>
      <c r="K8834" s="158" t="s">
        <v>32</v>
      </c>
      <c r="L8834" s="158" t="s">
        <v>2177</v>
      </c>
      <c r="M8834" s="160"/>
      <c r="N8834" s="158" t="s">
        <v>40</v>
      </c>
      <c r="O8834" s="158" t="s">
        <v>80</v>
      </c>
      <c r="P8834" s="167">
        <v>0</v>
      </c>
      <c r="Q8834" s="168" t="s">
        <v>4297</v>
      </c>
      <c r="R8834" s="160"/>
      <c r="S8834" s="164">
        <v>29402.9</v>
      </c>
      <c r="T8834" s="164"/>
      <c r="U8834" s="164">
        <v>10359.15</v>
      </c>
      <c r="V8834" s="164">
        <f t="shared" si="1199"/>
        <v>19043.75</v>
      </c>
      <c r="W8834" s="164">
        <f t="shared" ref="W8834:W8897" si="1204">IF(O8834="折扣",U8834*P8834,IF(O8834="返现",U8834,U8834/(1+P8834)))</f>
        <v>10359.15</v>
      </c>
      <c r="X8834" s="164"/>
      <c r="Y8834" s="7">
        <f t="shared" si="1195"/>
        <v>0</v>
      </c>
      <c r="Z8834" s="164"/>
      <c r="AA8834" s="8">
        <f t="shared" si="1203"/>
        <v>10359.15</v>
      </c>
      <c r="AB8834" s="164">
        <f t="shared" si="1202"/>
        <v>0</v>
      </c>
      <c r="AC8834" s="164">
        <f t="shared" si="1200"/>
        <v>10359.15</v>
      </c>
      <c r="AD8834" s="165">
        <v>0.02</v>
      </c>
      <c r="AE8834" s="160"/>
      <c r="AF8834" s="160"/>
      <c r="AG8834" s="160"/>
      <c r="AH8834" s="224"/>
      <c r="AI8834" s="158" t="s">
        <v>3262</v>
      </c>
      <c r="AJ8834" s="164">
        <f t="shared" si="1201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 hidden="1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5066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3500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199"/>
        <v>-7188.72</v>
      </c>
      <c r="W8835" s="164">
        <f t="shared" si="1204"/>
        <v>6846.4</v>
      </c>
      <c r="X8835" s="164"/>
      <c r="Y8835" s="7">
        <f t="shared" ref="Y8835:Y8898" si="1205">IF(W8835-AC8835&lt;=0,0,IF(O8835="返现",MAX(W8835-AB8835-AC8835,0),MAX(W8835-AC8835,0)))</f>
        <v>0</v>
      </c>
      <c r="Z8835" s="164"/>
      <c r="AA8835" s="8">
        <f t="shared" si="1203"/>
        <v>6846.4</v>
      </c>
      <c r="AB8835" s="164">
        <f t="shared" si="1202"/>
        <v>342.32000000000062</v>
      </c>
      <c r="AC8835" s="164">
        <f t="shared" si="1200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1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 hidden="1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5066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3500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199"/>
        <v>-1241.3</v>
      </c>
      <c r="W8836" s="164">
        <f t="shared" si="1204"/>
        <v>1241.3</v>
      </c>
      <c r="X8836" s="164"/>
      <c r="Y8836" s="7">
        <f t="shared" si="1205"/>
        <v>0</v>
      </c>
      <c r="Z8836" s="164"/>
      <c r="AA8836" s="8">
        <f t="shared" si="1203"/>
        <v>1241.3</v>
      </c>
      <c r="AB8836" s="164">
        <f t="shared" si="1202"/>
        <v>0</v>
      </c>
      <c r="AC8836" s="164">
        <f t="shared" si="1200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1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 hidden="1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4906</v>
      </c>
      <c r="F8837" s="158" t="s">
        <v>4906</v>
      </c>
      <c r="G8837" s="159" t="s">
        <v>4906</v>
      </c>
      <c r="H8837" s="158" t="s">
        <v>47</v>
      </c>
      <c r="I8837" s="158" t="s">
        <v>5066</v>
      </c>
      <c r="J8837" s="168" t="s">
        <v>49</v>
      </c>
      <c r="K8837" s="158" t="s">
        <v>32</v>
      </c>
      <c r="L8837" s="158" t="s">
        <v>4906</v>
      </c>
      <c r="M8837" s="160"/>
      <c r="N8837" s="161" t="s">
        <v>3500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199"/>
        <v>-29.76</v>
      </c>
      <c r="W8837" s="164">
        <f t="shared" si="1204"/>
        <v>29.76</v>
      </c>
      <c r="X8837" s="164"/>
      <c r="Y8837" s="7">
        <f t="shared" si="1205"/>
        <v>0</v>
      </c>
      <c r="Z8837" s="164"/>
      <c r="AA8837" s="8">
        <f t="shared" si="1203"/>
        <v>29.76</v>
      </c>
      <c r="AB8837" s="164">
        <f t="shared" si="1202"/>
        <v>0</v>
      </c>
      <c r="AC8837" s="164">
        <f t="shared" si="1200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1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 hidden="1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4255</v>
      </c>
      <c r="F8838" s="158" t="s">
        <v>4255</v>
      </c>
      <c r="G8838" s="159" t="s">
        <v>4255</v>
      </c>
      <c r="H8838" s="158" t="s">
        <v>47</v>
      </c>
      <c r="I8838" s="158" t="s">
        <v>5066</v>
      </c>
      <c r="J8838" s="168" t="s">
        <v>49</v>
      </c>
      <c r="K8838" s="158" t="s">
        <v>32</v>
      </c>
      <c r="L8838" s="158" t="s">
        <v>4256</v>
      </c>
      <c r="M8838" s="160"/>
      <c r="N8838" s="161" t="s">
        <v>3500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199"/>
        <v>-157</v>
      </c>
      <c r="W8838" s="164">
        <f t="shared" si="1204"/>
        <v>153.92156862745097</v>
      </c>
      <c r="X8838" s="164"/>
      <c r="Y8838" s="7">
        <f t="shared" si="1205"/>
        <v>0</v>
      </c>
      <c r="Z8838" s="164"/>
      <c r="AA8838" s="8">
        <f t="shared" si="1203"/>
        <v>153.92156862745097</v>
      </c>
      <c r="AB8838" s="164">
        <f t="shared" si="1202"/>
        <v>3.0784313725490335</v>
      </c>
      <c r="AC8838" s="164">
        <f t="shared" si="1200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1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 hidden="1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2220</v>
      </c>
      <c r="F8839" s="158" t="s">
        <v>2220</v>
      </c>
      <c r="G8839" s="159" t="s">
        <v>2220</v>
      </c>
      <c r="H8839" s="158" t="s">
        <v>47</v>
      </c>
      <c r="I8839" s="158" t="s">
        <v>5066</v>
      </c>
      <c r="J8839" s="168" t="s">
        <v>49</v>
      </c>
      <c r="K8839" s="158" t="s">
        <v>32</v>
      </c>
      <c r="L8839" s="158" t="s">
        <v>4913</v>
      </c>
      <c r="M8839" s="160"/>
      <c r="N8839" s="161" t="s">
        <v>3500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199"/>
        <v>-5342.56</v>
      </c>
      <c r="W8839" s="164">
        <f t="shared" si="1204"/>
        <v>5237.8039215686276</v>
      </c>
      <c r="X8839" s="164"/>
      <c r="Y8839" s="7">
        <f t="shared" si="1205"/>
        <v>0</v>
      </c>
      <c r="Z8839" s="164"/>
      <c r="AA8839" s="8">
        <f t="shared" si="1203"/>
        <v>5237.8039215686276</v>
      </c>
      <c r="AB8839" s="164">
        <f t="shared" si="1202"/>
        <v>104.75607843137277</v>
      </c>
      <c r="AC8839" s="164">
        <f t="shared" si="1200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1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 hidden="1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1992</v>
      </c>
      <c r="F8840" s="175" t="s">
        <v>1992</v>
      </c>
      <c r="G8840" s="176" t="s">
        <v>1992</v>
      </c>
      <c r="H8840" s="175" t="s">
        <v>1993</v>
      </c>
      <c r="I8840" s="175" t="s">
        <v>5064</v>
      </c>
      <c r="J8840" s="168" t="s">
        <v>1995</v>
      </c>
      <c r="K8840" s="158" t="s">
        <v>32</v>
      </c>
      <c r="L8840" s="175" t="s">
        <v>1992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1996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4"/>
        <v>0</v>
      </c>
      <c r="X8840" s="174"/>
      <c r="Y8840" s="7">
        <f t="shared" si="1205"/>
        <v>0</v>
      </c>
      <c r="Z8840" s="174"/>
      <c r="AA8840" s="8">
        <f t="shared" si="1203"/>
        <v>0</v>
      </c>
      <c r="AB8840" s="164">
        <f t="shared" si="1202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 hidden="1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1992</v>
      </c>
      <c r="F8841" s="175" t="s">
        <v>1992</v>
      </c>
      <c r="G8841" s="176" t="s">
        <v>1992</v>
      </c>
      <c r="H8841" s="175" t="s">
        <v>1993</v>
      </c>
      <c r="I8841" s="175" t="s">
        <v>5064</v>
      </c>
      <c r="J8841" s="168" t="s">
        <v>1995</v>
      </c>
      <c r="K8841" s="158" t="s">
        <v>32</v>
      </c>
      <c r="L8841" s="175" t="s">
        <v>1992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1996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4"/>
        <v>0</v>
      </c>
      <c r="X8841" s="174"/>
      <c r="Y8841" s="7">
        <f t="shared" si="1205"/>
        <v>0</v>
      </c>
      <c r="Z8841" s="174"/>
      <c r="AA8841" s="8">
        <f t="shared" si="1203"/>
        <v>0</v>
      </c>
      <c r="AB8841" s="164">
        <f t="shared" si="1202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6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 hidden="1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1992</v>
      </c>
      <c r="F8842" s="175" t="s">
        <v>1992</v>
      </c>
      <c r="G8842" s="176" t="s">
        <v>1992</v>
      </c>
      <c r="H8842" s="175" t="s">
        <v>1993</v>
      </c>
      <c r="I8842" s="175" t="s">
        <v>5064</v>
      </c>
      <c r="J8842" s="168" t="s">
        <v>1995</v>
      </c>
      <c r="K8842" s="158" t="s">
        <v>32</v>
      </c>
      <c r="L8842" s="175" t="s">
        <v>1997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1998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7">S8842+T8842-U8842</f>
        <v>1.1999999999998181</v>
      </c>
      <c r="W8842" s="164">
        <f t="shared" si="1204"/>
        <v>0</v>
      </c>
      <c r="X8842" s="174"/>
      <c r="Y8842" s="7">
        <f t="shared" si="1205"/>
        <v>0</v>
      </c>
      <c r="Z8842" s="174"/>
      <c r="AA8842" s="8">
        <f t="shared" si="1203"/>
        <v>0</v>
      </c>
      <c r="AB8842" s="164">
        <f t="shared" si="1202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6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 hidden="1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2001</v>
      </c>
      <c r="G8843" s="176" t="s">
        <v>223</v>
      </c>
      <c r="H8843" s="175" t="s">
        <v>1993</v>
      </c>
      <c r="I8843" s="175" t="s">
        <v>5064</v>
      </c>
      <c r="J8843" s="168" t="s">
        <v>1995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175" t="s">
        <v>41</v>
      </c>
      <c r="P8843" s="177">
        <v>0.02</v>
      </c>
      <c r="Q8843" s="178" t="s">
        <v>1999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7"/>
        <v>96002.5</v>
      </c>
      <c r="W8843" s="164">
        <f t="shared" si="1204"/>
        <v>3919.1176470588234</v>
      </c>
      <c r="X8843" s="174"/>
      <c r="Y8843" s="7">
        <f t="shared" si="1205"/>
        <v>0</v>
      </c>
      <c r="Z8843" s="174"/>
      <c r="AA8843" s="8">
        <f t="shared" si="1203"/>
        <v>3919.1176470588234</v>
      </c>
      <c r="AB8843" s="164">
        <f t="shared" si="1202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6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 hidden="1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2001</v>
      </c>
      <c r="G8844" s="176" t="s">
        <v>223</v>
      </c>
      <c r="H8844" s="175" t="s">
        <v>1993</v>
      </c>
      <c r="I8844" s="175" t="s">
        <v>5064</v>
      </c>
      <c r="J8844" s="168" t="s">
        <v>1995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175" t="s">
        <v>41</v>
      </c>
      <c r="P8844" s="177">
        <v>0.05</v>
      </c>
      <c r="Q8844" s="178" t="s">
        <v>1999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7"/>
        <v>15248.029999999999</v>
      </c>
      <c r="W8844" s="164">
        <f t="shared" si="1204"/>
        <v>0</v>
      </c>
      <c r="X8844" s="174"/>
      <c r="Y8844" s="7">
        <f t="shared" si="1205"/>
        <v>0</v>
      </c>
      <c r="Z8844" s="174"/>
      <c r="AA8844" s="8">
        <f t="shared" si="1203"/>
        <v>0</v>
      </c>
      <c r="AB8844" s="164">
        <f t="shared" si="1202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6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 hidden="1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1993</v>
      </c>
      <c r="I8845" s="175" t="s">
        <v>5064</v>
      </c>
      <c r="J8845" s="168" t="s">
        <v>1995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2002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7"/>
        <v>5550.6</v>
      </c>
      <c r="W8845" s="164">
        <f t="shared" si="1204"/>
        <v>4512.1000000000004</v>
      </c>
      <c r="X8845" s="174"/>
      <c r="Y8845" s="7">
        <f t="shared" si="1205"/>
        <v>0</v>
      </c>
      <c r="Z8845" s="174"/>
      <c r="AA8845" s="8">
        <f t="shared" si="1203"/>
        <v>4512.1000000000004</v>
      </c>
      <c r="AB8845" s="164">
        <f t="shared" si="1202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6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 hidden="1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1993</v>
      </c>
      <c r="I8846" s="175" t="s">
        <v>5064</v>
      </c>
      <c r="J8846" s="168" t="s">
        <v>1995</v>
      </c>
      <c r="K8846" s="158" t="s">
        <v>32</v>
      </c>
      <c r="L8846" s="175" t="s">
        <v>2003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2004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7"/>
        <v>1.0000000002037299E-2</v>
      </c>
      <c r="W8846" s="164">
        <f t="shared" si="1204"/>
        <v>0</v>
      </c>
      <c r="X8846" s="174"/>
      <c r="Y8846" s="7">
        <f t="shared" si="1205"/>
        <v>0</v>
      </c>
      <c r="Z8846" s="174"/>
      <c r="AA8846" s="8">
        <f t="shared" si="1203"/>
        <v>0</v>
      </c>
      <c r="AB8846" s="164">
        <f t="shared" si="1202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6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 hidden="1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1993</v>
      </c>
      <c r="I8847" s="175" t="s">
        <v>5064</v>
      </c>
      <c r="J8847" s="168" t="s">
        <v>1995</v>
      </c>
      <c r="K8847" s="158" t="s">
        <v>32</v>
      </c>
      <c r="L8847" s="175" t="s">
        <v>2005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2006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7"/>
        <v>9.9999999983992893E-3</v>
      </c>
      <c r="W8847" s="164">
        <f t="shared" si="1204"/>
        <v>0</v>
      </c>
      <c r="X8847" s="174"/>
      <c r="Y8847" s="7">
        <f t="shared" si="1205"/>
        <v>0</v>
      </c>
      <c r="Z8847" s="174"/>
      <c r="AA8847" s="8">
        <f t="shared" si="1203"/>
        <v>0</v>
      </c>
      <c r="AB8847" s="164">
        <f t="shared" si="1202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6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 hidden="1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1993</v>
      </c>
      <c r="I8848" s="175" t="s">
        <v>5064</v>
      </c>
      <c r="J8848" s="168" t="s">
        <v>1995</v>
      </c>
      <c r="K8848" s="158" t="s">
        <v>32</v>
      </c>
      <c r="L8848" s="175" t="s">
        <v>2005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2007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7"/>
        <v>2.0000000000436599E-2</v>
      </c>
      <c r="W8848" s="164">
        <f t="shared" si="1204"/>
        <v>0</v>
      </c>
      <c r="X8848" s="174"/>
      <c r="Y8848" s="7">
        <f t="shared" si="1205"/>
        <v>0</v>
      </c>
      <c r="Z8848" s="174"/>
      <c r="AA8848" s="8">
        <f t="shared" si="1203"/>
        <v>0</v>
      </c>
      <c r="AB8848" s="164">
        <f t="shared" si="1202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6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 hidden="1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1993</v>
      </c>
      <c r="I8849" s="175" t="s">
        <v>5064</v>
      </c>
      <c r="J8849" s="168" t="s">
        <v>1995</v>
      </c>
      <c r="K8849" s="158" t="s">
        <v>32</v>
      </c>
      <c r="L8849" s="175" t="s">
        <v>2005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2008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7"/>
        <v>1.0000000002037299E-2</v>
      </c>
      <c r="W8849" s="164">
        <f t="shared" si="1204"/>
        <v>0</v>
      </c>
      <c r="X8849" s="174"/>
      <c r="Y8849" s="7">
        <f t="shared" si="1205"/>
        <v>0</v>
      </c>
      <c r="Z8849" s="174"/>
      <c r="AA8849" s="8">
        <f t="shared" si="1203"/>
        <v>0</v>
      </c>
      <c r="AB8849" s="164">
        <f t="shared" si="1202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6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 hidden="1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1993</v>
      </c>
      <c r="I8850" s="175" t="s">
        <v>5064</v>
      </c>
      <c r="J8850" s="168" t="s">
        <v>1995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2009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7"/>
        <v>-954174.55070999998</v>
      </c>
      <c r="W8850" s="164">
        <f t="shared" si="1204"/>
        <v>11574.594049019612</v>
      </c>
      <c r="X8850" s="174"/>
      <c r="Y8850" s="7">
        <f t="shared" si="1205"/>
        <v>0</v>
      </c>
      <c r="Z8850" s="174"/>
      <c r="AA8850" s="8">
        <f t="shared" si="1203"/>
        <v>11574.594049019612</v>
      </c>
      <c r="AB8850" s="164">
        <f t="shared" si="1202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6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 hidden="1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1993</v>
      </c>
      <c r="I8851" s="175" t="s">
        <v>5064</v>
      </c>
      <c r="J8851" s="168" t="s">
        <v>1995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2009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7"/>
        <v>1267321.08</v>
      </c>
      <c r="W8851" s="164">
        <f t="shared" si="1204"/>
        <v>372908.79999999999</v>
      </c>
      <c r="X8851" s="174"/>
      <c r="Y8851" s="7">
        <f t="shared" si="1205"/>
        <v>0</v>
      </c>
      <c r="Z8851" s="174"/>
      <c r="AA8851" s="8">
        <f t="shared" si="1203"/>
        <v>372908.79999999999</v>
      </c>
      <c r="AB8851" s="164">
        <f t="shared" si="1202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6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 hidden="1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1993</v>
      </c>
      <c r="I8852" s="175" t="s">
        <v>5064</v>
      </c>
      <c r="J8852" s="168" t="s">
        <v>1995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2009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7"/>
        <v>-185345.80999999997</v>
      </c>
      <c r="W8852" s="164">
        <f t="shared" si="1204"/>
        <v>1024.0980392156862</v>
      </c>
      <c r="X8852" s="174"/>
      <c r="Y8852" s="7">
        <f t="shared" si="1205"/>
        <v>0</v>
      </c>
      <c r="Z8852" s="174"/>
      <c r="AA8852" s="8">
        <f t="shared" si="1203"/>
        <v>1024.0980392156862</v>
      </c>
      <c r="AB8852" s="164">
        <f t="shared" si="1202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6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 hidden="1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1993</v>
      </c>
      <c r="I8853" s="175" t="s">
        <v>5064</v>
      </c>
      <c r="J8853" s="168" t="s">
        <v>1995</v>
      </c>
      <c r="K8853" s="158" t="s">
        <v>32</v>
      </c>
      <c r="L8853" s="175" t="s">
        <v>103</v>
      </c>
      <c r="M8853" s="175" t="s">
        <v>63</v>
      </c>
      <c r="N8853" s="175" t="s">
        <v>4926</v>
      </c>
      <c r="O8853" s="175" t="s">
        <v>41</v>
      </c>
      <c r="P8853" s="177">
        <v>0.02</v>
      </c>
      <c r="Q8853" s="178" t="s">
        <v>2009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7"/>
        <v>-33921.439289999995</v>
      </c>
      <c r="W8853" s="164">
        <f t="shared" si="1204"/>
        <v>24726.73928431372</v>
      </c>
      <c r="X8853" s="174"/>
      <c r="Y8853" s="7">
        <f t="shared" si="1205"/>
        <v>0</v>
      </c>
      <c r="Z8853" s="174"/>
      <c r="AA8853" s="8">
        <f t="shared" si="1203"/>
        <v>24726.73928431372</v>
      </c>
      <c r="AB8853" s="164">
        <f t="shared" si="1202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6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 hidden="1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1993</v>
      </c>
      <c r="I8854" s="175" t="s">
        <v>5064</v>
      </c>
      <c r="J8854" s="168" t="s">
        <v>1995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77">
        <v>0.04</v>
      </c>
      <c r="Q8854" s="178" t="s">
        <v>2010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7"/>
        <v>126214.85000000002</v>
      </c>
      <c r="W8854" s="164">
        <f t="shared" si="1204"/>
        <v>67969.64</v>
      </c>
      <c r="X8854" s="174"/>
      <c r="Y8854" s="7">
        <f t="shared" si="1205"/>
        <v>0</v>
      </c>
      <c r="Z8854" s="174"/>
      <c r="AA8854" s="8">
        <f t="shared" si="1203"/>
        <v>67969.64</v>
      </c>
      <c r="AB8854" s="164">
        <f t="shared" ref="AB8854:AB8856" si="1208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6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 hidden="1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1993</v>
      </c>
      <c r="I8855" s="175" t="s">
        <v>5064</v>
      </c>
      <c r="J8855" s="168" t="s">
        <v>1995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77">
        <v>0.05</v>
      </c>
      <c r="Q8855" s="178" t="s">
        <v>2010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7"/>
        <v>0</v>
      </c>
      <c r="W8855" s="164">
        <f t="shared" si="1204"/>
        <v>14221.34</v>
      </c>
      <c r="X8855" s="174"/>
      <c r="Y8855" s="7">
        <f t="shared" si="1205"/>
        <v>13510.273000000001</v>
      </c>
      <c r="Z8855" s="174"/>
      <c r="AA8855" s="8">
        <f t="shared" si="1203"/>
        <v>14221.34</v>
      </c>
      <c r="AB8855" s="164">
        <f t="shared" si="1208"/>
        <v>711.06700000000001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6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 hidden="1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1993</v>
      </c>
      <c r="I8856" s="175" t="s">
        <v>5064</v>
      </c>
      <c r="J8856" s="168" t="s">
        <v>1995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77">
        <v>0.04</v>
      </c>
      <c r="Q8856" s="178" t="s">
        <v>2010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7"/>
        <v>-10200</v>
      </c>
      <c r="W8856" s="164">
        <f t="shared" si="1204"/>
        <v>4095.2</v>
      </c>
      <c r="X8856" s="174"/>
      <c r="Y8856" s="7">
        <f t="shared" si="1205"/>
        <v>0</v>
      </c>
      <c r="Z8856" s="174"/>
      <c r="AA8856" s="8">
        <f t="shared" si="1203"/>
        <v>4095.2</v>
      </c>
      <c r="AB8856" s="164">
        <f t="shared" si="1208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6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 hidden="1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1993</v>
      </c>
      <c r="I8857" s="175" t="s">
        <v>5064</v>
      </c>
      <c r="J8857" s="168" t="s">
        <v>1995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2011</v>
      </c>
      <c r="R8857" s="160"/>
      <c r="S8857" s="174">
        <v>108496.83</v>
      </c>
      <c r="T8857" s="174">
        <v>0</v>
      </c>
      <c r="U8857" s="174">
        <v>0</v>
      </c>
      <c r="V8857" s="174">
        <f t="shared" si="1207"/>
        <v>108496.83</v>
      </c>
      <c r="W8857" s="164">
        <f t="shared" si="1204"/>
        <v>0</v>
      </c>
      <c r="X8857" s="174"/>
      <c r="Y8857" s="7">
        <f t="shared" si="1205"/>
        <v>0</v>
      </c>
      <c r="Z8857" s="174"/>
      <c r="AA8857" s="8">
        <f t="shared" si="1203"/>
        <v>0</v>
      </c>
      <c r="AB8857" s="164">
        <f t="shared" ref="AB8857:AB8872" si="1209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6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 hidden="1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2012</v>
      </c>
      <c r="F8858" s="175" t="s">
        <v>2013</v>
      </c>
      <c r="G8858" s="176" t="s">
        <v>2012</v>
      </c>
      <c r="H8858" s="175" t="s">
        <v>1993</v>
      </c>
      <c r="I8858" s="175" t="s">
        <v>5064</v>
      </c>
      <c r="J8858" s="168" t="s">
        <v>1995</v>
      </c>
      <c r="K8858" s="158" t="s">
        <v>32</v>
      </c>
      <c r="L8858" s="175" t="s">
        <v>2012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2014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7"/>
        <v>51690.100000000006</v>
      </c>
      <c r="W8858" s="164">
        <f t="shared" si="1204"/>
        <v>142719.9</v>
      </c>
      <c r="X8858" s="174"/>
      <c r="Y8858" s="7">
        <f t="shared" si="1205"/>
        <v>0</v>
      </c>
      <c r="Z8858" s="174"/>
      <c r="AA8858" s="8">
        <f t="shared" si="1203"/>
        <v>142719.9</v>
      </c>
      <c r="AB8858" s="164">
        <f t="shared" si="1209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6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 hidden="1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2016</v>
      </c>
      <c r="F8859" s="175" t="s">
        <v>2016</v>
      </c>
      <c r="G8859" s="176" t="s">
        <v>2016</v>
      </c>
      <c r="H8859" s="175" t="s">
        <v>1993</v>
      </c>
      <c r="I8859" s="175" t="s">
        <v>5064</v>
      </c>
      <c r="J8859" s="168" t="s">
        <v>1995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2017</v>
      </c>
      <c r="R8859" s="160"/>
      <c r="S8859" s="174">
        <v>1111.7</v>
      </c>
      <c r="T8859" s="174">
        <v>0</v>
      </c>
      <c r="U8859" s="174">
        <v>0</v>
      </c>
      <c r="V8859" s="174">
        <f t="shared" si="1207"/>
        <v>1111.7</v>
      </c>
      <c r="W8859" s="164">
        <f t="shared" si="1204"/>
        <v>0</v>
      </c>
      <c r="X8859" s="174"/>
      <c r="Y8859" s="7">
        <f t="shared" si="1205"/>
        <v>0</v>
      </c>
      <c r="Z8859" s="174"/>
      <c r="AA8859" s="8">
        <f t="shared" si="1203"/>
        <v>0</v>
      </c>
      <c r="AB8859" s="164">
        <f t="shared" si="1209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6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 hidden="1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2018</v>
      </c>
      <c r="F8860" s="175" t="s">
        <v>2018</v>
      </c>
      <c r="G8860" s="176" t="s">
        <v>2018</v>
      </c>
      <c r="H8860" s="175" t="s">
        <v>1993</v>
      </c>
      <c r="I8860" s="175" t="s">
        <v>5064</v>
      </c>
      <c r="J8860" s="168" t="s">
        <v>1995</v>
      </c>
      <c r="K8860" s="158" t="s">
        <v>32</v>
      </c>
      <c r="L8860" s="175" t="s">
        <v>2019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2020</v>
      </c>
      <c r="R8860" s="160"/>
      <c r="S8860" s="174">
        <v>0.01</v>
      </c>
      <c r="T8860" s="174">
        <v>0</v>
      </c>
      <c r="U8860" s="174">
        <v>0</v>
      </c>
      <c r="V8860" s="174">
        <f t="shared" si="1207"/>
        <v>0.01</v>
      </c>
      <c r="W8860" s="164">
        <f t="shared" si="1204"/>
        <v>0</v>
      </c>
      <c r="X8860" s="174"/>
      <c r="Y8860" s="7">
        <f t="shared" si="1205"/>
        <v>0</v>
      </c>
      <c r="Z8860" s="174"/>
      <c r="AA8860" s="8">
        <f t="shared" si="1203"/>
        <v>0</v>
      </c>
      <c r="AB8860" s="164">
        <f t="shared" si="1209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6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 hidden="1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2021</v>
      </c>
      <c r="F8861" s="175" t="s">
        <v>2021</v>
      </c>
      <c r="G8861" s="176" t="s">
        <v>2021</v>
      </c>
      <c r="H8861" s="175" t="s">
        <v>1993</v>
      </c>
      <c r="I8861" s="175" t="s">
        <v>5064</v>
      </c>
      <c r="J8861" s="168" t="s">
        <v>1995</v>
      </c>
      <c r="K8861" s="158" t="s">
        <v>32</v>
      </c>
      <c r="L8861" s="175" t="s">
        <v>2022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2023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7"/>
        <v>24395.360000000001</v>
      </c>
      <c r="W8861" s="164">
        <f t="shared" si="1204"/>
        <v>0</v>
      </c>
      <c r="X8861" s="174"/>
      <c r="Y8861" s="7">
        <f t="shared" si="1205"/>
        <v>0</v>
      </c>
      <c r="Z8861" s="174"/>
      <c r="AA8861" s="8">
        <f t="shared" si="1203"/>
        <v>0</v>
      </c>
      <c r="AB8861" s="164">
        <f t="shared" si="1209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6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 hidden="1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2021</v>
      </c>
      <c r="F8862" s="175" t="s">
        <v>2021</v>
      </c>
      <c r="G8862" s="176" t="s">
        <v>2021</v>
      </c>
      <c r="H8862" s="175" t="s">
        <v>1993</v>
      </c>
      <c r="I8862" s="175" t="s">
        <v>5064</v>
      </c>
      <c r="J8862" s="168" t="s">
        <v>1995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2024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7"/>
        <v>3007.96000000001</v>
      </c>
      <c r="W8862" s="164">
        <f t="shared" si="1204"/>
        <v>0</v>
      </c>
      <c r="X8862" s="174"/>
      <c r="Y8862" s="7">
        <f t="shared" si="1205"/>
        <v>0</v>
      </c>
      <c r="Z8862" s="174"/>
      <c r="AA8862" s="8">
        <f t="shared" si="1203"/>
        <v>0</v>
      </c>
      <c r="AB8862" s="164">
        <f t="shared" si="1209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6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 hidden="1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2021</v>
      </c>
      <c r="F8863" s="175" t="s">
        <v>2021</v>
      </c>
      <c r="G8863" s="176" t="s">
        <v>2021</v>
      </c>
      <c r="H8863" s="175" t="s">
        <v>1993</v>
      </c>
      <c r="I8863" s="175" t="s">
        <v>5064</v>
      </c>
      <c r="J8863" s="168" t="s">
        <v>1995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2025</v>
      </c>
      <c r="R8863" s="160"/>
      <c r="S8863" s="174">
        <v>240.3</v>
      </c>
      <c r="T8863" s="174">
        <v>0</v>
      </c>
      <c r="U8863" s="174">
        <v>0</v>
      </c>
      <c r="V8863" s="174">
        <f t="shared" si="1207"/>
        <v>240.3</v>
      </c>
      <c r="W8863" s="164">
        <f t="shared" si="1204"/>
        <v>0</v>
      </c>
      <c r="X8863" s="174"/>
      <c r="Y8863" s="7">
        <f t="shared" si="1205"/>
        <v>0</v>
      </c>
      <c r="Z8863" s="174"/>
      <c r="AA8863" s="8">
        <f t="shared" si="1203"/>
        <v>0</v>
      </c>
      <c r="AB8863" s="164">
        <f t="shared" si="1209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6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 hidden="1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2021</v>
      </c>
      <c r="F8864" s="175" t="s">
        <v>2021</v>
      </c>
      <c r="G8864" s="176" t="s">
        <v>2021</v>
      </c>
      <c r="H8864" s="175" t="s">
        <v>1993</v>
      </c>
      <c r="I8864" s="175" t="s">
        <v>5064</v>
      </c>
      <c r="J8864" s="168" t="s">
        <v>1995</v>
      </c>
      <c r="K8864" s="158" t="s">
        <v>32</v>
      </c>
      <c r="L8864" s="175" t="s">
        <v>2026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2027</v>
      </c>
      <c r="R8864" s="160"/>
      <c r="S8864" s="174">
        <v>276.74</v>
      </c>
      <c r="T8864" s="174">
        <v>0</v>
      </c>
      <c r="U8864" s="174">
        <v>0</v>
      </c>
      <c r="V8864" s="174">
        <f t="shared" si="1207"/>
        <v>276.74</v>
      </c>
      <c r="W8864" s="164">
        <f t="shared" si="1204"/>
        <v>0</v>
      </c>
      <c r="X8864" s="174"/>
      <c r="Y8864" s="7">
        <f t="shared" si="1205"/>
        <v>0</v>
      </c>
      <c r="Z8864" s="174"/>
      <c r="AA8864" s="8">
        <f t="shared" si="1203"/>
        <v>0</v>
      </c>
      <c r="AB8864" s="164">
        <f t="shared" si="1209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6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 hidden="1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2021</v>
      </c>
      <c r="F8865" s="175" t="s">
        <v>2021</v>
      </c>
      <c r="G8865" s="176" t="s">
        <v>2021</v>
      </c>
      <c r="H8865" s="175" t="s">
        <v>1993</v>
      </c>
      <c r="I8865" s="175" t="s">
        <v>5064</v>
      </c>
      <c r="J8865" s="168" t="s">
        <v>1995</v>
      </c>
      <c r="K8865" s="158" t="s">
        <v>32</v>
      </c>
      <c r="L8865" s="175" t="s">
        <v>2028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2029</v>
      </c>
      <c r="R8865" s="160"/>
      <c r="S8865" s="174">
        <v>25833.3</v>
      </c>
      <c r="T8865" s="174">
        <v>0</v>
      </c>
      <c r="U8865" s="174">
        <v>0</v>
      </c>
      <c r="V8865" s="174">
        <f t="shared" si="1207"/>
        <v>25833.3</v>
      </c>
      <c r="W8865" s="164">
        <f t="shared" si="1204"/>
        <v>0</v>
      </c>
      <c r="X8865" s="174"/>
      <c r="Y8865" s="7">
        <f t="shared" si="1205"/>
        <v>0</v>
      </c>
      <c r="Z8865" s="174"/>
      <c r="AA8865" s="8">
        <f t="shared" si="1203"/>
        <v>0</v>
      </c>
      <c r="AB8865" s="164">
        <f t="shared" si="1209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6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 hidden="1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2021</v>
      </c>
      <c r="F8866" s="175" t="s">
        <v>2021</v>
      </c>
      <c r="G8866" s="176" t="s">
        <v>2021</v>
      </c>
      <c r="H8866" s="175" t="s">
        <v>1993</v>
      </c>
      <c r="I8866" s="175" t="s">
        <v>5064</v>
      </c>
      <c r="J8866" s="168" t="s">
        <v>1995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2030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7"/>
        <v>31596.080000000002</v>
      </c>
      <c r="W8866" s="164">
        <f t="shared" si="1204"/>
        <v>0</v>
      </c>
      <c r="X8866" s="174"/>
      <c r="Y8866" s="7">
        <f t="shared" si="1205"/>
        <v>0</v>
      </c>
      <c r="Z8866" s="174"/>
      <c r="AA8866" s="8">
        <f t="shared" si="1203"/>
        <v>0</v>
      </c>
      <c r="AB8866" s="164">
        <f t="shared" si="1209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6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 hidden="1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2021</v>
      </c>
      <c r="F8867" s="175" t="s">
        <v>2021</v>
      </c>
      <c r="G8867" s="176" t="s">
        <v>2021</v>
      </c>
      <c r="H8867" s="175" t="s">
        <v>1993</v>
      </c>
      <c r="I8867" s="175" t="s">
        <v>5064</v>
      </c>
      <c r="J8867" s="168" t="s">
        <v>1995</v>
      </c>
      <c r="K8867" s="158" t="s">
        <v>32</v>
      </c>
      <c r="L8867" s="175" t="s">
        <v>2033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2034</v>
      </c>
      <c r="R8867" s="160"/>
      <c r="S8867" s="174">
        <v>1.33</v>
      </c>
      <c r="T8867" s="174">
        <v>0</v>
      </c>
      <c r="U8867" s="174">
        <v>0</v>
      </c>
      <c r="V8867" s="174">
        <f t="shared" si="1207"/>
        <v>1.33</v>
      </c>
      <c r="W8867" s="164">
        <f t="shared" si="1204"/>
        <v>0</v>
      </c>
      <c r="X8867" s="174"/>
      <c r="Y8867" s="7">
        <f t="shared" si="1205"/>
        <v>0</v>
      </c>
      <c r="Z8867" s="174"/>
      <c r="AA8867" s="8">
        <f t="shared" si="1203"/>
        <v>0</v>
      </c>
      <c r="AB8867" s="164">
        <f t="shared" si="1209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6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 hidden="1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2021</v>
      </c>
      <c r="F8868" s="175" t="s">
        <v>2021</v>
      </c>
      <c r="G8868" s="176" t="s">
        <v>2021</v>
      </c>
      <c r="H8868" s="175" t="s">
        <v>1993</v>
      </c>
      <c r="I8868" s="175" t="s">
        <v>5064</v>
      </c>
      <c r="J8868" s="168" t="s">
        <v>1995</v>
      </c>
      <c r="K8868" s="158" t="s">
        <v>32</v>
      </c>
      <c r="L8868" s="175" t="s">
        <v>2021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2037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7"/>
        <v>75601.72</v>
      </c>
      <c r="W8868" s="164">
        <f t="shared" si="1204"/>
        <v>12687</v>
      </c>
      <c r="X8868" s="174"/>
      <c r="Y8868" s="7">
        <f t="shared" si="1205"/>
        <v>0</v>
      </c>
      <c r="Z8868" s="174"/>
      <c r="AA8868" s="8">
        <f t="shared" si="1203"/>
        <v>12687</v>
      </c>
      <c r="AB8868" s="164">
        <f t="shared" si="1209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6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 hidden="1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2021</v>
      </c>
      <c r="F8869" s="175" t="s">
        <v>2021</v>
      </c>
      <c r="G8869" s="176" t="s">
        <v>2021</v>
      </c>
      <c r="H8869" s="175" t="s">
        <v>1993</v>
      </c>
      <c r="I8869" s="175" t="s">
        <v>5064</v>
      </c>
      <c r="J8869" s="168" t="s">
        <v>1995</v>
      </c>
      <c r="K8869" s="158" t="s">
        <v>32</v>
      </c>
      <c r="L8869" s="175" t="s">
        <v>2038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2039</v>
      </c>
      <c r="R8869" s="160"/>
      <c r="S8869" s="174">
        <v>8009.05</v>
      </c>
      <c r="T8869" s="174">
        <v>0</v>
      </c>
      <c r="U8869" s="174">
        <v>0</v>
      </c>
      <c r="V8869" s="174">
        <f t="shared" si="1207"/>
        <v>8009.05</v>
      </c>
      <c r="W8869" s="164">
        <f t="shared" si="1204"/>
        <v>0</v>
      </c>
      <c r="X8869" s="174"/>
      <c r="Y8869" s="7">
        <f t="shared" si="1205"/>
        <v>0</v>
      </c>
      <c r="Z8869" s="174"/>
      <c r="AA8869" s="8">
        <f t="shared" si="1203"/>
        <v>0</v>
      </c>
      <c r="AB8869" s="164">
        <f t="shared" si="1209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6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 hidden="1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2038</v>
      </c>
      <c r="F8870" s="175" t="s">
        <v>2040</v>
      </c>
      <c r="G8870" s="176" t="s">
        <v>2038</v>
      </c>
      <c r="H8870" s="175" t="s">
        <v>1993</v>
      </c>
      <c r="I8870" s="175" t="s">
        <v>5064</v>
      </c>
      <c r="J8870" s="168" t="s">
        <v>1995</v>
      </c>
      <c r="K8870" s="158" t="s">
        <v>32</v>
      </c>
      <c r="L8870" s="175" t="s">
        <v>2038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2041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7"/>
        <v>1264.3399999999999</v>
      </c>
      <c r="W8870" s="164">
        <f t="shared" si="1204"/>
        <v>0</v>
      </c>
      <c r="X8870" s="174"/>
      <c r="Y8870" s="7">
        <f t="shared" si="1205"/>
        <v>0</v>
      </c>
      <c r="Z8870" s="174"/>
      <c r="AA8870" s="8">
        <f t="shared" si="1203"/>
        <v>0</v>
      </c>
      <c r="AB8870" s="164">
        <f t="shared" si="1209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6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 hidden="1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1993</v>
      </c>
      <c r="I8871" s="175" t="s">
        <v>5064</v>
      </c>
      <c r="J8871" s="168" t="s">
        <v>1995</v>
      </c>
      <c r="K8871" s="158" t="s">
        <v>32</v>
      </c>
      <c r="L8871" s="175" t="s">
        <v>2042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2043</v>
      </c>
      <c r="R8871" s="160"/>
      <c r="S8871" s="174">
        <v>66918.94</v>
      </c>
      <c r="T8871" s="174">
        <v>0</v>
      </c>
      <c r="U8871" s="174">
        <v>0</v>
      </c>
      <c r="V8871" s="174">
        <f t="shared" si="1207"/>
        <v>66918.94</v>
      </c>
      <c r="W8871" s="164">
        <f t="shared" si="1204"/>
        <v>0</v>
      </c>
      <c r="X8871" s="174"/>
      <c r="Y8871" s="7">
        <f t="shared" si="1205"/>
        <v>0</v>
      </c>
      <c r="Z8871" s="174"/>
      <c r="AA8871" s="8">
        <f t="shared" si="1203"/>
        <v>0</v>
      </c>
      <c r="AB8871" s="164">
        <f t="shared" si="1209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6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 hidden="1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1993</v>
      </c>
      <c r="I8872" s="175" t="s">
        <v>5064</v>
      </c>
      <c r="J8872" s="168" t="s">
        <v>1995</v>
      </c>
      <c r="K8872" s="158" t="s">
        <v>32</v>
      </c>
      <c r="L8872" s="175" t="s">
        <v>2035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2036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7"/>
        <v>209922.27000000005</v>
      </c>
      <c r="W8872" s="164">
        <f t="shared" si="1204"/>
        <v>61482.254901960783</v>
      </c>
      <c r="X8872" s="174"/>
      <c r="Y8872" s="7">
        <f t="shared" si="1205"/>
        <v>0</v>
      </c>
      <c r="Z8872" s="174"/>
      <c r="AA8872" s="8">
        <f t="shared" si="1203"/>
        <v>61482.254901960783</v>
      </c>
      <c r="AB8872" s="164">
        <f t="shared" si="1209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6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 hidden="1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1993</v>
      </c>
      <c r="I8873" s="175" t="s">
        <v>5064</v>
      </c>
      <c r="J8873" s="168" t="s">
        <v>1995</v>
      </c>
      <c r="K8873" s="158" t="s">
        <v>32</v>
      </c>
      <c r="L8873" s="175" t="s">
        <v>2021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2037</v>
      </c>
      <c r="R8873" s="160"/>
      <c r="S8873" s="174">
        <v>200000</v>
      </c>
      <c r="T8873" s="174">
        <v>0</v>
      </c>
      <c r="U8873" s="174">
        <v>0</v>
      </c>
      <c r="V8873" s="174">
        <f t="shared" si="1207"/>
        <v>200000</v>
      </c>
      <c r="W8873" s="164">
        <f t="shared" si="1204"/>
        <v>0</v>
      </c>
      <c r="X8873" s="174"/>
      <c r="Y8873" s="7">
        <f t="shared" si="1205"/>
        <v>0</v>
      </c>
      <c r="Z8873" s="174"/>
      <c r="AA8873" s="8">
        <f t="shared" si="1203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6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 hidden="1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1993</v>
      </c>
      <c r="I8874" s="175" t="s">
        <v>5064</v>
      </c>
      <c r="J8874" s="168" t="s">
        <v>1995</v>
      </c>
      <c r="K8874" s="158" t="s">
        <v>32</v>
      </c>
      <c r="L8874" s="175" t="s">
        <v>4927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4928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7"/>
        <v>122002.53</v>
      </c>
      <c r="W8874" s="164">
        <f t="shared" si="1204"/>
        <v>74997.567307692312</v>
      </c>
      <c r="X8874" s="174"/>
      <c r="Y8874" s="7">
        <f t="shared" si="1205"/>
        <v>0</v>
      </c>
      <c r="Z8874" s="174"/>
      <c r="AA8874" s="8">
        <f t="shared" si="1203"/>
        <v>74997.567307692312</v>
      </c>
      <c r="AB8874" s="164">
        <f t="shared" ref="AB8874:AB8937" si="1210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6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 hidden="1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1993</v>
      </c>
      <c r="I8875" s="175" t="s">
        <v>5064</v>
      </c>
      <c r="J8875" s="168" t="s">
        <v>1995</v>
      </c>
      <c r="K8875" s="158" t="s">
        <v>32</v>
      </c>
      <c r="L8875" s="175" t="s">
        <v>4927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4928</v>
      </c>
      <c r="R8875" s="160"/>
      <c r="S8875" s="174">
        <v>0</v>
      </c>
      <c r="T8875" s="174">
        <v>0</v>
      </c>
      <c r="U8875" s="174">
        <v>2100</v>
      </c>
      <c r="V8875" s="174">
        <f t="shared" si="1207"/>
        <v>-2100</v>
      </c>
      <c r="W8875" s="164">
        <f t="shared" si="1204"/>
        <v>2019.2307692307691</v>
      </c>
      <c r="X8875" s="174"/>
      <c r="Y8875" s="7">
        <f t="shared" si="1205"/>
        <v>0</v>
      </c>
      <c r="Z8875" s="174"/>
      <c r="AA8875" s="8">
        <f t="shared" si="1203"/>
        <v>2019.2307692307691</v>
      </c>
      <c r="AB8875" s="164">
        <f t="shared" si="1210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6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 hidden="1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1993</v>
      </c>
      <c r="I8876" s="175" t="s">
        <v>5064</v>
      </c>
      <c r="J8876" s="168" t="s">
        <v>1995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2044</v>
      </c>
      <c r="R8876" s="160"/>
      <c r="S8876" s="174">
        <v>253085.06</v>
      </c>
      <c r="T8876" s="174">
        <v>0</v>
      </c>
      <c r="U8876" s="174">
        <v>0</v>
      </c>
      <c r="V8876" s="174">
        <f t="shared" si="1207"/>
        <v>253085.06</v>
      </c>
      <c r="W8876" s="164">
        <f t="shared" si="1204"/>
        <v>0</v>
      </c>
      <c r="X8876" s="174"/>
      <c r="Y8876" s="7">
        <f t="shared" si="1205"/>
        <v>0</v>
      </c>
      <c r="Z8876" s="174"/>
      <c r="AA8876" s="8">
        <f t="shared" si="1203"/>
        <v>0</v>
      </c>
      <c r="AB8876" s="164">
        <f t="shared" si="1210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6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 hidden="1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2045</v>
      </c>
      <c r="F8877" s="175" t="s">
        <v>2045</v>
      </c>
      <c r="G8877" s="176" t="s">
        <v>2045</v>
      </c>
      <c r="H8877" s="175" t="s">
        <v>1993</v>
      </c>
      <c r="I8877" s="175" t="s">
        <v>5064</v>
      </c>
      <c r="J8877" s="168" t="s">
        <v>1995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2046</v>
      </c>
      <c r="R8877" s="160"/>
      <c r="S8877" s="174">
        <v>50914.91</v>
      </c>
      <c r="T8877" s="174">
        <v>0</v>
      </c>
      <c r="U8877" s="174">
        <v>0</v>
      </c>
      <c r="V8877" s="174">
        <f t="shared" si="1207"/>
        <v>50914.91</v>
      </c>
      <c r="W8877" s="164">
        <f t="shared" si="1204"/>
        <v>0</v>
      </c>
      <c r="X8877" s="174"/>
      <c r="Y8877" s="7">
        <f t="shared" si="1205"/>
        <v>0</v>
      </c>
      <c r="Z8877" s="174"/>
      <c r="AA8877" s="8">
        <f t="shared" si="1203"/>
        <v>0</v>
      </c>
      <c r="AB8877" s="164">
        <f t="shared" si="1210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6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 hidden="1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2047</v>
      </c>
      <c r="F8878" s="175" t="s">
        <v>2047</v>
      </c>
      <c r="G8878" s="176" t="s">
        <v>2047</v>
      </c>
      <c r="H8878" s="175" t="s">
        <v>1993</v>
      </c>
      <c r="I8878" s="175" t="s">
        <v>5064</v>
      </c>
      <c r="J8878" s="168" t="s">
        <v>1995</v>
      </c>
      <c r="K8878" s="158" t="s">
        <v>32</v>
      </c>
      <c r="L8878" s="175" t="s">
        <v>2048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2049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7"/>
        <v>1.9999999999527101E-2</v>
      </c>
      <c r="W8878" s="164">
        <f t="shared" si="1204"/>
        <v>0</v>
      </c>
      <c r="X8878" s="174"/>
      <c r="Y8878" s="7">
        <f t="shared" si="1205"/>
        <v>0</v>
      </c>
      <c r="Z8878" s="174"/>
      <c r="AA8878" s="8">
        <f t="shared" si="1203"/>
        <v>0</v>
      </c>
      <c r="AB8878" s="164">
        <f t="shared" si="1210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6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 hidden="1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2047</v>
      </c>
      <c r="F8879" s="175" t="s">
        <v>2047</v>
      </c>
      <c r="G8879" s="176" t="s">
        <v>2047</v>
      </c>
      <c r="H8879" s="175" t="s">
        <v>1993</v>
      </c>
      <c r="I8879" s="175" t="s">
        <v>5064</v>
      </c>
      <c r="J8879" s="168" t="s">
        <v>1995</v>
      </c>
      <c r="K8879" s="158" t="s">
        <v>32</v>
      </c>
      <c r="L8879" s="175" t="s">
        <v>2050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2051</v>
      </c>
      <c r="R8879" s="160"/>
      <c r="S8879" s="174">
        <v>28967.03</v>
      </c>
      <c r="T8879" s="174">
        <v>0</v>
      </c>
      <c r="U8879" s="174">
        <v>0</v>
      </c>
      <c r="V8879" s="174">
        <f t="shared" si="1207"/>
        <v>28967.03</v>
      </c>
      <c r="W8879" s="164">
        <f t="shared" si="1204"/>
        <v>0</v>
      </c>
      <c r="X8879" s="174"/>
      <c r="Y8879" s="7">
        <f t="shared" si="1205"/>
        <v>0</v>
      </c>
      <c r="Z8879" s="174"/>
      <c r="AA8879" s="8">
        <f t="shared" si="1203"/>
        <v>0</v>
      </c>
      <c r="AB8879" s="164">
        <f t="shared" si="1210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6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 hidden="1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2054</v>
      </c>
      <c r="F8880" s="175" t="s">
        <v>2054</v>
      </c>
      <c r="G8880" s="176" t="s">
        <v>2054</v>
      </c>
      <c r="H8880" s="175" t="s">
        <v>1993</v>
      </c>
      <c r="I8880" s="175" t="s">
        <v>5064</v>
      </c>
      <c r="J8880" s="168" t="s">
        <v>1995</v>
      </c>
      <c r="K8880" s="158" t="s">
        <v>32</v>
      </c>
      <c r="L8880" s="175" t="s">
        <v>2055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2056</v>
      </c>
      <c r="R8880" s="160"/>
      <c r="S8880" s="174">
        <v>1416.9</v>
      </c>
      <c r="T8880" s="174">
        <v>0</v>
      </c>
      <c r="U8880" s="174">
        <v>0</v>
      </c>
      <c r="V8880" s="174">
        <f t="shared" si="1207"/>
        <v>1416.9</v>
      </c>
      <c r="W8880" s="164">
        <f t="shared" si="1204"/>
        <v>0</v>
      </c>
      <c r="X8880" s="174"/>
      <c r="Y8880" s="7">
        <f t="shared" si="1205"/>
        <v>0</v>
      </c>
      <c r="Z8880" s="174"/>
      <c r="AA8880" s="8">
        <f t="shared" si="1203"/>
        <v>0</v>
      </c>
      <c r="AB8880" s="164">
        <f t="shared" si="1210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6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 hidden="1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2057</v>
      </c>
      <c r="F8881" s="175" t="s">
        <v>2057</v>
      </c>
      <c r="G8881" s="176" t="s">
        <v>2057</v>
      </c>
      <c r="H8881" s="175" t="s">
        <v>1993</v>
      </c>
      <c r="I8881" s="175" t="s">
        <v>5064</v>
      </c>
      <c r="J8881" s="168" t="s">
        <v>1995</v>
      </c>
      <c r="K8881" s="158" t="s">
        <v>32</v>
      </c>
      <c r="L8881" s="175" t="s">
        <v>2057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2058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7"/>
        <v>242.80000000001746</v>
      </c>
      <c r="W8881" s="164">
        <f t="shared" si="1204"/>
        <v>89973.663366336623</v>
      </c>
      <c r="X8881" s="174"/>
      <c r="Y8881" s="7">
        <f t="shared" si="1205"/>
        <v>0</v>
      </c>
      <c r="Z8881" s="174"/>
      <c r="AA8881" s="8">
        <f t="shared" si="1203"/>
        <v>89973.663366336623</v>
      </c>
      <c r="AB8881" s="164">
        <f t="shared" si="1210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6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 hidden="1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1993</v>
      </c>
      <c r="I8882" s="175" t="s">
        <v>5064</v>
      </c>
      <c r="J8882" s="168" t="s">
        <v>1995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2059</v>
      </c>
      <c r="R8882" s="160"/>
      <c r="S8882" s="174">
        <v>0</v>
      </c>
      <c r="T8882" s="174">
        <v>0</v>
      </c>
      <c r="U8882" s="174">
        <v>0</v>
      </c>
      <c r="V8882" s="174">
        <f t="shared" si="1207"/>
        <v>0</v>
      </c>
      <c r="W8882" s="164">
        <f t="shared" si="1204"/>
        <v>0</v>
      </c>
      <c r="X8882" s="174"/>
      <c r="Y8882" s="7">
        <f t="shared" si="1205"/>
        <v>0</v>
      </c>
      <c r="Z8882" s="174"/>
      <c r="AA8882" s="8">
        <f t="shared" si="1203"/>
        <v>0</v>
      </c>
      <c r="AB8882" s="164">
        <f t="shared" si="1210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6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 hidden="1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1993</v>
      </c>
      <c r="I8883" s="175" t="s">
        <v>5064</v>
      </c>
      <c r="J8883" s="168" t="s">
        <v>1995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2060</v>
      </c>
      <c r="R8883" s="160"/>
      <c r="S8883" s="174">
        <v>0</v>
      </c>
      <c r="T8883" s="174">
        <v>0</v>
      </c>
      <c r="U8883" s="174">
        <v>0</v>
      </c>
      <c r="V8883" s="174">
        <f t="shared" si="1207"/>
        <v>0</v>
      </c>
      <c r="W8883" s="164">
        <f t="shared" si="1204"/>
        <v>0</v>
      </c>
      <c r="X8883" s="174"/>
      <c r="Y8883" s="7">
        <f t="shared" si="1205"/>
        <v>0</v>
      </c>
      <c r="Z8883" s="174"/>
      <c r="AA8883" s="8">
        <f t="shared" si="1203"/>
        <v>0</v>
      </c>
      <c r="AB8883" s="164">
        <f t="shared" si="1210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6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 hidden="1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1993</v>
      </c>
      <c r="I8884" s="175" t="s">
        <v>5064</v>
      </c>
      <c r="J8884" s="168" t="s">
        <v>1995</v>
      </c>
      <c r="K8884" s="158" t="s">
        <v>32</v>
      </c>
      <c r="L8884" s="175" t="s">
        <v>2061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2062</v>
      </c>
      <c r="R8884" s="160"/>
      <c r="S8884" s="174">
        <v>12.47</v>
      </c>
      <c r="T8884" s="174">
        <v>0</v>
      </c>
      <c r="U8884" s="174">
        <v>0</v>
      </c>
      <c r="V8884" s="174">
        <f t="shared" si="1207"/>
        <v>12.47</v>
      </c>
      <c r="W8884" s="164">
        <f t="shared" si="1204"/>
        <v>0</v>
      </c>
      <c r="X8884" s="174"/>
      <c r="Y8884" s="7">
        <f t="shared" si="1205"/>
        <v>0</v>
      </c>
      <c r="Z8884" s="174"/>
      <c r="AA8884" s="8">
        <f t="shared" si="1203"/>
        <v>0</v>
      </c>
      <c r="AB8884" s="164">
        <f t="shared" si="1210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6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 hidden="1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1637</v>
      </c>
      <c r="G8885" s="176" t="s">
        <v>214</v>
      </c>
      <c r="H8885" s="175" t="s">
        <v>1993</v>
      </c>
      <c r="I8885" s="175" t="s">
        <v>5064</v>
      </c>
      <c r="J8885" s="168" t="s">
        <v>1995</v>
      </c>
      <c r="K8885" s="158" t="s">
        <v>32</v>
      </c>
      <c r="L8885" s="175" t="s">
        <v>2063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2064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7"/>
        <v>21494.499999999971</v>
      </c>
      <c r="W8885" s="164">
        <f t="shared" si="1204"/>
        <v>33833.800000000003</v>
      </c>
      <c r="X8885" s="174"/>
      <c r="Y8885" s="7">
        <f t="shared" si="1205"/>
        <v>0</v>
      </c>
      <c r="Z8885" s="174"/>
      <c r="AA8885" s="8">
        <f t="shared" si="1203"/>
        <v>33833.800000000003</v>
      </c>
      <c r="AB8885" s="164">
        <f t="shared" si="1210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6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 hidden="1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2067</v>
      </c>
      <c r="F8886" s="175" t="s">
        <v>2067</v>
      </c>
      <c r="G8886" s="176" t="s">
        <v>2067</v>
      </c>
      <c r="H8886" s="175" t="s">
        <v>1993</v>
      </c>
      <c r="I8886" s="175" t="s">
        <v>5064</v>
      </c>
      <c r="J8886" s="168" t="s">
        <v>1995</v>
      </c>
      <c r="K8886" s="158" t="s">
        <v>32</v>
      </c>
      <c r="L8886" s="175" t="s">
        <v>2068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2069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7"/>
        <v>450.89999999998997</v>
      </c>
      <c r="W8886" s="164">
        <f t="shared" si="1204"/>
        <v>0</v>
      </c>
      <c r="X8886" s="174"/>
      <c r="Y8886" s="7">
        <f t="shared" si="1205"/>
        <v>0</v>
      </c>
      <c r="Z8886" s="174"/>
      <c r="AA8886" s="8">
        <f t="shared" si="1203"/>
        <v>0</v>
      </c>
      <c r="AB8886" s="164">
        <f t="shared" si="1210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6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 hidden="1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2070</v>
      </c>
      <c r="F8887" s="175" t="s">
        <v>2070</v>
      </c>
      <c r="G8887" s="176" t="s">
        <v>2070</v>
      </c>
      <c r="H8887" s="175" t="s">
        <v>1993</v>
      </c>
      <c r="I8887" s="175" t="s">
        <v>5064</v>
      </c>
      <c r="J8887" s="168" t="s">
        <v>1995</v>
      </c>
      <c r="K8887" s="158" t="s">
        <v>32</v>
      </c>
      <c r="L8887" s="175" t="s">
        <v>2070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2071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7"/>
        <v>33097.4</v>
      </c>
      <c r="W8887" s="164">
        <f t="shared" si="1204"/>
        <v>13241.5</v>
      </c>
      <c r="X8887" s="174"/>
      <c r="Y8887" s="7">
        <f t="shared" si="1205"/>
        <v>0</v>
      </c>
      <c r="Z8887" s="174"/>
      <c r="AA8887" s="8">
        <f t="shared" si="1203"/>
        <v>13241.5</v>
      </c>
      <c r="AB8887" s="164">
        <f t="shared" si="1210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6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 hidden="1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2072</v>
      </c>
      <c r="F8888" s="175" t="s">
        <v>2072</v>
      </c>
      <c r="G8888" s="176" t="s">
        <v>2072</v>
      </c>
      <c r="H8888" s="175" t="s">
        <v>1993</v>
      </c>
      <c r="I8888" s="175" t="s">
        <v>5064</v>
      </c>
      <c r="J8888" s="168" t="s">
        <v>1995</v>
      </c>
      <c r="K8888" s="158" t="s">
        <v>32</v>
      </c>
      <c r="L8888" s="175" t="s">
        <v>2072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2073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7"/>
        <v>120924.37</v>
      </c>
      <c r="W8888" s="164">
        <f t="shared" si="1204"/>
        <v>107868.23529411765</v>
      </c>
      <c r="X8888" s="174"/>
      <c r="Y8888" s="7">
        <f t="shared" si="1205"/>
        <v>0</v>
      </c>
      <c r="Z8888" s="174"/>
      <c r="AA8888" s="8">
        <f t="shared" si="1203"/>
        <v>107868.23529411765</v>
      </c>
      <c r="AB8888" s="164">
        <f t="shared" si="1210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6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 hidden="1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1993</v>
      </c>
      <c r="I8889" s="175" t="s">
        <v>5064</v>
      </c>
      <c r="J8889" s="168" t="s">
        <v>1995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3468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7"/>
        <v>48957.600000000006</v>
      </c>
      <c r="W8889" s="164">
        <f t="shared" si="1204"/>
        <v>79729.100000000006</v>
      </c>
      <c r="X8889" s="174"/>
      <c r="Y8889" s="7">
        <f t="shared" si="1205"/>
        <v>0</v>
      </c>
      <c r="Z8889" s="174"/>
      <c r="AA8889" s="8">
        <f t="shared" si="1203"/>
        <v>79729.100000000006</v>
      </c>
      <c r="AB8889" s="164">
        <f t="shared" si="1210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6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 hidden="1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2076</v>
      </c>
      <c r="F8890" s="175" t="s">
        <v>2076</v>
      </c>
      <c r="G8890" s="176" t="s">
        <v>2076</v>
      </c>
      <c r="H8890" s="175" t="s">
        <v>1993</v>
      </c>
      <c r="I8890" s="175" t="s">
        <v>5064</v>
      </c>
      <c r="J8890" s="168" t="s">
        <v>1995</v>
      </c>
      <c r="K8890" s="158" t="s">
        <v>32</v>
      </c>
      <c r="L8890" s="175" t="s">
        <v>2077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2078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7"/>
        <v>1.00000000002183E-2</v>
      </c>
      <c r="W8890" s="164">
        <f t="shared" si="1204"/>
        <v>0</v>
      </c>
      <c r="X8890" s="174"/>
      <c r="Y8890" s="7">
        <f t="shared" si="1205"/>
        <v>0</v>
      </c>
      <c r="Z8890" s="174"/>
      <c r="AA8890" s="174"/>
      <c r="AB8890" s="164">
        <f t="shared" si="1210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6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 hidden="1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2079</v>
      </c>
      <c r="F8891" s="175" t="s">
        <v>2080</v>
      </c>
      <c r="G8891" s="176" t="s">
        <v>2079</v>
      </c>
      <c r="H8891" s="175" t="s">
        <v>1993</v>
      </c>
      <c r="I8891" s="175" t="s">
        <v>5064</v>
      </c>
      <c r="J8891" s="168" t="s">
        <v>1995</v>
      </c>
      <c r="K8891" s="158" t="s">
        <v>32</v>
      </c>
      <c r="L8891" s="175" t="s">
        <v>2079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2081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7"/>
        <v>46052.159999999996</v>
      </c>
      <c r="W8891" s="164">
        <f t="shared" si="1204"/>
        <v>17449.400000000001</v>
      </c>
      <c r="X8891" s="174"/>
      <c r="Y8891" s="7">
        <f t="shared" si="1205"/>
        <v>0</v>
      </c>
      <c r="Z8891" s="174"/>
      <c r="AA8891" s="8">
        <f t="shared" ref="AA8891:AA8896" si="1211">W8891+X8891</f>
        <v>17449.400000000001</v>
      </c>
      <c r="AB8891" s="164">
        <f t="shared" si="1210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6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 hidden="1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1993</v>
      </c>
      <c r="I8892" s="175" t="s">
        <v>5064</v>
      </c>
      <c r="J8892" s="168" t="s">
        <v>1995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2082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7"/>
        <v>264007.4600000002</v>
      </c>
      <c r="W8892" s="164">
        <f t="shared" si="1204"/>
        <v>1062768.2</v>
      </c>
      <c r="X8892" s="174"/>
      <c r="Y8892" s="7">
        <f t="shared" si="1205"/>
        <v>0</v>
      </c>
      <c r="Z8892" s="174"/>
      <c r="AA8892" s="8">
        <f t="shared" si="1211"/>
        <v>1062768.2</v>
      </c>
      <c r="AB8892" s="164">
        <f t="shared" si="1210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6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 hidden="1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2083</v>
      </c>
      <c r="F8893" s="175" t="s">
        <v>2084</v>
      </c>
      <c r="G8893" s="176" t="s">
        <v>2083</v>
      </c>
      <c r="H8893" s="175" t="s">
        <v>1993</v>
      </c>
      <c r="I8893" s="175" t="s">
        <v>5064</v>
      </c>
      <c r="J8893" s="168" t="s">
        <v>1995</v>
      </c>
      <c r="K8893" s="158" t="s">
        <v>32</v>
      </c>
      <c r="L8893" s="175" t="s">
        <v>2083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2085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7"/>
        <v>4.9999999999954498E-2</v>
      </c>
      <c r="W8893" s="164">
        <f t="shared" si="1204"/>
        <v>0</v>
      </c>
      <c r="X8893" s="174"/>
      <c r="Y8893" s="7">
        <f t="shared" si="1205"/>
        <v>0</v>
      </c>
      <c r="Z8893" s="174"/>
      <c r="AA8893" s="8">
        <f t="shared" si="1211"/>
        <v>0</v>
      </c>
      <c r="AB8893" s="164">
        <f t="shared" si="1210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6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 hidden="1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1993</v>
      </c>
      <c r="I8894" s="175" t="s">
        <v>5064</v>
      </c>
      <c r="J8894" s="168" t="s">
        <v>1995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2086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7"/>
        <v>3180.4</v>
      </c>
      <c r="W8894" s="164">
        <f t="shared" si="1204"/>
        <v>3015.1</v>
      </c>
      <c r="X8894" s="174"/>
      <c r="Y8894" s="7">
        <f t="shared" si="1205"/>
        <v>0</v>
      </c>
      <c r="Z8894" s="174"/>
      <c r="AA8894" s="8">
        <f t="shared" si="1211"/>
        <v>3015.1</v>
      </c>
      <c r="AB8894" s="164">
        <f t="shared" si="1210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6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 hidden="1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1785</v>
      </c>
      <c r="F8895" s="175" t="s">
        <v>1785</v>
      </c>
      <c r="G8895" s="176" t="s">
        <v>1785</v>
      </c>
      <c r="H8895" s="175" t="s">
        <v>1993</v>
      </c>
      <c r="I8895" s="175" t="s">
        <v>5064</v>
      </c>
      <c r="J8895" s="168" t="s">
        <v>1995</v>
      </c>
      <c r="K8895" s="158" t="s">
        <v>32</v>
      </c>
      <c r="L8895" s="175" t="s">
        <v>3635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3636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7"/>
        <v>1.1000000000000001</v>
      </c>
      <c r="W8895" s="164">
        <f t="shared" si="1204"/>
        <v>0</v>
      </c>
      <c r="X8895" s="174"/>
      <c r="Y8895" s="7">
        <f t="shared" si="1205"/>
        <v>0</v>
      </c>
      <c r="Z8895" s="174"/>
      <c r="AA8895" s="8">
        <f t="shared" si="1211"/>
        <v>0</v>
      </c>
      <c r="AB8895" s="164">
        <f t="shared" si="1210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6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 hidden="1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2087</v>
      </c>
      <c r="F8896" s="175" t="s">
        <v>2088</v>
      </c>
      <c r="G8896" s="176" t="s">
        <v>2087</v>
      </c>
      <c r="H8896" s="175" t="s">
        <v>1993</v>
      </c>
      <c r="I8896" s="175" t="s">
        <v>5064</v>
      </c>
      <c r="J8896" s="168" t="s">
        <v>1995</v>
      </c>
      <c r="K8896" s="158" t="s">
        <v>32</v>
      </c>
      <c r="L8896" s="175" t="s">
        <v>2087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2089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7"/>
        <v>28344.6</v>
      </c>
      <c r="W8896" s="164">
        <f t="shared" si="1204"/>
        <v>27089.599999999999</v>
      </c>
      <c r="X8896" s="174"/>
      <c r="Y8896" s="7">
        <f t="shared" si="1205"/>
        <v>0</v>
      </c>
      <c r="Z8896" s="174"/>
      <c r="AA8896" s="8">
        <f t="shared" si="1211"/>
        <v>27089.599999999999</v>
      </c>
      <c r="AB8896" s="164">
        <f t="shared" si="1210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6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 hidden="1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2090</v>
      </c>
      <c r="F8897" s="175" t="s">
        <v>2090</v>
      </c>
      <c r="G8897" s="176" t="s">
        <v>2090</v>
      </c>
      <c r="H8897" s="175" t="s">
        <v>1993</v>
      </c>
      <c r="I8897" s="175" t="s">
        <v>5064</v>
      </c>
      <c r="J8897" s="168" t="s">
        <v>1995</v>
      </c>
      <c r="K8897" s="158" t="s">
        <v>32</v>
      </c>
      <c r="L8897" s="175" t="s">
        <v>2091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2092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7"/>
        <v>447.35000000001003</v>
      </c>
      <c r="W8897" s="164">
        <f t="shared" si="1204"/>
        <v>0</v>
      </c>
      <c r="X8897" s="174"/>
      <c r="Y8897" s="7">
        <f t="shared" si="1205"/>
        <v>0</v>
      </c>
      <c r="Z8897" s="174"/>
      <c r="AA8897" s="174"/>
      <c r="AB8897" s="164">
        <f t="shared" si="1210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6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 hidden="1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1993</v>
      </c>
      <c r="I8898" s="175" t="s">
        <v>5064</v>
      </c>
      <c r="J8898" s="168" t="s">
        <v>1995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2093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7"/>
        <v>45992.440000000104</v>
      </c>
      <c r="W8898" s="164">
        <f t="shared" ref="W8898:W8909" si="1212">IF(O8898="折扣",U8898*P8898,IF(O8898="返现",U8898,U8898/(1+P8898)))</f>
        <v>13845.192307692307</v>
      </c>
      <c r="X8898" s="174"/>
      <c r="Y8898" s="7">
        <f t="shared" si="1205"/>
        <v>0</v>
      </c>
      <c r="Z8898" s="174"/>
      <c r="AA8898" s="8">
        <f t="shared" ref="AA8898:AA8932" si="1213">W8898+X8898</f>
        <v>13845.192307692307</v>
      </c>
      <c r="AB8898" s="164">
        <f t="shared" si="1210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6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 hidden="1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2266</v>
      </c>
      <c r="F8899" s="175" t="s">
        <v>3469</v>
      </c>
      <c r="G8899" s="176" t="s">
        <v>2266</v>
      </c>
      <c r="H8899" s="175" t="s">
        <v>1993</v>
      </c>
      <c r="I8899" s="175" t="s">
        <v>5064</v>
      </c>
      <c r="J8899" s="168" t="s">
        <v>1995</v>
      </c>
      <c r="K8899" s="158" t="s">
        <v>32</v>
      </c>
      <c r="L8899" s="175" t="s">
        <v>2052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2053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7"/>
        <v>248777.81</v>
      </c>
      <c r="W8899" s="164">
        <f t="shared" si="1212"/>
        <v>29859.238095238095</v>
      </c>
      <c r="X8899" s="174"/>
      <c r="Y8899" s="7">
        <f t="shared" ref="Y8899:Y8962" si="1214">IF(W8899-AC8899&lt;=0,0,IF(O8899="返现",MAX(W8899-AB8899-AC8899,0),MAX(W8899-AC8899,0)))</f>
        <v>0</v>
      </c>
      <c r="Z8899" s="174"/>
      <c r="AA8899" s="8">
        <f t="shared" si="1213"/>
        <v>29859.238095238095</v>
      </c>
      <c r="AB8899" s="164">
        <f t="shared" si="1210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6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 hidden="1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2094</v>
      </c>
      <c r="F8900" s="175" t="s">
        <v>2094</v>
      </c>
      <c r="G8900" s="176" t="s">
        <v>2094</v>
      </c>
      <c r="H8900" s="175" t="s">
        <v>1993</v>
      </c>
      <c r="I8900" s="175" t="s">
        <v>5064</v>
      </c>
      <c r="J8900" s="168" t="s">
        <v>1995</v>
      </c>
      <c r="K8900" s="158" t="s">
        <v>32</v>
      </c>
      <c r="L8900" s="175" t="s">
        <v>2094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2095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7"/>
        <v>2.9999999998835802E-2</v>
      </c>
      <c r="W8900" s="164">
        <f t="shared" si="1212"/>
        <v>0</v>
      </c>
      <c r="X8900" s="174"/>
      <c r="Y8900" s="7">
        <f t="shared" si="1214"/>
        <v>0</v>
      </c>
      <c r="Z8900" s="174"/>
      <c r="AA8900" s="8">
        <f t="shared" si="1213"/>
        <v>0</v>
      </c>
      <c r="AB8900" s="164">
        <f t="shared" si="1210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6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 hidden="1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1993</v>
      </c>
      <c r="I8901" s="175" t="s">
        <v>5064</v>
      </c>
      <c r="J8901" s="168" t="s">
        <v>1995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2096</v>
      </c>
      <c r="R8901" s="160"/>
      <c r="S8901" s="174">
        <v>3627.9</v>
      </c>
      <c r="T8901" s="174">
        <v>0</v>
      </c>
      <c r="U8901" s="174">
        <v>0</v>
      </c>
      <c r="V8901" s="174">
        <f t="shared" si="1207"/>
        <v>3627.9</v>
      </c>
      <c r="W8901" s="164">
        <f t="shared" si="1212"/>
        <v>0</v>
      </c>
      <c r="X8901" s="174"/>
      <c r="Y8901" s="7">
        <f t="shared" si="1214"/>
        <v>0</v>
      </c>
      <c r="Z8901" s="174"/>
      <c r="AA8901" s="8">
        <f t="shared" si="1213"/>
        <v>0</v>
      </c>
      <c r="AB8901" s="164">
        <f t="shared" si="1210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6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 hidden="1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1993</v>
      </c>
      <c r="I8902" s="175" t="s">
        <v>5064</v>
      </c>
      <c r="J8902" s="168" t="s">
        <v>1995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2097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7"/>
        <v>-125633.88028</v>
      </c>
      <c r="W8902" s="164">
        <f t="shared" si="1212"/>
        <v>10305.90028</v>
      </c>
      <c r="X8902" s="174"/>
      <c r="Y8902" s="7">
        <f t="shared" si="1214"/>
        <v>0</v>
      </c>
      <c r="Z8902" s="174"/>
      <c r="AA8902" s="8">
        <f t="shared" si="1213"/>
        <v>10305.90028</v>
      </c>
      <c r="AB8902" s="164">
        <f t="shared" si="1210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6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 hidden="1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1993</v>
      </c>
      <c r="I8903" s="175" t="s">
        <v>5064</v>
      </c>
      <c r="J8903" s="168" t="s">
        <v>1995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2097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7"/>
        <v>461130.40999999992</v>
      </c>
      <c r="W8903" s="164">
        <f t="shared" si="1212"/>
        <v>1389190.5</v>
      </c>
      <c r="X8903" s="174"/>
      <c r="Y8903" s="7">
        <f t="shared" si="1214"/>
        <v>0</v>
      </c>
      <c r="Z8903" s="174"/>
      <c r="AA8903" s="8">
        <f t="shared" si="1213"/>
        <v>1389190.5</v>
      </c>
      <c r="AB8903" s="164">
        <f t="shared" si="1210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6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 hidden="1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1993</v>
      </c>
      <c r="I8904" s="175" t="s">
        <v>5064</v>
      </c>
      <c r="J8904" s="168" t="s">
        <v>1995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2097</v>
      </c>
      <c r="R8904" s="160"/>
      <c r="S8904" s="174">
        <v>-4350.87</v>
      </c>
      <c r="T8904" s="174">
        <v>0</v>
      </c>
      <c r="U8904" s="174">
        <v>0</v>
      </c>
      <c r="V8904" s="174">
        <f t="shared" si="1207"/>
        <v>-4350.87</v>
      </c>
      <c r="W8904" s="164">
        <f t="shared" si="1212"/>
        <v>0</v>
      </c>
      <c r="X8904" s="174"/>
      <c r="Y8904" s="7">
        <f t="shared" si="1214"/>
        <v>0</v>
      </c>
      <c r="Z8904" s="174"/>
      <c r="AA8904" s="8">
        <f t="shared" si="1213"/>
        <v>0</v>
      </c>
      <c r="AB8904" s="164">
        <f t="shared" si="1210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6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 hidden="1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1663</v>
      </c>
      <c r="F8905" s="175" t="s">
        <v>1663</v>
      </c>
      <c r="G8905" s="176" t="s">
        <v>1663</v>
      </c>
      <c r="H8905" s="175" t="s">
        <v>1993</v>
      </c>
      <c r="I8905" s="175" t="s">
        <v>5064</v>
      </c>
      <c r="J8905" s="168" t="s">
        <v>1995</v>
      </c>
      <c r="K8905" s="158" t="s">
        <v>32</v>
      </c>
      <c r="L8905" s="175" t="s">
        <v>1663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2098</v>
      </c>
      <c r="R8905" s="160"/>
      <c r="S8905" s="174">
        <v>2728.4</v>
      </c>
      <c r="T8905" s="174">
        <v>0</v>
      </c>
      <c r="U8905" s="174">
        <v>0</v>
      </c>
      <c r="V8905" s="174">
        <f t="shared" si="1207"/>
        <v>2728.4</v>
      </c>
      <c r="W8905" s="164">
        <f t="shared" si="1212"/>
        <v>0</v>
      </c>
      <c r="X8905" s="174"/>
      <c r="Y8905" s="7">
        <f t="shared" si="1214"/>
        <v>0</v>
      </c>
      <c r="Z8905" s="174"/>
      <c r="AA8905" s="8">
        <f t="shared" si="1213"/>
        <v>0</v>
      </c>
      <c r="AB8905" s="164">
        <f t="shared" si="1210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5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 hidden="1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1993</v>
      </c>
      <c r="I8906" s="175" t="s">
        <v>5064</v>
      </c>
      <c r="J8906" s="168" t="s">
        <v>1995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2104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6">S8906+T8906-U8906</f>
        <v>6355.23</v>
      </c>
      <c r="W8906" s="164">
        <f t="shared" si="1212"/>
        <v>0</v>
      </c>
      <c r="X8906" s="174"/>
      <c r="Y8906" s="7">
        <f t="shared" si="1214"/>
        <v>0</v>
      </c>
      <c r="Z8906" s="174"/>
      <c r="AA8906" s="8">
        <f t="shared" si="1213"/>
        <v>0</v>
      </c>
      <c r="AB8906" s="164">
        <f t="shared" si="1210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5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 hidden="1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1993</v>
      </c>
      <c r="I8907" s="175" t="s">
        <v>5064</v>
      </c>
      <c r="J8907" s="168" t="s">
        <v>1995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2105</v>
      </c>
      <c r="R8907" s="160"/>
      <c r="S8907" s="174">
        <v>5706.5</v>
      </c>
      <c r="T8907" s="174">
        <v>0</v>
      </c>
      <c r="U8907" s="174">
        <v>0</v>
      </c>
      <c r="V8907" s="174">
        <f t="shared" si="1216"/>
        <v>5706.5</v>
      </c>
      <c r="W8907" s="164">
        <f t="shared" si="1212"/>
        <v>0</v>
      </c>
      <c r="X8907" s="174"/>
      <c r="Y8907" s="7">
        <f t="shared" si="1214"/>
        <v>0</v>
      </c>
      <c r="Z8907" s="174"/>
      <c r="AA8907" s="8">
        <f t="shared" si="1213"/>
        <v>0</v>
      </c>
      <c r="AB8907" s="164">
        <f t="shared" si="1210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5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 hidden="1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1993</v>
      </c>
      <c r="I8908" s="175" t="s">
        <v>5064</v>
      </c>
      <c r="J8908" s="168" t="s">
        <v>1995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2106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6"/>
        <v>108854.1</v>
      </c>
      <c r="W8908" s="164">
        <f t="shared" si="1212"/>
        <v>85714.607843137244</v>
      </c>
      <c r="X8908" s="174"/>
      <c r="Y8908" s="7">
        <f t="shared" si="1214"/>
        <v>0</v>
      </c>
      <c r="Z8908" s="174"/>
      <c r="AA8908" s="8">
        <f t="shared" si="1213"/>
        <v>85714.607843137244</v>
      </c>
      <c r="AB8908" s="164">
        <f t="shared" si="1210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5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 hidden="1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2107</v>
      </c>
      <c r="F8909" s="175" t="s">
        <v>2107</v>
      </c>
      <c r="G8909" s="176" t="s">
        <v>2107</v>
      </c>
      <c r="H8909" s="175" t="s">
        <v>1993</v>
      </c>
      <c r="I8909" s="175" t="s">
        <v>5064</v>
      </c>
      <c r="J8909" s="168" t="s">
        <v>1995</v>
      </c>
      <c r="K8909" s="158" t="s">
        <v>32</v>
      </c>
      <c r="L8909" s="175" t="s">
        <v>2107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2108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6"/>
        <v>352.30000000000098</v>
      </c>
      <c r="W8909" s="164">
        <f t="shared" si="1212"/>
        <v>0</v>
      </c>
      <c r="X8909" s="174"/>
      <c r="Y8909" s="7">
        <f t="shared" si="1214"/>
        <v>0</v>
      </c>
      <c r="Z8909" s="174"/>
      <c r="AA8909" s="8">
        <f t="shared" si="1213"/>
        <v>0</v>
      </c>
      <c r="AB8909" s="164">
        <f t="shared" si="1210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5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 hidden="1">
      <c r="A8910" s="157">
        <v>43922</v>
      </c>
      <c r="B8910" s="175" t="s">
        <v>32</v>
      </c>
      <c r="C8910" s="175" t="s">
        <v>188</v>
      </c>
      <c r="D8910" s="175" t="s">
        <v>364</v>
      </c>
      <c r="E8910" s="175" t="s">
        <v>1682</v>
      </c>
      <c r="F8910" s="175" t="s">
        <v>1682</v>
      </c>
      <c r="G8910" s="176" t="s">
        <v>1682</v>
      </c>
      <c r="H8910" s="175" t="s">
        <v>1993</v>
      </c>
      <c r="I8910" s="175" t="s">
        <v>5064</v>
      </c>
      <c r="J8910" s="168" t="s">
        <v>1995</v>
      </c>
      <c r="K8910" s="158" t="s">
        <v>32</v>
      </c>
      <c r="L8910" s="175" t="s">
        <v>1682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4929</v>
      </c>
      <c r="R8910" s="160" t="s">
        <v>4930</v>
      </c>
      <c r="S8910" s="174">
        <v>3442.8</v>
      </c>
      <c r="T8910" s="174">
        <v>30000</v>
      </c>
      <c r="U8910" s="174">
        <v>22334.1</v>
      </c>
      <c r="V8910" s="174">
        <f t="shared" si="1216"/>
        <v>11108.700000000004</v>
      </c>
      <c r="W8910" s="164">
        <f>IF(O8910="折扣",U8910*P8910,U8910/(1+P8910))-3442.8</f>
        <v>18891.3</v>
      </c>
      <c r="X8910" s="174"/>
      <c r="Y8910" s="7">
        <f t="shared" si="1214"/>
        <v>0</v>
      </c>
      <c r="Z8910" s="174"/>
      <c r="AA8910" s="8">
        <f t="shared" si="1213"/>
        <v>18891.3</v>
      </c>
      <c r="AB8910" s="164">
        <f t="shared" si="1210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4931</v>
      </c>
      <c r="AH8910" s="225"/>
      <c r="AI8910" s="175"/>
      <c r="AJ8910" s="191">
        <f t="shared" si="1215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 hidden="1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1993</v>
      </c>
      <c r="I8911" s="175" t="s">
        <v>5064</v>
      </c>
      <c r="J8911" s="168" t="s">
        <v>1995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2111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6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4"/>
        <v>0</v>
      </c>
      <c r="Z8911" s="174"/>
      <c r="AA8911" s="8">
        <f t="shared" si="1213"/>
        <v>29452.596153846152</v>
      </c>
      <c r="AB8911" s="164">
        <f t="shared" si="1210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5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 hidden="1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1993</v>
      </c>
      <c r="I8912" s="175" t="s">
        <v>5064</v>
      </c>
      <c r="J8912" s="168" t="s">
        <v>1995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2112</v>
      </c>
      <c r="R8912" s="160"/>
      <c r="S8912" s="174">
        <v>120.71</v>
      </c>
      <c r="T8912" s="174">
        <v>0</v>
      </c>
      <c r="U8912" s="174">
        <v>0</v>
      </c>
      <c r="V8912" s="174">
        <f t="shared" si="1216"/>
        <v>120.71</v>
      </c>
      <c r="W8912" s="164">
        <f>IF(O8912="折扣",U8912*P8912,IF(O8912="返现",U8912,U8912/(1+P8912)))</f>
        <v>0</v>
      </c>
      <c r="X8912" s="174"/>
      <c r="Y8912" s="7">
        <f t="shared" si="1214"/>
        <v>0</v>
      </c>
      <c r="Z8912" s="174"/>
      <c r="AA8912" s="8">
        <f t="shared" si="1213"/>
        <v>0</v>
      </c>
      <c r="AB8912" s="164">
        <f t="shared" si="1210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5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 hidden="1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1993</v>
      </c>
      <c r="I8913" s="175" t="s">
        <v>5064</v>
      </c>
      <c r="J8913" s="168" t="s">
        <v>1995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4932</v>
      </c>
      <c r="R8913" s="175" t="s">
        <v>4933</v>
      </c>
      <c r="S8913" s="174">
        <v>0</v>
      </c>
      <c r="T8913" s="174">
        <v>0</v>
      </c>
      <c r="U8913" s="174">
        <v>0</v>
      </c>
      <c r="V8913" s="174">
        <f t="shared" si="1216"/>
        <v>0</v>
      </c>
      <c r="W8913" s="174">
        <v>489.91</v>
      </c>
      <c r="X8913" s="174"/>
      <c r="Y8913" s="7">
        <f t="shared" si="1214"/>
        <v>0</v>
      </c>
      <c r="Z8913" s="174"/>
      <c r="AA8913" s="8">
        <f t="shared" si="1213"/>
        <v>489.91</v>
      </c>
      <c r="AB8913" s="164">
        <f t="shared" si="1210"/>
        <v>-489.91</v>
      </c>
      <c r="AC8913" s="174">
        <v>489.91</v>
      </c>
      <c r="AD8913" s="165">
        <v>0.1</v>
      </c>
      <c r="AE8913" s="175"/>
      <c r="AF8913" s="175"/>
      <c r="AG8913" s="175" t="s">
        <v>4933</v>
      </c>
      <c r="AH8913" s="225"/>
      <c r="AI8913" s="175"/>
      <c r="AJ8913" s="191">
        <f t="shared" si="1215"/>
        <v>489.91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 hidden="1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1993</v>
      </c>
      <c r="I8914" s="175" t="s">
        <v>5064</v>
      </c>
      <c r="J8914" s="168" t="s">
        <v>1995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2113</v>
      </c>
      <c r="R8914" s="175" t="s">
        <v>4934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</f>
        <v>19941.23</v>
      </c>
      <c r="X8914" s="174"/>
      <c r="Y8914" s="7">
        <f t="shared" si="1214"/>
        <v>0</v>
      </c>
      <c r="Z8914" s="174"/>
      <c r="AA8914" s="8">
        <f t="shared" si="1213"/>
        <v>19941.23</v>
      </c>
      <c r="AB8914" s="164">
        <f t="shared" si="1210"/>
        <v>-48.130000000001019</v>
      </c>
      <c r="AC8914" s="174">
        <v>19941.23</v>
      </c>
      <c r="AD8914" s="165">
        <v>0.06</v>
      </c>
      <c r="AE8914" s="175"/>
      <c r="AF8914" s="175"/>
      <c r="AG8914" s="175" t="s">
        <v>4934</v>
      </c>
      <c r="AH8914" s="225"/>
      <c r="AI8914" s="175"/>
      <c r="AJ8914" s="191">
        <f t="shared" si="1215"/>
        <v>19941.23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 hidden="1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1993</v>
      </c>
      <c r="I8915" s="175" t="s">
        <v>5064</v>
      </c>
      <c r="J8915" s="168" t="s">
        <v>1995</v>
      </c>
      <c r="K8915" s="158" t="s">
        <v>32</v>
      </c>
      <c r="L8915" s="175" t="s">
        <v>1688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2114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6"/>
        <v>0.100000000000023</v>
      </c>
      <c r="W8915" s="164">
        <f t="shared" ref="W8915:W8978" si="1217">IF(O8915="折扣",U8915*P8915,IF(O8915="返现",U8915,U8915/(1+P8915)))</f>
        <v>0</v>
      </c>
      <c r="X8915" s="174"/>
      <c r="Y8915" s="7">
        <f t="shared" si="1214"/>
        <v>0</v>
      </c>
      <c r="Z8915" s="174"/>
      <c r="AA8915" s="8">
        <f t="shared" si="1213"/>
        <v>0</v>
      </c>
      <c r="AB8915" s="164">
        <f t="shared" si="1210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5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 hidden="1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2115</v>
      </c>
      <c r="F8916" s="175" t="s">
        <v>2115</v>
      </c>
      <c r="G8916" s="176" t="s">
        <v>2115</v>
      </c>
      <c r="H8916" s="175" t="s">
        <v>1993</v>
      </c>
      <c r="I8916" s="175" t="s">
        <v>5064</v>
      </c>
      <c r="J8916" s="168" t="s">
        <v>1995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2116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6"/>
        <v>-762254.70744000003</v>
      </c>
      <c r="W8916" s="164">
        <f t="shared" si="1217"/>
        <v>93168.467439999993</v>
      </c>
      <c r="X8916" s="174"/>
      <c r="Y8916" s="7">
        <f t="shared" si="1214"/>
        <v>0</v>
      </c>
      <c r="Z8916" s="174"/>
      <c r="AA8916" s="8">
        <f t="shared" si="1213"/>
        <v>93168.467439999993</v>
      </c>
      <c r="AB8916" s="164">
        <f t="shared" si="1210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5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 hidden="1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2115</v>
      </c>
      <c r="F8917" s="175" t="s">
        <v>2115</v>
      </c>
      <c r="G8917" s="176" t="s">
        <v>2115</v>
      </c>
      <c r="H8917" s="175" t="s">
        <v>1993</v>
      </c>
      <c r="I8917" s="175" t="s">
        <v>5064</v>
      </c>
      <c r="J8917" s="168" t="s">
        <v>1995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2116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6"/>
        <v>1357155.7800000003</v>
      </c>
      <c r="W8917" s="164">
        <f t="shared" si="1217"/>
        <v>1282065.5</v>
      </c>
      <c r="X8917" s="174"/>
      <c r="Y8917" s="7">
        <f t="shared" si="1214"/>
        <v>0</v>
      </c>
      <c r="Z8917" s="174"/>
      <c r="AA8917" s="8">
        <f t="shared" si="1213"/>
        <v>1282065.5</v>
      </c>
      <c r="AB8917" s="164">
        <f t="shared" si="1210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5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 hidden="1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2115</v>
      </c>
      <c r="F8918" s="175" t="s">
        <v>2115</v>
      </c>
      <c r="G8918" s="176" t="s">
        <v>2115</v>
      </c>
      <c r="H8918" s="175" t="s">
        <v>1993</v>
      </c>
      <c r="I8918" s="175" t="s">
        <v>5064</v>
      </c>
      <c r="J8918" s="168" t="s">
        <v>1995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2116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6"/>
        <v>-95737.39</v>
      </c>
      <c r="W8918" s="164">
        <f t="shared" si="1217"/>
        <v>84847.09</v>
      </c>
      <c r="X8918" s="174"/>
      <c r="Y8918" s="7">
        <f t="shared" si="1214"/>
        <v>0</v>
      </c>
      <c r="Z8918" s="174"/>
      <c r="AA8918" s="8">
        <f t="shared" si="1213"/>
        <v>84847.09</v>
      </c>
      <c r="AB8918" s="164">
        <f t="shared" si="1210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5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 hidden="1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2115</v>
      </c>
      <c r="F8919" s="175" t="s">
        <v>2115</v>
      </c>
      <c r="G8919" s="176" t="s">
        <v>2115</v>
      </c>
      <c r="H8919" s="175" t="s">
        <v>1993</v>
      </c>
      <c r="I8919" s="175" t="s">
        <v>5064</v>
      </c>
      <c r="J8919" s="168" t="s">
        <v>1995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2117</v>
      </c>
      <c r="R8919" s="160"/>
      <c r="S8919" s="174">
        <v>59364.5</v>
      </c>
      <c r="T8919" s="174">
        <v>0</v>
      </c>
      <c r="U8919" s="174">
        <v>0</v>
      </c>
      <c r="V8919" s="174">
        <f t="shared" si="1216"/>
        <v>59364.5</v>
      </c>
      <c r="W8919" s="164">
        <f t="shared" si="1217"/>
        <v>0</v>
      </c>
      <c r="X8919" s="174"/>
      <c r="Y8919" s="7">
        <f t="shared" si="1214"/>
        <v>0</v>
      </c>
      <c r="Z8919" s="174"/>
      <c r="AA8919" s="8">
        <f t="shared" si="1213"/>
        <v>0</v>
      </c>
      <c r="AB8919" s="164">
        <f t="shared" si="1210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5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 hidden="1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2115</v>
      </c>
      <c r="F8920" s="175" t="s">
        <v>2115</v>
      </c>
      <c r="G8920" s="176" t="s">
        <v>2115</v>
      </c>
      <c r="H8920" s="175" t="s">
        <v>1993</v>
      </c>
      <c r="I8920" s="175" t="s">
        <v>5064</v>
      </c>
      <c r="J8920" s="168" t="s">
        <v>1995</v>
      </c>
      <c r="K8920" s="158" t="s">
        <v>32</v>
      </c>
      <c r="L8920" s="175" t="s">
        <v>2118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2119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6"/>
        <v>73906.899999999994</v>
      </c>
      <c r="W8920" s="164">
        <f t="shared" si="1217"/>
        <v>0</v>
      </c>
      <c r="X8920" s="174"/>
      <c r="Y8920" s="7">
        <f t="shared" si="1214"/>
        <v>0</v>
      </c>
      <c r="Z8920" s="174"/>
      <c r="AA8920" s="8">
        <f t="shared" si="1213"/>
        <v>0</v>
      </c>
      <c r="AB8920" s="164">
        <f t="shared" si="1210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5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 hidden="1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2115</v>
      </c>
      <c r="F8921" s="175" t="s">
        <v>2115</v>
      </c>
      <c r="G8921" s="176" t="s">
        <v>2115</v>
      </c>
      <c r="H8921" s="175" t="s">
        <v>1993</v>
      </c>
      <c r="I8921" s="175" t="s">
        <v>5064</v>
      </c>
      <c r="J8921" s="168" t="s">
        <v>1995</v>
      </c>
      <c r="K8921" s="158" t="s">
        <v>32</v>
      </c>
      <c r="L8921" s="175" t="s">
        <v>2115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2120</v>
      </c>
      <c r="R8921" s="160"/>
      <c r="S8921" s="174">
        <v>21552</v>
      </c>
      <c r="T8921" s="174">
        <v>0</v>
      </c>
      <c r="U8921" s="174">
        <v>0</v>
      </c>
      <c r="V8921" s="174">
        <f t="shared" si="1216"/>
        <v>21552</v>
      </c>
      <c r="W8921" s="164">
        <f t="shared" si="1217"/>
        <v>0</v>
      </c>
      <c r="X8921" s="174"/>
      <c r="Y8921" s="7">
        <f t="shared" si="1214"/>
        <v>0</v>
      </c>
      <c r="Z8921" s="174"/>
      <c r="AA8921" s="8">
        <f t="shared" si="1213"/>
        <v>0</v>
      </c>
      <c r="AB8921" s="164">
        <f t="shared" si="1210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5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 hidden="1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2121</v>
      </c>
      <c r="F8922" s="175" t="s">
        <v>2121</v>
      </c>
      <c r="G8922" s="176" t="s">
        <v>2121</v>
      </c>
      <c r="H8922" s="175" t="s">
        <v>1993</v>
      </c>
      <c r="I8922" s="175" t="s">
        <v>5064</v>
      </c>
      <c r="J8922" s="168" t="s">
        <v>1995</v>
      </c>
      <c r="K8922" s="158" t="s">
        <v>32</v>
      </c>
      <c r="L8922" s="175" t="s">
        <v>2122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2123</v>
      </c>
      <c r="R8922" s="160"/>
      <c r="S8922" s="174">
        <v>388.5</v>
      </c>
      <c r="T8922" s="174">
        <v>0</v>
      </c>
      <c r="U8922" s="174">
        <v>0</v>
      </c>
      <c r="V8922" s="174">
        <f t="shared" si="1216"/>
        <v>388.5</v>
      </c>
      <c r="W8922" s="164">
        <f t="shared" si="1217"/>
        <v>0</v>
      </c>
      <c r="X8922" s="174"/>
      <c r="Y8922" s="7">
        <f t="shared" si="1214"/>
        <v>0</v>
      </c>
      <c r="Z8922" s="174"/>
      <c r="AA8922" s="8">
        <f t="shared" si="1213"/>
        <v>0</v>
      </c>
      <c r="AB8922" s="164">
        <f t="shared" si="1210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5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 hidden="1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1993</v>
      </c>
      <c r="I8923" s="175" t="s">
        <v>5064</v>
      </c>
      <c r="J8923" s="168" t="s">
        <v>1995</v>
      </c>
      <c r="K8923" s="158" t="s">
        <v>32</v>
      </c>
      <c r="L8923" s="175" t="s">
        <v>2124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2125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6"/>
        <v>79674.599999999977</v>
      </c>
      <c r="W8923" s="164">
        <f t="shared" si="1217"/>
        <v>306694.7</v>
      </c>
      <c r="X8923" s="174"/>
      <c r="Y8923" s="7">
        <f t="shared" si="1214"/>
        <v>0</v>
      </c>
      <c r="Z8923" s="174"/>
      <c r="AA8923" s="8">
        <f t="shared" si="1213"/>
        <v>306694.7</v>
      </c>
      <c r="AB8923" s="164">
        <f t="shared" si="1210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5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 hidden="1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1689</v>
      </c>
      <c r="F8924" s="175" t="s">
        <v>1689</v>
      </c>
      <c r="G8924" s="176" t="s">
        <v>1689</v>
      </c>
      <c r="H8924" s="175" t="s">
        <v>1993</v>
      </c>
      <c r="I8924" s="175" t="s">
        <v>5064</v>
      </c>
      <c r="J8924" s="168" t="s">
        <v>1995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2126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6"/>
        <v>45472.899999999994</v>
      </c>
      <c r="W8924" s="164">
        <f t="shared" si="1217"/>
        <v>56427.211538461539</v>
      </c>
      <c r="X8924" s="174"/>
      <c r="Y8924" s="7">
        <f t="shared" si="1214"/>
        <v>0</v>
      </c>
      <c r="Z8924" s="174"/>
      <c r="AA8924" s="8">
        <f t="shared" si="1213"/>
        <v>56427.211538461539</v>
      </c>
      <c r="AB8924" s="164">
        <f t="shared" si="1210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5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 hidden="1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2127</v>
      </c>
      <c r="F8925" s="175" t="s">
        <v>2128</v>
      </c>
      <c r="G8925" s="176" t="s">
        <v>2128</v>
      </c>
      <c r="H8925" s="175" t="s">
        <v>1993</v>
      </c>
      <c r="I8925" s="175" t="s">
        <v>5064</v>
      </c>
      <c r="J8925" s="168" t="s">
        <v>1995</v>
      </c>
      <c r="K8925" s="158" t="s">
        <v>32</v>
      </c>
      <c r="L8925" s="175" t="s">
        <v>2128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2129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6"/>
        <v>24915.430000000008</v>
      </c>
      <c r="W8925" s="164">
        <f t="shared" si="1217"/>
        <v>70235.5</v>
      </c>
      <c r="X8925" s="174"/>
      <c r="Y8925" s="7">
        <f t="shared" si="1214"/>
        <v>0</v>
      </c>
      <c r="Z8925" s="174"/>
      <c r="AA8925" s="8">
        <f t="shared" si="1213"/>
        <v>70235.5</v>
      </c>
      <c r="AB8925" s="164">
        <f t="shared" si="1210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5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 hidden="1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2128</v>
      </c>
      <c r="F8926" s="175" t="s">
        <v>2128</v>
      </c>
      <c r="G8926" s="176" t="s">
        <v>2128</v>
      </c>
      <c r="H8926" s="175" t="s">
        <v>1993</v>
      </c>
      <c r="I8926" s="175" t="s">
        <v>5064</v>
      </c>
      <c r="J8926" s="168" t="s">
        <v>1995</v>
      </c>
      <c r="K8926" s="158" t="s">
        <v>32</v>
      </c>
      <c r="L8926" s="175" t="s">
        <v>2128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2129</v>
      </c>
      <c r="R8926" s="160"/>
      <c r="S8926" s="174">
        <v>0</v>
      </c>
      <c r="T8926" s="174">
        <v>0</v>
      </c>
      <c r="U8926" s="174">
        <v>0</v>
      </c>
      <c r="V8926" s="174">
        <f t="shared" si="1216"/>
        <v>0</v>
      </c>
      <c r="W8926" s="164">
        <f t="shared" si="1217"/>
        <v>0</v>
      </c>
      <c r="X8926" s="174"/>
      <c r="Y8926" s="7">
        <f t="shared" si="1214"/>
        <v>0</v>
      </c>
      <c r="Z8926" s="174"/>
      <c r="AA8926" s="8">
        <f t="shared" si="1213"/>
        <v>0</v>
      </c>
      <c r="AB8926" s="164">
        <f t="shared" si="1210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5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 hidden="1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2130</v>
      </c>
      <c r="F8927" s="175" t="s">
        <v>2130</v>
      </c>
      <c r="G8927" s="176" t="s">
        <v>2130</v>
      </c>
      <c r="H8927" s="175" t="s">
        <v>1993</v>
      </c>
      <c r="I8927" s="175" t="s">
        <v>5064</v>
      </c>
      <c r="J8927" s="168" t="s">
        <v>1995</v>
      </c>
      <c r="K8927" s="158" t="s">
        <v>32</v>
      </c>
      <c r="L8927" s="175" t="s">
        <v>2130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2131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6"/>
        <v>-1265.5999999999999</v>
      </c>
      <c r="W8927" s="164">
        <f t="shared" si="1217"/>
        <v>0</v>
      </c>
      <c r="X8927" s="174"/>
      <c r="Y8927" s="7">
        <f t="shared" si="1214"/>
        <v>0</v>
      </c>
      <c r="Z8927" s="174"/>
      <c r="AA8927" s="8">
        <f t="shared" si="1213"/>
        <v>0</v>
      </c>
      <c r="AB8927" s="164">
        <f t="shared" si="1210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5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 hidden="1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2130</v>
      </c>
      <c r="F8928" s="175" t="s">
        <v>2130</v>
      </c>
      <c r="G8928" s="176" t="s">
        <v>2130</v>
      </c>
      <c r="H8928" s="175" t="s">
        <v>1993</v>
      </c>
      <c r="I8928" s="175" t="s">
        <v>5064</v>
      </c>
      <c r="J8928" s="168" t="s">
        <v>1995</v>
      </c>
      <c r="K8928" s="158" t="s">
        <v>32</v>
      </c>
      <c r="L8928" s="175" t="s">
        <v>2130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2131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6"/>
        <v>2349.6799999999998</v>
      </c>
      <c r="W8928" s="164">
        <f t="shared" si="1217"/>
        <v>0</v>
      </c>
      <c r="X8928" s="174"/>
      <c r="Y8928" s="7">
        <f t="shared" si="1214"/>
        <v>0</v>
      </c>
      <c r="Z8928" s="174"/>
      <c r="AA8928" s="8">
        <f t="shared" si="1213"/>
        <v>0</v>
      </c>
      <c r="AB8928" s="164">
        <f t="shared" si="1210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5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 hidden="1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2133</v>
      </c>
      <c r="F8929" s="175" t="s">
        <v>2133</v>
      </c>
      <c r="G8929" s="176" t="s">
        <v>2133</v>
      </c>
      <c r="H8929" s="175" t="s">
        <v>1993</v>
      </c>
      <c r="I8929" s="175" t="s">
        <v>5064</v>
      </c>
      <c r="J8929" s="168" t="s">
        <v>1995</v>
      </c>
      <c r="K8929" s="158" t="s">
        <v>32</v>
      </c>
      <c r="L8929" s="175" t="s">
        <v>2133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2134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6"/>
        <v>46342.700000000012</v>
      </c>
      <c r="W8929" s="164">
        <f t="shared" si="1217"/>
        <v>57421.5</v>
      </c>
      <c r="X8929" s="174"/>
      <c r="Y8929" s="7">
        <f t="shared" si="1214"/>
        <v>0</v>
      </c>
      <c r="Z8929" s="174"/>
      <c r="AA8929" s="8">
        <f t="shared" si="1213"/>
        <v>57421.5</v>
      </c>
      <c r="AB8929" s="164">
        <f t="shared" si="1210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5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 hidden="1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2135</v>
      </c>
      <c r="F8930" s="175" t="s">
        <v>2135</v>
      </c>
      <c r="G8930" s="176" t="s">
        <v>2135</v>
      </c>
      <c r="H8930" s="175" t="s">
        <v>1993</v>
      </c>
      <c r="I8930" s="175" t="s">
        <v>5064</v>
      </c>
      <c r="J8930" s="168" t="s">
        <v>1995</v>
      </c>
      <c r="K8930" s="158" t="s">
        <v>32</v>
      </c>
      <c r="L8930" s="175" t="s">
        <v>2128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2136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6"/>
        <v>2381.0700000000002</v>
      </c>
      <c r="W8930" s="164">
        <f t="shared" si="1217"/>
        <v>0</v>
      </c>
      <c r="X8930" s="174"/>
      <c r="Y8930" s="7">
        <f t="shared" si="1214"/>
        <v>0</v>
      </c>
      <c r="Z8930" s="174"/>
      <c r="AA8930" s="8">
        <f t="shared" si="1213"/>
        <v>0</v>
      </c>
      <c r="AB8930" s="164">
        <f t="shared" si="1210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5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 hidden="1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1993</v>
      </c>
      <c r="I8931" s="175" t="s">
        <v>5064</v>
      </c>
      <c r="J8931" s="168" t="s">
        <v>1995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2137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6"/>
        <v>2182906.46</v>
      </c>
      <c r="W8931" s="164">
        <f t="shared" si="1217"/>
        <v>257345</v>
      </c>
      <c r="X8931" s="164">
        <f t="shared" ref="X8931:X8932" si="1218">W8931*R8931</f>
        <v>12867.25</v>
      </c>
      <c r="Y8931" s="7">
        <f t="shared" si="1214"/>
        <v>0</v>
      </c>
      <c r="Z8931" s="164"/>
      <c r="AA8931" s="8">
        <f t="shared" si="1213"/>
        <v>270212.25</v>
      </c>
      <c r="AB8931" s="164">
        <f t="shared" si="1210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5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 hidden="1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1993</v>
      </c>
      <c r="I8932" s="175" t="s">
        <v>5064</v>
      </c>
      <c r="J8932" s="168" t="s">
        <v>1995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2137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6"/>
        <v>-1928055.88</v>
      </c>
      <c r="W8932" s="164">
        <f t="shared" si="1217"/>
        <v>640267.07999999996</v>
      </c>
      <c r="X8932" s="164">
        <f t="shared" si="1218"/>
        <v>32013.353999999999</v>
      </c>
      <c r="Y8932" s="7">
        <f t="shared" si="1214"/>
        <v>0</v>
      </c>
      <c r="Z8932" s="164"/>
      <c r="AA8932" s="8">
        <f t="shared" si="1213"/>
        <v>672280.43400000001</v>
      </c>
      <c r="AB8932" s="164">
        <f t="shared" si="1210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5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 hidden="1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1993</v>
      </c>
      <c r="I8933" s="175" t="s">
        <v>5064</v>
      </c>
      <c r="J8933" s="168" t="s">
        <v>1995</v>
      </c>
      <c r="K8933" s="158" t="s">
        <v>32</v>
      </c>
      <c r="L8933" s="175" t="s">
        <v>2142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2143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6"/>
        <v>9.6800000000100699</v>
      </c>
      <c r="W8933" s="164">
        <f t="shared" si="1217"/>
        <v>0</v>
      </c>
      <c r="X8933" s="174"/>
      <c r="Y8933" s="7">
        <f t="shared" si="1214"/>
        <v>0</v>
      </c>
      <c r="Z8933" s="174"/>
      <c r="AA8933" s="174"/>
      <c r="AB8933" s="164">
        <f t="shared" si="1210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5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 hidden="1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4030</v>
      </c>
      <c r="G8934" s="176" t="s">
        <v>469</v>
      </c>
      <c r="H8934" s="175" t="s">
        <v>1993</v>
      </c>
      <c r="I8934" s="175" t="s">
        <v>5064</v>
      </c>
      <c r="J8934" s="168" t="s">
        <v>1995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2144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6"/>
        <v>352028.78000000026</v>
      </c>
      <c r="W8934" s="164">
        <f t="shared" si="1217"/>
        <v>4591059.5</v>
      </c>
      <c r="X8934" s="174"/>
      <c r="Y8934" s="7">
        <f t="shared" si="1214"/>
        <v>0</v>
      </c>
      <c r="Z8934" s="174"/>
      <c r="AA8934" s="8">
        <f t="shared" ref="AA8934:AA8997" si="1219">W8934+X8934</f>
        <v>4591059.5</v>
      </c>
      <c r="AB8934" s="164">
        <f t="shared" si="1210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5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 hidden="1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3774</v>
      </c>
      <c r="F8935" s="175" t="s">
        <v>3774</v>
      </c>
      <c r="G8935" s="176" t="s">
        <v>3774</v>
      </c>
      <c r="H8935" s="175" t="s">
        <v>1993</v>
      </c>
      <c r="I8935" s="175" t="s">
        <v>5064</v>
      </c>
      <c r="J8935" s="168" t="s">
        <v>1995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2176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6"/>
        <v>40540.350000000006</v>
      </c>
      <c r="W8935" s="164">
        <f t="shared" si="1217"/>
        <v>82725.192307692298</v>
      </c>
      <c r="X8935" s="174"/>
      <c r="Y8935" s="7">
        <f t="shared" si="1214"/>
        <v>0</v>
      </c>
      <c r="Z8935" s="174"/>
      <c r="AA8935" s="8">
        <f t="shared" si="1219"/>
        <v>82725.192307692298</v>
      </c>
      <c r="AB8935" s="164">
        <f t="shared" si="1210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5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 hidden="1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2146</v>
      </c>
      <c r="F8936" s="175" t="s">
        <v>2146</v>
      </c>
      <c r="G8936" s="176" t="s">
        <v>2146</v>
      </c>
      <c r="H8936" s="175" t="s">
        <v>1993</v>
      </c>
      <c r="I8936" s="175" t="s">
        <v>5064</v>
      </c>
      <c r="J8936" s="168" t="s">
        <v>1995</v>
      </c>
      <c r="K8936" s="158" t="s">
        <v>32</v>
      </c>
      <c r="L8936" s="175" t="s">
        <v>2146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2147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6"/>
        <v>69081.97000000003</v>
      </c>
      <c r="W8936" s="164">
        <f t="shared" si="1217"/>
        <v>280683.40000000002</v>
      </c>
      <c r="X8936" s="174"/>
      <c r="Y8936" s="7">
        <f t="shared" si="1214"/>
        <v>0</v>
      </c>
      <c r="Z8936" s="174"/>
      <c r="AA8936" s="8">
        <f t="shared" si="1219"/>
        <v>280683.40000000002</v>
      </c>
      <c r="AB8936" s="164">
        <f t="shared" si="1210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5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 hidden="1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1993</v>
      </c>
      <c r="I8937" s="175" t="s">
        <v>5064</v>
      </c>
      <c r="J8937" s="168" t="s">
        <v>1995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2148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6"/>
        <v>47758.509999999987</v>
      </c>
      <c r="W8937" s="164">
        <f t="shared" si="1217"/>
        <v>3177.9313725490329</v>
      </c>
      <c r="X8937" s="174"/>
      <c r="Y8937" s="7">
        <f t="shared" si="1214"/>
        <v>0</v>
      </c>
      <c r="Z8937" s="174"/>
      <c r="AA8937" s="8">
        <f t="shared" si="1219"/>
        <v>3177.9313725490329</v>
      </c>
      <c r="AB8937" s="164">
        <f t="shared" si="1210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5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 hidden="1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1993</v>
      </c>
      <c r="I8938" s="175" t="s">
        <v>5064</v>
      </c>
      <c r="J8938" s="168" t="s">
        <v>1995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2148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7"/>
        <v>52750.81</v>
      </c>
      <c r="X8938" s="174"/>
      <c r="Y8938" s="7">
        <f t="shared" si="1214"/>
        <v>0</v>
      </c>
      <c r="Z8938" s="174"/>
      <c r="AA8938" s="8">
        <f t="shared" si="1219"/>
        <v>52750.81</v>
      </c>
      <c r="AB8938" s="164">
        <f t="shared" ref="AB8938:AB9001" si="1220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5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 hidden="1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1993</v>
      </c>
      <c r="I8939" s="175" t="s">
        <v>5064</v>
      </c>
      <c r="J8939" s="168" t="s">
        <v>1995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2149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6"/>
        <v>200478.01</v>
      </c>
      <c r="W8939" s="164">
        <f t="shared" si="1217"/>
        <v>781211.73</v>
      </c>
      <c r="X8939" s="174"/>
      <c r="Y8939" s="7">
        <f t="shared" si="1214"/>
        <v>0</v>
      </c>
      <c r="Z8939" s="174"/>
      <c r="AA8939" s="8">
        <f t="shared" si="1219"/>
        <v>781211.73</v>
      </c>
      <c r="AB8939" s="164">
        <f t="shared" si="1220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5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 hidden="1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1993</v>
      </c>
      <c r="I8940" s="175" t="s">
        <v>5064</v>
      </c>
      <c r="J8940" s="168" t="s">
        <v>1995</v>
      </c>
      <c r="K8940" s="158" t="s">
        <v>32</v>
      </c>
      <c r="L8940" s="175" t="s">
        <v>509</v>
      </c>
      <c r="M8940" s="175" t="s">
        <v>63</v>
      </c>
      <c r="N8940" s="175" t="s">
        <v>4926</v>
      </c>
      <c r="O8940" s="175" t="s">
        <v>80</v>
      </c>
      <c r="P8940" s="177">
        <v>0.02</v>
      </c>
      <c r="Q8940" s="178" t="s">
        <v>2148</v>
      </c>
      <c r="R8940" s="160"/>
      <c r="S8940" s="174">
        <v>0</v>
      </c>
      <c r="T8940" s="174">
        <v>0</v>
      </c>
      <c r="U8940" s="174">
        <v>1864.4999999999964</v>
      </c>
      <c r="V8940" s="174">
        <v>0</v>
      </c>
      <c r="W8940" s="164">
        <f t="shared" si="1217"/>
        <v>1827.9411764705847</v>
      </c>
      <c r="X8940" s="174"/>
      <c r="Y8940" s="7">
        <f t="shared" si="1214"/>
        <v>0</v>
      </c>
      <c r="Z8940" s="174"/>
      <c r="AA8940" s="8">
        <f t="shared" si="1219"/>
        <v>1827.9411764705847</v>
      </c>
      <c r="AB8940" s="164">
        <f t="shared" si="1220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5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 hidden="1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1700</v>
      </c>
      <c r="F8941" s="175" t="s">
        <v>1700</v>
      </c>
      <c r="G8941" s="176" t="s">
        <v>1700</v>
      </c>
      <c r="H8941" s="175" t="s">
        <v>1993</v>
      </c>
      <c r="I8941" s="175" t="s">
        <v>5064</v>
      </c>
      <c r="J8941" s="168" t="s">
        <v>1995</v>
      </c>
      <c r="K8941" s="158" t="s">
        <v>32</v>
      </c>
      <c r="L8941" s="175" t="s">
        <v>1700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4935</v>
      </c>
      <c r="R8941" s="160"/>
      <c r="S8941" s="174">
        <v>0</v>
      </c>
      <c r="T8941" s="174">
        <v>30000</v>
      </c>
      <c r="U8941" s="174">
        <v>1860.3</v>
      </c>
      <c r="V8941" s="174">
        <f t="shared" si="1216"/>
        <v>28139.7</v>
      </c>
      <c r="W8941" s="164">
        <f t="shared" si="1217"/>
        <v>1823.8235294117646</v>
      </c>
      <c r="X8941" s="174"/>
      <c r="Y8941" s="7">
        <f t="shared" si="1214"/>
        <v>0</v>
      </c>
      <c r="Z8941" s="174"/>
      <c r="AA8941" s="8">
        <f t="shared" si="1219"/>
        <v>1823.8235294117646</v>
      </c>
      <c r="AB8941" s="164">
        <f t="shared" si="1220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5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 hidden="1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1700</v>
      </c>
      <c r="F8942" s="175" t="s">
        <v>1700</v>
      </c>
      <c r="G8942" s="176" t="s">
        <v>1700</v>
      </c>
      <c r="H8942" s="175" t="s">
        <v>1993</v>
      </c>
      <c r="I8942" s="175" t="s">
        <v>5064</v>
      </c>
      <c r="J8942" s="168" t="s">
        <v>1995</v>
      </c>
      <c r="K8942" s="158" t="s">
        <v>32</v>
      </c>
      <c r="L8942" s="175" t="s">
        <v>1700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4936</v>
      </c>
      <c r="R8942" s="160"/>
      <c r="S8942" s="174">
        <v>0</v>
      </c>
      <c r="T8942" s="174">
        <v>30000</v>
      </c>
      <c r="U8942" s="174">
        <v>0</v>
      </c>
      <c r="V8942" s="174">
        <f t="shared" si="1216"/>
        <v>30000</v>
      </c>
      <c r="W8942" s="164">
        <f t="shared" si="1217"/>
        <v>0</v>
      </c>
      <c r="X8942" s="174"/>
      <c r="Y8942" s="7">
        <f t="shared" si="1214"/>
        <v>0</v>
      </c>
      <c r="Z8942" s="174"/>
      <c r="AA8942" s="8">
        <f t="shared" si="1219"/>
        <v>0</v>
      </c>
      <c r="AB8942" s="164">
        <f t="shared" si="1220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5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 hidden="1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1700</v>
      </c>
      <c r="F8943" s="175" t="s">
        <v>1700</v>
      </c>
      <c r="G8943" s="176" t="s">
        <v>1700</v>
      </c>
      <c r="H8943" s="175" t="s">
        <v>1993</v>
      </c>
      <c r="I8943" s="175" t="s">
        <v>5064</v>
      </c>
      <c r="J8943" s="168" t="s">
        <v>1995</v>
      </c>
      <c r="K8943" s="158" t="s">
        <v>32</v>
      </c>
      <c r="L8943" s="175" t="s">
        <v>1700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4937</v>
      </c>
      <c r="R8943" s="160"/>
      <c r="S8943" s="174">
        <v>0</v>
      </c>
      <c r="T8943" s="174">
        <v>20000</v>
      </c>
      <c r="U8943" s="174">
        <v>0</v>
      </c>
      <c r="V8943" s="174">
        <f t="shared" si="1216"/>
        <v>20000</v>
      </c>
      <c r="W8943" s="164">
        <f t="shared" si="1217"/>
        <v>0</v>
      </c>
      <c r="X8943" s="174"/>
      <c r="Y8943" s="7">
        <f t="shared" si="1214"/>
        <v>0</v>
      </c>
      <c r="Z8943" s="174"/>
      <c r="AA8943" s="8">
        <f t="shared" si="1219"/>
        <v>0</v>
      </c>
      <c r="AB8943" s="164">
        <f t="shared" si="1220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5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 hidden="1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1700</v>
      </c>
      <c r="F8944" s="175" t="s">
        <v>1700</v>
      </c>
      <c r="G8944" s="176" t="s">
        <v>1700</v>
      </c>
      <c r="H8944" s="175" t="s">
        <v>1993</v>
      </c>
      <c r="I8944" s="175" t="s">
        <v>5064</v>
      </c>
      <c r="J8944" s="168" t="s">
        <v>1995</v>
      </c>
      <c r="K8944" s="158" t="s">
        <v>32</v>
      </c>
      <c r="L8944" s="175" t="s">
        <v>1700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2150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6"/>
        <v>991589.52000000235</v>
      </c>
      <c r="W8944" s="164">
        <f t="shared" si="1217"/>
        <v>4506183.72</v>
      </c>
      <c r="X8944" s="174"/>
      <c r="Y8944" s="7">
        <f t="shared" si="1214"/>
        <v>0</v>
      </c>
      <c r="Z8944" s="174"/>
      <c r="AA8944" s="8">
        <f t="shared" si="1219"/>
        <v>4506183.72</v>
      </c>
      <c r="AB8944" s="164">
        <f t="shared" si="1220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5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 hidden="1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1700</v>
      </c>
      <c r="F8945" s="175" t="s">
        <v>1700</v>
      </c>
      <c r="G8945" s="176" t="s">
        <v>1700</v>
      </c>
      <c r="H8945" s="175" t="s">
        <v>1993</v>
      </c>
      <c r="I8945" s="175" t="s">
        <v>5064</v>
      </c>
      <c r="J8945" s="168" t="s">
        <v>1995</v>
      </c>
      <c r="K8945" s="158" t="s">
        <v>32</v>
      </c>
      <c r="L8945" s="175" t="s">
        <v>1700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4936</v>
      </c>
      <c r="R8945" s="160"/>
      <c r="S8945" s="174">
        <v>0</v>
      </c>
      <c r="T8945" s="174">
        <v>0</v>
      </c>
      <c r="U8945" s="174">
        <v>1010</v>
      </c>
      <c r="V8945" s="174">
        <f t="shared" si="1216"/>
        <v>-1010</v>
      </c>
      <c r="W8945" s="164">
        <f t="shared" si="1217"/>
        <v>990.19607843137248</v>
      </c>
      <c r="X8945" s="174"/>
      <c r="Y8945" s="7">
        <f t="shared" si="1214"/>
        <v>0</v>
      </c>
      <c r="Z8945" s="174"/>
      <c r="AA8945" s="8">
        <f t="shared" si="1219"/>
        <v>990.19607843137248</v>
      </c>
      <c r="AB8945" s="164">
        <f t="shared" si="1220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5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 hidden="1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1700</v>
      </c>
      <c r="F8946" s="175" t="s">
        <v>1700</v>
      </c>
      <c r="G8946" s="176" t="s">
        <v>1700</v>
      </c>
      <c r="H8946" s="175" t="s">
        <v>1993</v>
      </c>
      <c r="I8946" s="175" t="s">
        <v>5064</v>
      </c>
      <c r="J8946" s="168" t="s">
        <v>1995</v>
      </c>
      <c r="K8946" s="158" t="s">
        <v>32</v>
      </c>
      <c r="L8946" s="175" t="s">
        <v>1700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4937</v>
      </c>
      <c r="R8946" s="160"/>
      <c r="S8946" s="174">
        <v>0</v>
      </c>
      <c r="T8946" s="174">
        <v>0</v>
      </c>
      <c r="U8946" s="174">
        <v>3674.3</v>
      </c>
      <c r="V8946" s="174">
        <f t="shared" si="1216"/>
        <v>-3674.3</v>
      </c>
      <c r="W8946" s="164">
        <f t="shared" si="1217"/>
        <v>3602.2549019607845</v>
      </c>
      <c r="X8946" s="174"/>
      <c r="Y8946" s="7">
        <f t="shared" si="1214"/>
        <v>0</v>
      </c>
      <c r="Z8946" s="174"/>
      <c r="AA8946" s="8">
        <f t="shared" si="1219"/>
        <v>3602.2549019607845</v>
      </c>
      <c r="AB8946" s="164">
        <f t="shared" si="1220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5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 hidden="1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2151</v>
      </c>
      <c r="F8947" s="175" t="s">
        <v>2151</v>
      </c>
      <c r="G8947" s="176" t="s">
        <v>2151</v>
      </c>
      <c r="H8947" s="175" t="s">
        <v>1993</v>
      </c>
      <c r="I8947" s="175" t="s">
        <v>5064</v>
      </c>
      <c r="J8947" s="168" t="s">
        <v>1995</v>
      </c>
      <c r="K8947" s="158" t="s">
        <v>32</v>
      </c>
      <c r="L8947" s="175" t="s">
        <v>2151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2152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6"/>
        <v>16370.899999999994</v>
      </c>
      <c r="W8947" s="164">
        <f t="shared" si="1217"/>
        <v>47577.524752475249</v>
      </c>
      <c r="X8947" s="174"/>
      <c r="Y8947" s="7">
        <f t="shared" si="1214"/>
        <v>0</v>
      </c>
      <c r="Z8947" s="174"/>
      <c r="AA8947" s="8">
        <f t="shared" si="1219"/>
        <v>47577.524752475249</v>
      </c>
      <c r="AB8947" s="164">
        <f t="shared" si="1220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5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 hidden="1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2153</v>
      </c>
      <c r="F8948" s="175" t="s">
        <v>2154</v>
      </c>
      <c r="G8948" s="176" t="s">
        <v>2153</v>
      </c>
      <c r="H8948" s="175" t="s">
        <v>1993</v>
      </c>
      <c r="I8948" s="175" t="s">
        <v>5064</v>
      </c>
      <c r="J8948" s="168" t="s">
        <v>1995</v>
      </c>
      <c r="K8948" s="158" t="s">
        <v>32</v>
      </c>
      <c r="L8948" s="175" t="s">
        <v>2155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2156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6"/>
        <v>174.27000000000044</v>
      </c>
      <c r="W8948" s="164">
        <f t="shared" si="1217"/>
        <v>0</v>
      </c>
      <c r="X8948" s="174"/>
      <c r="Y8948" s="7">
        <f t="shared" si="1214"/>
        <v>0</v>
      </c>
      <c r="Z8948" s="174"/>
      <c r="AA8948" s="8">
        <f t="shared" si="1219"/>
        <v>0</v>
      </c>
      <c r="AB8948" s="164">
        <f t="shared" si="1220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5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 hidden="1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2157</v>
      </c>
      <c r="F8949" s="175" t="s">
        <v>2157</v>
      </c>
      <c r="G8949" s="176" t="s">
        <v>2157</v>
      </c>
      <c r="H8949" s="175" t="s">
        <v>1993</v>
      </c>
      <c r="I8949" s="175" t="s">
        <v>5064</v>
      </c>
      <c r="J8949" s="168" t="s">
        <v>1995</v>
      </c>
      <c r="K8949" s="158" t="s">
        <v>32</v>
      </c>
      <c r="L8949" s="175" t="s">
        <v>2158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2159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6"/>
        <v>1.00000000093132E-2</v>
      </c>
      <c r="W8949" s="164">
        <f t="shared" si="1217"/>
        <v>0</v>
      </c>
      <c r="X8949" s="174"/>
      <c r="Y8949" s="7">
        <f t="shared" si="1214"/>
        <v>0</v>
      </c>
      <c r="Z8949" s="174"/>
      <c r="AA8949" s="8">
        <f t="shared" si="1219"/>
        <v>0</v>
      </c>
      <c r="AB8949" s="164">
        <f t="shared" si="1220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5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 hidden="1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2160</v>
      </c>
      <c r="F8950" s="175" t="s">
        <v>2160</v>
      </c>
      <c r="G8950" s="176" t="s">
        <v>2160</v>
      </c>
      <c r="H8950" s="175" t="s">
        <v>1993</v>
      </c>
      <c r="I8950" s="175" t="s">
        <v>5064</v>
      </c>
      <c r="J8950" s="168" t="s">
        <v>1995</v>
      </c>
      <c r="K8950" s="158" t="s">
        <v>32</v>
      </c>
      <c r="L8950" s="175" t="s">
        <v>2160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2161</v>
      </c>
      <c r="R8950" s="160"/>
      <c r="S8950" s="174">
        <v>260.5</v>
      </c>
      <c r="T8950" s="174">
        <v>0</v>
      </c>
      <c r="U8950" s="174">
        <v>0</v>
      </c>
      <c r="V8950" s="174">
        <f t="shared" si="1216"/>
        <v>260.5</v>
      </c>
      <c r="W8950" s="164">
        <f t="shared" si="1217"/>
        <v>0</v>
      </c>
      <c r="X8950" s="174"/>
      <c r="Y8950" s="7">
        <f t="shared" si="1214"/>
        <v>0</v>
      </c>
      <c r="Z8950" s="174"/>
      <c r="AA8950" s="8">
        <f t="shared" si="1219"/>
        <v>0</v>
      </c>
      <c r="AB8950" s="164">
        <f t="shared" si="1220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5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 hidden="1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2162</v>
      </c>
      <c r="F8951" s="175" t="s">
        <v>2162</v>
      </c>
      <c r="G8951" s="176" t="s">
        <v>2162</v>
      </c>
      <c r="H8951" s="175" t="s">
        <v>1993</v>
      </c>
      <c r="I8951" s="175" t="s">
        <v>5064</v>
      </c>
      <c r="J8951" s="168" t="s">
        <v>1995</v>
      </c>
      <c r="K8951" s="158" t="s">
        <v>32</v>
      </c>
      <c r="L8951" s="175" t="s">
        <v>2162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2163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6"/>
        <v>20482.899999999994</v>
      </c>
      <c r="W8951" s="164">
        <f t="shared" si="1217"/>
        <v>68674.117647058825</v>
      </c>
      <c r="X8951" s="174"/>
      <c r="Y8951" s="7">
        <f t="shared" si="1214"/>
        <v>0</v>
      </c>
      <c r="Z8951" s="174"/>
      <c r="AA8951" s="8">
        <f t="shared" si="1219"/>
        <v>68674.117647058825</v>
      </c>
      <c r="AB8951" s="164">
        <f t="shared" si="1220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5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 hidden="1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1993</v>
      </c>
      <c r="I8952" s="175" t="s">
        <v>5064</v>
      </c>
      <c r="J8952" s="168" t="s">
        <v>1995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2169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6"/>
        <v>313296.43999999994</v>
      </c>
      <c r="W8952" s="164">
        <f t="shared" si="1217"/>
        <v>649098.5</v>
      </c>
      <c r="X8952" s="174"/>
      <c r="Y8952" s="7">
        <f t="shared" si="1214"/>
        <v>0</v>
      </c>
      <c r="Z8952" s="174"/>
      <c r="AA8952" s="8">
        <f t="shared" si="1219"/>
        <v>649098.5</v>
      </c>
      <c r="AB8952" s="164">
        <f t="shared" si="1220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5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 hidden="1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1993</v>
      </c>
      <c r="I8953" s="175" t="s">
        <v>5064</v>
      </c>
      <c r="J8953" s="168" t="s">
        <v>1995</v>
      </c>
      <c r="K8953" s="158" t="s">
        <v>32</v>
      </c>
      <c r="L8953" s="175" t="s">
        <v>2167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2168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6"/>
        <v>46361.760000000009</v>
      </c>
      <c r="W8953" s="164">
        <f t="shared" si="1217"/>
        <v>22901.960784313724</v>
      </c>
      <c r="X8953" s="174"/>
      <c r="Y8953" s="7">
        <f t="shared" si="1214"/>
        <v>0</v>
      </c>
      <c r="Z8953" s="174"/>
      <c r="AA8953" s="8">
        <f t="shared" si="1219"/>
        <v>22901.960784313724</v>
      </c>
      <c r="AB8953" s="164">
        <f t="shared" si="1220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5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 hidden="1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1993</v>
      </c>
      <c r="I8954" s="175" t="s">
        <v>5064</v>
      </c>
      <c r="J8954" s="168" t="s">
        <v>1995</v>
      </c>
      <c r="K8954" s="158" t="s">
        <v>32</v>
      </c>
      <c r="L8954" s="175" t="s">
        <v>2170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2171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6"/>
        <v>201528.43000000005</v>
      </c>
      <c r="W8954" s="164">
        <f t="shared" si="1217"/>
        <v>183170.58823529413</v>
      </c>
      <c r="X8954" s="174"/>
      <c r="Y8954" s="7">
        <f t="shared" si="1214"/>
        <v>0</v>
      </c>
      <c r="Z8954" s="174"/>
      <c r="AA8954" s="8">
        <f t="shared" si="1219"/>
        <v>183170.58823529413</v>
      </c>
      <c r="AB8954" s="164">
        <f t="shared" si="1220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5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 hidden="1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1993</v>
      </c>
      <c r="I8955" s="175" t="s">
        <v>5064</v>
      </c>
      <c r="J8955" s="168" t="s">
        <v>1995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2172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6"/>
        <v>0.50000000000102296</v>
      </c>
      <c r="W8955" s="164">
        <f t="shared" si="1217"/>
        <v>0</v>
      </c>
      <c r="X8955" s="174"/>
      <c r="Y8955" s="7">
        <f t="shared" si="1214"/>
        <v>0</v>
      </c>
      <c r="Z8955" s="174"/>
      <c r="AA8955" s="8">
        <f t="shared" si="1219"/>
        <v>0</v>
      </c>
      <c r="AB8955" s="164">
        <f t="shared" si="1220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5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 hidden="1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2019</v>
      </c>
      <c r="F8956" s="175" t="s">
        <v>2019</v>
      </c>
      <c r="G8956" s="176" t="s">
        <v>2019</v>
      </c>
      <c r="H8956" s="175" t="s">
        <v>1993</v>
      </c>
      <c r="I8956" s="175" t="s">
        <v>5064</v>
      </c>
      <c r="J8956" s="168" t="s">
        <v>1995</v>
      </c>
      <c r="K8956" s="158" t="s">
        <v>32</v>
      </c>
      <c r="L8956" s="175" t="s">
        <v>2019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2173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6"/>
        <v>218339.90000000002</v>
      </c>
      <c r="W8956" s="164">
        <f t="shared" si="1217"/>
        <v>597894.19999999995</v>
      </c>
      <c r="X8956" s="174"/>
      <c r="Y8956" s="7">
        <f t="shared" si="1214"/>
        <v>0</v>
      </c>
      <c r="Z8956" s="174"/>
      <c r="AA8956" s="8">
        <f t="shared" si="1219"/>
        <v>597894.19999999995</v>
      </c>
      <c r="AB8956" s="164">
        <f t="shared" si="1220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5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 hidden="1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2177</v>
      </c>
      <c r="F8957" s="175" t="s">
        <v>2177</v>
      </c>
      <c r="G8957" s="176" t="s">
        <v>2177</v>
      </c>
      <c r="H8957" s="175" t="s">
        <v>1993</v>
      </c>
      <c r="I8957" s="175" t="s">
        <v>5064</v>
      </c>
      <c r="J8957" s="168" t="s">
        <v>1995</v>
      </c>
      <c r="K8957" s="158" t="s">
        <v>32</v>
      </c>
      <c r="L8957" s="175" t="s">
        <v>2177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2178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6"/>
        <v>11220.170000000002</v>
      </c>
      <c r="W8957" s="164">
        <f t="shared" si="1217"/>
        <v>4670.4950495049507</v>
      </c>
      <c r="X8957" s="174"/>
      <c r="Y8957" s="7">
        <f t="shared" si="1214"/>
        <v>0</v>
      </c>
      <c r="Z8957" s="174"/>
      <c r="AA8957" s="8">
        <f t="shared" si="1219"/>
        <v>4670.4950495049507</v>
      </c>
      <c r="AB8957" s="164">
        <f t="shared" si="1220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5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 hidden="1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2179</v>
      </c>
      <c r="F8958" s="175" t="s">
        <v>2179</v>
      </c>
      <c r="G8958" s="176" t="s">
        <v>2179</v>
      </c>
      <c r="H8958" s="175" t="s">
        <v>1993</v>
      </c>
      <c r="I8958" s="175" t="s">
        <v>5064</v>
      </c>
      <c r="J8958" s="168" t="s">
        <v>1995</v>
      </c>
      <c r="K8958" s="158" t="s">
        <v>32</v>
      </c>
      <c r="L8958" s="175" t="s">
        <v>2179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2180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6"/>
        <v>5.0000000001034599E-2</v>
      </c>
      <c r="W8958" s="164">
        <f t="shared" si="1217"/>
        <v>0</v>
      </c>
      <c r="X8958" s="174"/>
      <c r="Y8958" s="7">
        <f t="shared" si="1214"/>
        <v>0</v>
      </c>
      <c r="Z8958" s="174"/>
      <c r="AA8958" s="8">
        <f t="shared" si="1219"/>
        <v>0</v>
      </c>
      <c r="AB8958" s="164">
        <f t="shared" si="1220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5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 hidden="1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2181</v>
      </c>
      <c r="F8959" s="175" t="s">
        <v>2181</v>
      </c>
      <c r="G8959" s="176" t="s">
        <v>2181</v>
      </c>
      <c r="H8959" s="175" t="s">
        <v>1993</v>
      </c>
      <c r="I8959" s="175" t="s">
        <v>5064</v>
      </c>
      <c r="J8959" s="168" t="s">
        <v>1995</v>
      </c>
      <c r="K8959" s="158" t="s">
        <v>32</v>
      </c>
      <c r="L8959" s="175" t="s">
        <v>2181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2182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6"/>
        <v>8421.09</v>
      </c>
      <c r="W8959" s="164">
        <f t="shared" si="1217"/>
        <v>28044.901960784311</v>
      </c>
      <c r="X8959" s="174"/>
      <c r="Y8959" s="7">
        <f t="shared" si="1214"/>
        <v>0</v>
      </c>
      <c r="Z8959" s="174"/>
      <c r="AA8959" s="8">
        <f t="shared" si="1219"/>
        <v>28044.901960784311</v>
      </c>
      <c r="AB8959" s="164">
        <f t="shared" si="1220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5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 hidden="1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2183</v>
      </c>
      <c r="F8960" s="175" t="s">
        <v>2183</v>
      </c>
      <c r="G8960" s="176" t="s">
        <v>2183</v>
      </c>
      <c r="H8960" s="175" t="s">
        <v>1993</v>
      </c>
      <c r="I8960" s="175" t="s">
        <v>5064</v>
      </c>
      <c r="J8960" s="168" t="s">
        <v>1995</v>
      </c>
      <c r="K8960" s="158" t="s">
        <v>32</v>
      </c>
      <c r="L8960" s="175" t="s">
        <v>2184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2185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6"/>
        <v>79940.75</v>
      </c>
      <c r="W8960" s="164">
        <f t="shared" si="1217"/>
        <v>191258.3</v>
      </c>
      <c r="X8960" s="174"/>
      <c r="Y8960" s="7">
        <f t="shared" si="1214"/>
        <v>0</v>
      </c>
      <c r="Z8960" s="174"/>
      <c r="AA8960" s="8">
        <f t="shared" si="1219"/>
        <v>191258.3</v>
      </c>
      <c r="AB8960" s="164">
        <f t="shared" si="1220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5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 hidden="1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2190</v>
      </c>
      <c r="F8961" s="175" t="s">
        <v>2190</v>
      </c>
      <c r="G8961" s="176" t="s">
        <v>2190</v>
      </c>
      <c r="H8961" s="175" t="s">
        <v>1993</v>
      </c>
      <c r="I8961" s="175" t="s">
        <v>5064</v>
      </c>
      <c r="J8961" s="168" t="s">
        <v>1995</v>
      </c>
      <c r="K8961" s="158" t="s">
        <v>32</v>
      </c>
      <c r="L8961" s="175" t="s">
        <v>2191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2192</v>
      </c>
      <c r="R8961" s="160"/>
      <c r="S8961" s="174">
        <v>492.7</v>
      </c>
      <c r="T8961" s="174">
        <v>0</v>
      </c>
      <c r="U8961" s="174">
        <v>0</v>
      </c>
      <c r="V8961" s="174">
        <f t="shared" si="1216"/>
        <v>492.7</v>
      </c>
      <c r="W8961" s="164">
        <f t="shared" si="1217"/>
        <v>0</v>
      </c>
      <c r="X8961" s="174"/>
      <c r="Y8961" s="7">
        <f t="shared" si="1214"/>
        <v>0</v>
      </c>
      <c r="Z8961" s="174"/>
      <c r="AA8961" s="8">
        <f t="shared" si="1219"/>
        <v>0</v>
      </c>
      <c r="AB8961" s="164">
        <f t="shared" si="1220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5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 hidden="1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2199</v>
      </c>
      <c r="F8962" s="175" t="s">
        <v>2199</v>
      </c>
      <c r="G8962" s="176" t="s">
        <v>2199</v>
      </c>
      <c r="H8962" s="175" t="s">
        <v>1993</v>
      </c>
      <c r="I8962" s="175" t="s">
        <v>5064</v>
      </c>
      <c r="J8962" s="168" t="s">
        <v>1995</v>
      </c>
      <c r="K8962" s="158" t="s">
        <v>32</v>
      </c>
      <c r="L8962" s="175" t="s">
        <v>2199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2200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6"/>
        <v>14134.099999999995</v>
      </c>
      <c r="W8962" s="164">
        <f t="shared" si="1217"/>
        <v>31553.8</v>
      </c>
      <c r="X8962" s="174"/>
      <c r="Y8962" s="7">
        <f t="shared" si="1214"/>
        <v>0</v>
      </c>
      <c r="Z8962" s="174"/>
      <c r="AA8962" s="8">
        <f t="shared" si="1219"/>
        <v>31553.8</v>
      </c>
      <c r="AB8962" s="164">
        <f t="shared" si="1220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5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 hidden="1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2201</v>
      </c>
      <c r="F8963" s="175" t="s">
        <v>2201</v>
      </c>
      <c r="G8963" s="176" t="s">
        <v>2201</v>
      </c>
      <c r="H8963" s="175" t="s">
        <v>1993</v>
      </c>
      <c r="I8963" s="175" t="s">
        <v>5064</v>
      </c>
      <c r="J8963" s="168" t="s">
        <v>1995</v>
      </c>
      <c r="K8963" s="158" t="s">
        <v>32</v>
      </c>
      <c r="L8963" s="175" t="s">
        <v>2201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2202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6"/>
        <v>7.0000000001528007E-2</v>
      </c>
      <c r="W8963" s="164">
        <f t="shared" si="1217"/>
        <v>0</v>
      </c>
      <c r="X8963" s="174"/>
      <c r="Y8963" s="7">
        <f t="shared" ref="Y8963:Y9026" si="1221">IF(W8963-AC8963&lt;=0,0,IF(O8963="返现",MAX(W8963-AB8963-AC8963,0),MAX(W8963-AC8963,0)))</f>
        <v>0</v>
      </c>
      <c r="Z8963" s="174"/>
      <c r="AA8963" s="8">
        <f t="shared" si="1219"/>
        <v>0</v>
      </c>
      <c r="AB8963" s="164">
        <f t="shared" si="1220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5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 hidden="1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2203</v>
      </c>
      <c r="F8964" s="175" t="s">
        <v>2204</v>
      </c>
      <c r="G8964" s="176" t="s">
        <v>2203</v>
      </c>
      <c r="H8964" s="175" t="s">
        <v>1993</v>
      </c>
      <c r="I8964" s="175" t="s">
        <v>5064</v>
      </c>
      <c r="J8964" s="168" t="s">
        <v>1995</v>
      </c>
      <c r="K8964" s="158" t="s">
        <v>32</v>
      </c>
      <c r="L8964" s="175" t="s">
        <v>2203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2205</v>
      </c>
      <c r="R8964" s="160"/>
      <c r="S8964" s="174">
        <v>0</v>
      </c>
      <c r="T8964" s="174">
        <v>0</v>
      </c>
      <c r="U8964" s="174">
        <v>0</v>
      </c>
      <c r="V8964" s="174">
        <f t="shared" si="1216"/>
        <v>0</v>
      </c>
      <c r="W8964" s="164">
        <f t="shared" si="1217"/>
        <v>0</v>
      </c>
      <c r="X8964" s="174"/>
      <c r="Y8964" s="7">
        <f t="shared" si="1221"/>
        <v>0</v>
      </c>
      <c r="Z8964" s="174"/>
      <c r="AA8964" s="8">
        <f t="shared" si="1219"/>
        <v>0</v>
      </c>
      <c r="AB8964" s="164">
        <f t="shared" si="1220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5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 hidden="1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2206</v>
      </c>
      <c r="F8965" s="175" t="s">
        <v>2206</v>
      </c>
      <c r="G8965" s="176" t="s">
        <v>2206</v>
      </c>
      <c r="H8965" s="175" t="s">
        <v>1993</v>
      </c>
      <c r="I8965" s="175" t="s">
        <v>5064</v>
      </c>
      <c r="J8965" s="168" t="s">
        <v>1995</v>
      </c>
      <c r="K8965" s="158" t="s">
        <v>32</v>
      </c>
      <c r="L8965" s="175" t="s">
        <v>2206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2207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6"/>
        <v>0.40000000000145502</v>
      </c>
      <c r="W8965" s="164">
        <f t="shared" si="1217"/>
        <v>0</v>
      </c>
      <c r="X8965" s="174"/>
      <c r="Y8965" s="7">
        <f t="shared" si="1221"/>
        <v>0</v>
      </c>
      <c r="Z8965" s="174"/>
      <c r="AA8965" s="8">
        <f t="shared" si="1219"/>
        <v>0</v>
      </c>
      <c r="AB8965" s="164">
        <f t="shared" si="1220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5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 hidden="1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2214</v>
      </c>
      <c r="F8966" s="175" t="s">
        <v>2214</v>
      </c>
      <c r="G8966" s="176" t="s">
        <v>2214</v>
      </c>
      <c r="H8966" s="175" t="s">
        <v>1993</v>
      </c>
      <c r="I8966" s="175" t="s">
        <v>5064</v>
      </c>
      <c r="J8966" s="168" t="s">
        <v>1995</v>
      </c>
      <c r="K8966" s="158" t="s">
        <v>32</v>
      </c>
      <c r="L8966" s="175" t="s">
        <v>2214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2215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6"/>
        <v>93025.5</v>
      </c>
      <c r="W8966" s="164">
        <f t="shared" si="1217"/>
        <v>56948.62962962962</v>
      </c>
      <c r="X8966" s="174"/>
      <c r="Y8966" s="7">
        <f t="shared" si="1221"/>
        <v>0</v>
      </c>
      <c r="Z8966" s="174"/>
      <c r="AA8966" s="8">
        <f t="shared" si="1219"/>
        <v>56948.62962962962</v>
      </c>
      <c r="AB8966" s="164">
        <f t="shared" si="1220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5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 hidden="1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2214</v>
      </c>
      <c r="F8967" s="175" t="s">
        <v>2214</v>
      </c>
      <c r="G8967" s="176" t="s">
        <v>2214</v>
      </c>
      <c r="H8967" s="175" t="s">
        <v>1993</v>
      </c>
      <c r="I8967" s="175" t="s">
        <v>5064</v>
      </c>
      <c r="J8967" s="168" t="s">
        <v>1995</v>
      </c>
      <c r="K8967" s="158" t="s">
        <v>32</v>
      </c>
      <c r="L8967" s="175" t="s">
        <v>2214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2217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6"/>
        <v>9.9999999947613105E-3</v>
      </c>
      <c r="W8967" s="164">
        <f t="shared" si="1217"/>
        <v>0</v>
      </c>
      <c r="X8967" s="174"/>
      <c r="Y8967" s="7">
        <f t="shared" si="1221"/>
        <v>0</v>
      </c>
      <c r="Z8967" s="174"/>
      <c r="AA8967" s="8">
        <f t="shared" si="1219"/>
        <v>0</v>
      </c>
      <c r="AB8967" s="164">
        <f t="shared" si="1220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5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 hidden="1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2214</v>
      </c>
      <c r="F8968" s="175" t="s">
        <v>2214</v>
      </c>
      <c r="G8968" s="176" t="s">
        <v>2214</v>
      </c>
      <c r="H8968" s="175" t="s">
        <v>1993</v>
      </c>
      <c r="I8968" s="175" t="s">
        <v>5064</v>
      </c>
      <c r="J8968" s="168" t="s">
        <v>1995</v>
      </c>
      <c r="K8968" s="158" t="s">
        <v>32</v>
      </c>
      <c r="L8968" s="175" t="s">
        <v>2214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4938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6"/>
        <v>78347.55</v>
      </c>
      <c r="W8968" s="164">
        <f t="shared" si="1217"/>
        <v>2455.9722222222217</v>
      </c>
      <c r="X8968" s="174"/>
      <c r="Y8968" s="7">
        <f t="shared" si="1221"/>
        <v>0</v>
      </c>
      <c r="Z8968" s="174"/>
      <c r="AA8968" s="8">
        <f t="shared" si="1219"/>
        <v>2455.9722222222217</v>
      </c>
      <c r="AB8968" s="164">
        <f t="shared" si="1220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5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 hidden="1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2214</v>
      </c>
      <c r="F8969" s="175" t="s">
        <v>2214</v>
      </c>
      <c r="G8969" s="176" t="s">
        <v>2214</v>
      </c>
      <c r="H8969" s="175" t="s">
        <v>1993</v>
      </c>
      <c r="I8969" s="175" t="s">
        <v>5064</v>
      </c>
      <c r="J8969" s="168" t="s">
        <v>1995</v>
      </c>
      <c r="K8969" s="158" t="s">
        <v>32</v>
      </c>
      <c r="L8969" s="175" t="s">
        <v>2214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4939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6"/>
        <v>124140.73645</v>
      </c>
      <c r="W8969" s="164">
        <f t="shared" si="1217"/>
        <v>5425.2440277777769</v>
      </c>
      <c r="X8969" s="174"/>
      <c r="Y8969" s="7">
        <f t="shared" si="1221"/>
        <v>0</v>
      </c>
      <c r="Z8969" s="174"/>
      <c r="AA8969" s="8">
        <f t="shared" si="1219"/>
        <v>5425.2440277777769</v>
      </c>
      <c r="AB8969" s="164">
        <f t="shared" si="1220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2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 hidden="1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4912</v>
      </c>
      <c r="F8970" s="175" t="s">
        <v>4912</v>
      </c>
      <c r="G8970" s="176" t="s">
        <v>4912</v>
      </c>
      <c r="H8970" s="175" t="s">
        <v>1993</v>
      </c>
      <c r="I8970" s="175" t="s">
        <v>5064</v>
      </c>
      <c r="J8970" s="168" t="s">
        <v>1995</v>
      </c>
      <c r="K8970" s="158" t="s">
        <v>32</v>
      </c>
      <c r="L8970" s="175" t="s">
        <v>4940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4941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3">S8970+T8970-U8970</f>
        <v>18414.5</v>
      </c>
      <c r="W8970" s="164">
        <f t="shared" si="1217"/>
        <v>1569.8019801980197</v>
      </c>
      <c r="X8970" s="174"/>
      <c r="Y8970" s="7">
        <f t="shared" si="1221"/>
        <v>0</v>
      </c>
      <c r="Z8970" s="174"/>
      <c r="AA8970" s="8">
        <f t="shared" si="1219"/>
        <v>1569.8019801980197</v>
      </c>
      <c r="AB8970" s="164">
        <f t="shared" si="1220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2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 hidden="1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2218</v>
      </c>
      <c r="F8971" s="175" t="s">
        <v>2218</v>
      </c>
      <c r="G8971" s="176" t="s">
        <v>2218</v>
      </c>
      <c r="H8971" s="175" t="s">
        <v>1993</v>
      </c>
      <c r="I8971" s="175" t="s">
        <v>5064</v>
      </c>
      <c r="J8971" s="168" t="s">
        <v>1995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2219</v>
      </c>
      <c r="R8971" s="160"/>
      <c r="S8971" s="174">
        <v>16886.5</v>
      </c>
      <c r="T8971" s="174">
        <v>0</v>
      </c>
      <c r="U8971" s="174">
        <v>0</v>
      </c>
      <c r="V8971" s="174">
        <f t="shared" si="1223"/>
        <v>16886.5</v>
      </c>
      <c r="W8971" s="164">
        <f t="shared" si="1217"/>
        <v>0</v>
      </c>
      <c r="X8971" s="174"/>
      <c r="Y8971" s="7">
        <f t="shared" si="1221"/>
        <v>0</v>
      </c>
      <c r="Z8971" s="174"/>
      <c r="AA8971" s="8">
        <f t="shared" si="1219"/>
        <v>0</v>
      </c>
      <c r="AB8971" s="164">
        <f t="shared" si="1220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2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 hidden="1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2220</v>
      </c>
      <c r="F8972" s="175" t="s">
        <v>2220</v>
      </c>
      <c r="G8972" s="176" t="s">
        <v>2220</v>
      </c>
      <c r="H8972" s="175" t="s">
        <v>1993</v>
      </c>
      <c r="I8972" s="175" t="s">
        <v>5064</v>
      </c>
      <c r="J8972" s="168" t="s">
        <v>1995</v>
      </c>
      <c r="K8972" s="158" t="s">
        <v>32</v>
      </c>
      <c r="L8972" s="175" t="s">
        <v>2221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2222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7"/>
        <v>0</v>
      </c>
      <c r="X8972" s="174"/>
      <c r="Y8972" s="7">
        <f t="shared" si="1221"/>
        <v>0</v>
      </c>
      <c r="Z8972" s="174"/>
      <c r="AA8972" s="8">
        <f t="shared" si="1219"/>
        <v>0</v>
      </c>
      <c r="AB8972" s="164">
        <f t="shared" si="1220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2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 hidden="1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2220</v>
      </c>
      <c r="F8973" s="175" t="s">
        <v>2220</v>
      </c>
      <c r="G8973" s="176" t="s">
        <v>2220</v>
      </c>
      <c r="H8973" s="175" t="s">
        <v>1993</v>
      </c>
      <c r="I8973" s="175" t="s">
        <v>5064</v>
      </c>
      <c r="J8973" s="168" t="s">
        <v>1995</v>
      </c>
      <c r="K8973" s="158" t="s">
        <v>32</v>
      </c>
      <c r="L8973" s="175" t="s">
        <v>2221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2222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7"/>
        <v>0</v>
      </c>
      <c r="X8973" s="174"/>
      <c r="Y8973" s="7">
        <f t="shared" si="1221"/>
        <v>0</v>
      </c>
      <c r="Z8973" s="174"/>
      <c r="AA8973" s="8">
        <f t="shared" si="1219"/>
        <v>0</v>
      </c>
      <c r="AB8973" s="164">
        <f t="shared" si="1220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2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 hidden="1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2220</v>
      </c>
      <c r="F8974" s="175" t="s">
        <v>2220</v>
      </c>
      <c r="G8974" s="176" t="s">
        <v>2220</v>
      </c>
      <c r="H8974" s="175" t="s">
        <v>1993</v>
      </c>
      <c r="I8974" s="175" t="s">
        <v>5064</v>
      </c>
      <c r="J8974" s="168" t="s">
        <v>1995</v>
      </c>
      <c r="K8974" s="158" t="s">
        <v>32</v>
      </c>
      <c r="L8974" s="175" t="s">
        <v>2221</v>
      </c>
      <c r="M8974" s="175" t="s">
        <v>63</v>
      </c>
      <c r="N8974" s="175" t="s">
        <v>4926</v>
      </c>
      <c r="O8974" s="175" t="s">
        <v>41</v>
      </c>
      <c r="P8974" s="177">
        <v>0.02</v>
      </c>
      <c r="Q8974" s="178" t="s">
        <v>2222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7"/>
        <v>0</v>
      </c>
      <c r="X8974" s="174"/>
      <c r="Y8974" s="7">
        <f t="shared" si="1221"/>
        <v>0</v>
      </c>
      <c r="Z8974" s="174"/>
      <c r="AA8974" s="8">
        <f t="shared" si="1219"/>
        <v>0</v>
      </c>
      <c r="AB8974" s="164">
        <f t="shared" si="1220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2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 hidden="1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2224</v>
      </c>
      <c r="F8975" s="175" t="s">
        <v>2224</v>
      </c>
      <c r="G8975" s="176" t="s">
        <v>2224</v>
      </c>
      <c r="H8975" s="175" t="s">
        <v>1993</v>
      </c>
      <c r="I8975" s="175" t="s">
        <v>5064</v>
      </c>
      <c r="J8975" s="168" t="s">
        <v>1995</v>
      </c>
      <c r="K8975" s="158" t="s">
        <v>32</v>
      </c>
      <c r="L8975" s="175" t="s">
        <v>2224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2225</v>
      </c>
      <c r="R8975" s="160"/>
      <c r="S8975" s="174">
        <v>6910.04</v>
      </c>
      <c r="T8975" s="174">
        <v>0</v>
      </c>
      <c r="U8975" s="174">
        <v>0</v>
      </c>
      <c r="V8975" s="174">
        <f t="shared" si="1223"/>
        <v>6910.04</v>
      </c>
      <c r="W8975" s="164">
        <f t="shared" si="1217"/>
        <v>0</v>
      </c>
      <c r="X8975" s="174"/>
      <c r="Y8975" s="7">
        <f t="shared" si="1221"/>
        <v>0</v>
      </c>
      <c r="Z8975" s="174"/>
      <c r="AA8975" s="8">
        <f t="shared" si="1219"/>
        <v>0</v>
      </c>
      <c r="AB8975" s="164">
        <f t="shared" si="1220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2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 hidden="1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2226</v>
      </c>
      <c r="F8976" s="175" t="s">
        <v>2226</v>
      </c>
      <c r="G8976" s="176" t="s">
        <v>2226</v>
      </c>
      <c r="H8976" s="175" t="s">
        <v>1993</v>
      </c>
      <c r="I8976" s="175" t="s">
        <v>5064</v>
      </c>
      <c r="J8976" s="168" t="s">
        <v>1995</v>
      </c>
      <c r="K8976" s="158" t="s">
        <v>32</v>
      </c>
      <c r="L8976" s="175" t="s">
        <v>2227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2228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3"/>
        <v>11263.019999999993</v>
      </c>
      <c r="W8976" s="164">
        <f t="shared" si="1217"/>
        <v>25588.811881188118</v>
      </c>
      <c r="X8976" s="174"/>
      <c r="Y8976" s="7">
        <f t="shared" si="1221"/>
        <v>0</v>
      </c>
      <c r="Z8976" s="174"/>
      <c r="AA8976" s="8">
        <f t="shared" si="1219"/>
        <v>25588.811881188118</v>
      </c>
      <c r="AB8976" s="164">
        <f t="shared" si="1220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2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 hidden="1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2226</v>
      </c>
      <c r="F8977" s="175" t="s">
        <v>2226</v>
      </c>
      <c r="G8977" s="176" t="s">
        <v>2226</v>
      </c>
      <c r="H8977" s="175" t="s">
        <v>1993</v>
      </c>
      <c r="I8977" s="175" t="s">
        <v>5064</v>
      </c>
      <c r="J8977" s="168" t="s">
        <v>1995</v>
      </c>
      <c r="K8977" s="158" t="s">
        <v>32</v>
      </c>
      <c r="L8977" s="175" t="s">
        <v>2229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2230</v>
      </c>
      <c r="R8977" s="160"/>
      <c r="S8977" s="174">
        <v>184.4</v>
      </c>
      <c r="T8977" s="174">
        <v>0</v>
      </c>
      <c r="U8977" s="174">
        <v>0</v>
      </c>
      <c r="V8977" s="174">
        <f t="shared" si="1223"/>
        <v>184.4</v>
      </c>
      <c r="W8977" s="164">
        <f t="shared" si="1217"/>
        <v>0</v>
      </c>
      <c r="X8977" s="174"/>
      <c r="Y8977" s="7">
        <f t="shared" si="1221"/>
        <v>0</v>
      </c>
      <c r="Z8977" s="174"/>
      <c r="AA8977" s="8">
        <f t="shared" si="1219"/>
        <v>0</v>
      </c>
      <c r="AB8977" s="164">
        <f t="shared" si="1220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2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 hidden="1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2231</v>
      </c>
      <c r="F8978" s="175" t="s">
        <v>2231</v>
      </c>
      <c r="G8978" s="176" t="s">
        <v>2231</v>
      </c>
      <c r="H8978" s="175" t="s">
        <v>1993</v>
      </c>
      <c r="I8978" s="175" t="s">
        <v>5064</v>
      </c>
      <c r="J8978" s="168" t="s">
        <v>1995</v>
      </c>
      <c r="K8978" s="158" t="s">
        <v>32</v>
      </c>
      <c r="L8978" s="175" t="s">
        <v>2232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2233</v>
      </c>
      <c r="R8978" s="160"/>
      <c r="S8978" s="174">
        <v>0</v>
      </c>
      <c r="T8978" s="174">
        <v>0</v>
      </c>
      <c r="U8978" s="174">
        <v>0</v>
      </c>
      <c r="V8978" s="174">
        <f t="shared" si="1223"/>
        <v>0</v>
      </c>
      <c r="W8978" s="164">
        <f t="shared" si="1217"/>
        <v>0</v>
      </c>
      <c r="X8978" s="174"/>
      <c r="Y8978" s="7">
        <f t="shared" si="1221"/>
        <v>0</v>
      </c>
      <c r="Z8978" s="174"/>
      <c r="AA8978" s="8">
        <f t="shared" si="1219"/>
        <v>0</v>
      </c>
      <c r="AB8978" s="164">
        <f t="shared" si="1220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2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 hidden="1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2234</v>
      </c>
      <c r="F8979" s="175" t="s">
        <v>2234</v>
      </c>
      <c r="G8979" s="176" t="s">
        <v>2234</v>
      </c>
      <c r="H8979" s="175" t="s">
        <v>1993</v>
      </c>
      <c r="I8979" s="175" t="s">
        <v>5064</v>
      </c>
      <c r="J8979" s="168" t="s">
        <v>1995</v>
      </c>
      <c r="K8979" s="158" t="s">
        <v>32</v>
      </c>
      <c r="L8979" s="175" t="s">
        <v>2235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2236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3"/>
        <v>240909.28</v>
      </c>
      <c r="W8979" s="164">
        <f t="shared" ref="W8979:W9042" si="1224">IF(O8979="折扣",U8979*P8979,IF(O8979="返现",U8979,U8979/(1+P8979)))</f>
        <v>188361.1</v>
      </c>
      <c r="X8979" s="174"/>
      <c r="Y8979" s="7">
        <f t="shared" si="1221"/>
        <v>0</v>
      </c>
      <c r="Z8979" s="174"/>
      <c r="AA8979" s="8">
        <f t="shared" si="1219"/>
        <v>188361.1</v>
      </c>
      <c r="AB8979" s="164">
        <f t="shared" si="1220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2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 hidden="1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1794</v>
      </c>
      <c r="F8980" s="175" t="s">
        <v>2237</v>
      </c>
      <c r="G8980" s="176" t="s">
        <v>1794</v>
      </c>
      <c r="H8980" s="175" t="s">
        <v>1993</v>
      </c>
      <c r="I8980" s="175" t="s">
        <v>5064</v>
      </c>
      <c r="J8980" s="168" t="s">
        <v>1995</v>
      </c>
      <c r="K8980" s="158" t="s">
        <v>32</v>
      </c>
      <c r="L8980" s="175" t="s">
        <v>2238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2239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3"/>
        <v>1292136.6599999999</v>
      </c>
      <c r="W8980" s="164">
        <f t="shared" si="1224"/>
        <v>302142.82</v>
      </c>
      <c r="X8980" s="174"/>
      <c r="Y8980" s="7">
        <f t="shared" si="1221"/>
        <v>0</v>
      </c>
      <c r="Z8980" s="174"/>
      <c r="AA8980" s="8">
        <f t="shared" si="1219"/>
        <v>302142.82</v>
      </c>
      <c r="AB8980" s="164">
        <f t="shared" si="1220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2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 hidden="1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2240</v>
      </c>
      <c r="F8981" s="160" t="s">
        <v>2241</v>
      </c>
      <c r="G8981" s="159" t="s">
        <v>2240</v>
      </c>
      <c r="H8981" s="160" t="s">
        <v>1993</v>
      </c>
      <c r="I8981" s="175" t="s">
        <v>5064</v>
      </c>
      <c r="J8981" s="168" t="s">
        <v>1995</v>
      </c>
      <c r="K8981" s="158" t="s">
        <v>32</v>
      </c>
      <c r="L8981" s="160" t="s">
        <v>2240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4942</v>
      </c>
      <c r="R8981" s="160"/>
      <c r="S8981" s="164">
        <v>0</v>
      </c>
      <c r="T8981" s="164">
        <v>0</v>
      </c>
      <c r="U8981" s="164">
        <v>0</v>
      </c>
      <c r="V8981" s="164">
        <f t="shared" si="1223"/>
        <v>0</v>
      </c>
      <c r="W8981" s="164">
        <f t="shared" si="1224"/>
        <v>0</v>
      </c>
      <c r="X8981" s="164"/>
      <c r="Y8981" s="7">
        <f t="shared" si="1221"/>
        <v>0</v>
      </c>
      <c r="Z8981" s="164"/>
      <c r="AA8981" s="8">
        <f t="shared" si="1219"/>
        <v>0</v>
      </c>
      <c r="AB8981" s="164">
        <f t="shared" si="1220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2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 hidden="1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1993</v>
      </c>
      <c r="I8982" s="175" t="s">
        <v>5064</v>
      </c>
      <c r="J8982" s="168" t="s">
        <v>1995</v>
      </c>
      <c r="K8982" s="158" t="s">
        <v>32</v>
      </c>
      <c r="L8982" s="175" t="s">
        <v>1718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2243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3"/>
        <v>2.00000000186265E-2</v>
      </c>
      <c r="W8982" s="164">
        <f t="shared" si="1224"/>
        <v>0</v>
      </c>
      <c r="X8982" s="174"/>
      <c r="Y8982" s="7">
        <f t="shared" si="1221"/>
        <v>0</v>
      </c>
      <c r="Z8982" s="174"/>
      <c r="AA8982" s="8">
        <f t="shared" si="1219"/>
        <v>0</v>
      </c>
      <c r="AB8982" s="164">
        <f t="shared" si="1220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2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 hidden="1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1993</v>
      </c>
      <c r="I8983" s="175" t="s">
        <v>5064</v>
      </c>
      <c r="J8983" s="168" t="s">
        <v>1995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2176</v>
      </c>
      <c r="R8983" s="160"/>
      <c r="S8983" s="174">
        <v>0</v>
      </c>
      <c r="T8983" s="174">
        <v>4000</v>
      </c>
      <c r="U8983" s="174">
        <v>0</v>
      </c>
      <c r="V8983" s="174">
        <f t="shared" si="1223"/>
        <v>4000</v>
      </c>
      <c r="W8983" s="164">
        <f t="shared" si="1224"/>
        <v>0</v>
      </c>
      <c r="X8983" s="174"/>
      <c r="Y8983" s="7">
        <f t="shared" si="1221"/>
        <v>0</v>
      </c>
      <c r="Z8983" s="174"/>
      <c r="AA8983" s="8">
        <f t="shared" si="1219"/>
        <v>0</v>
      </c>
      <c r="AB8983" s="164">
        <f t="shared" si="1220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2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 hidden="1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1993</v>
      </c>
      <c r="I8984" s="175" t="s">
        <v>5064</v>
      </c>
      <c r="J8984" s="168" t="s">
        <v>1995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2244</v>
      </c>
      <c r="R8984" s="160"/>
      <c r="S8984" s="174">
        <v>0</v>
      </c>
      <c r="T8984" s="174">
        <v>0</v>
      </c>
      <c r="U8984" s="174">
        <v>0</v>
      </c>
      <c r="V8984" s="174">
        <f t="shared" si="1223"/>
        <v>0</v>
      </c>
      <c r="W8984" s="164">
        <f t="shared" si="1224"/>
        <v>0</v>
      </c>
      <c r="X8984" s="174"/>
      <c r="Y8984" s="7">
        <f t="shared" si="1221"/>
        <v>0</v>
      </c>
      <c r="Z8984" s="174"/>
      <c r="AA8984" s="8">
        <f t="shared" si="1219"/>
        <v>0</v>
      </c>
      <c r="AB8984" s="164">
        <f t="shared" si="1220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2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 hidden="1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1993</v>
      </c>
      <c r="I8985" s="175" t="s">
        <v>5064</v>
      </c>
      <c r="J8985" s="168" t="s">
        <v>1995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2245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3"/>
        <v>102593.7792</v>
      </c>
      <c r="W8985" s="164">
        <f t="shared" si="1224"/>
        <v>0</v>
      </c>
      <c r="X8985" s="174"/>
      <c r="Y8985" s="7">
        <f t="shared" si="1221"/>
        <v>0</v>
      </c>
      <c r="Z8985" s="174"/>
      <c r="AA8985" s="8">
        <f t="shared" si="1219"/>
        <v>0</v>
      </c>
      <c r="AB8985" s="164">
        <f t="shared" si="1220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2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 hidden="1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1993</v>
      </c>
      <c r="I8986" s="175" t="s">
        <v>5064</v>
      </c>
      <c r="J8986" s="168" t="s">
        <v>1995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2246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3"/>
        <v>145002.87000000005</v>
      </c>
      <c r="W8986" s="164">
        <f t="shared" si="1224"/>
        <v>301172.7</v>
      </c>
      <c r="X8986" s="174"/>
      <c r="Y8986" s="7">
        <f t="shared" si="1221"/>
        <v>0</v>
      </c>
      <c r="Z8986" s="174"/>
      <c r="AA8986" s="8">
        <f t="shared" si="1219"/>
        <v>301172.7</v>
      </c>
      <c r="AB8986" s="164">
        <f t="shared" si="1220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2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 hidden="1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1993</v>
      </c>
      <c r="I8987" s="175" t="s">
        <v>5064</v>
      </c>
      <c r="J8987" s="168" t="s">
        <v>1995</v>
      </c>
      <c r="K8987" s="158" t="s">
        <v>32</v>
      </c>
      <c r="L8987" s="175" t="s">
        <v>613</v>
      </c>
      <c r="M8987" s="175" t="s">
        <v>63</v>
      </c>
      <c r="N8987" s="175" t="s">
        <v>4926</v>
      </c>
      <c r="O8987" s="175" t="s">
        <v>80</v>
      </c>
      <c r="P8987" s="177">
        <v>0</v>
      </c>
      <c r="Q8987" s="178" t="s">
        <v>2245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3"/>
        <v>-709.32920000000001</v>
      </c>
      <c r="W8987" s="164">
        <f t="shared" si="1224"/>
        <v>0</v>
      </c>
      <c r="X8987" s="174"/>
      <c r="Y8987" s="7">
        <f t="shared" si="1221"/>
        <v>0</v>
      </c>
      <c r="Z8987" s="174"/>
      <c r="AA8987" s="8">
        <f t="shared" si="1219"/>
        <v>0</v>
      </c>
      <c r="AB8987" s="164">
        <f t="shared" si="1220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2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 hidden="1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2247</v>
      </c>
      <c r="F8988" s="175" t="s">
        <v>2247</v>
      </c>
      <c r="G8988" s="176" t="s">
        <v>2247</v>
      </c>
      <c r="H8988" s="175" t="s">
        <v>1993</v>
      </c>
      <c r="I8988" s="175" t="s">
        <v>5064</v>
      </c>
      <c r="J8988" s="168" t="s">
        <v>1995</v>
      </c>
      <c r="K8988" s="158" t="s">
        <v>32</v>
      </c>
      <c r="L8988" s="175" t="s">
        <v>2248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2249</v>
      </c>
      <c r="R8988" s="160"/>
      <c r="S8988" s="174">
        <v>494.7</v>
      </c>
      <c r="T8988" s="174">
        <v>0</v>
      </c>
      <c r="U8988" s="174">
        <v>0</v>
      </c>
      <c r="V8988" s="174">
        <f t="shared" si="1223"/>
        <v>494.7</v>
      </c>
      <c r="W8988" s="164">
        <f t="shared" si="1224"/>
        <v>0</v>
      </c>
      <c r="X8988" s="174"/>
      <c r="Y8988" s="7">
        <f t="shared" si="1221"/>
        <v>0</v>
      </c>
      <c r="Z8988" s="174"/>
      <c r="AA8988" s="8">
        <f t="shared" si="1219"/>
        <v>0</v>
      </c>
      <c r="AB8988" s="164">
        <f t="shared" si="1220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2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 hidden="1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2250</v>
      </c>
      <c r="F8989" s="160" t="s">
        <v>2251</v>
      </c>
      <c r="G8989" s="159" t="s">
        <v>2250</v>
      </c>
      <c r="H8989" s="160" t="s">
        <v>1993</v>
      </c>
      <c r="I8989" s="175" t="s">
        <v>5064</v>
      </c>
      <c r="J8989" s="168" t="s">
        <v>1995</v>
      </c>
      <c r="K8989" s="158" t="s">
        <v>32</v>
      </c>
      <c r="L8989" s="160" t="s">
        <v>2250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2252</v>
      </c>
      <c r="R8989" s="160"/>
      <c r="S8989" s="164">
        <v>0</v>
      </c>
      <c r="T8989" s="164">
        <v>0</v>
      </c>
      <c r="U8989" s="164">
        <v>0</v>
      </c>
      <c r="V8989" s="164">
        <f t="shared" si="1223"/>
        <v>0</v>
      </c>
      <c r="W8989" s="164">
        <f t="shared" si="1224"/>
        <v>0</v>
      </c>
      <c r="X8989" s="164"/>
      <c r="Y8989" s="7">
        <f t="shared" si="1221"/>
        <v>0</v>
      </c>
      <c r="Z8989" s="164"/>
      <c r="AA8989" s="8">
        <f t="shared" si="1219"/>
        <v>0</v>
      </c>
      <c r="AB8989" s="164">
        <f t="shared" si="1220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2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 hidden="1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1993</v>
      </c>
      <c r="I8990" s="175" t="s">
        <v>5064</v>
      </c>
      <c r="J8990" s="168" t="s">
        <v>1995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2253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3"/>
        <v>43231.710000000006</v>
      </c>
      <c r="W8990" s="164">
        <f t="shared" si="1224"/>
        <v>20617.450980392157</v>
      </c>
      <c r="X8990" s="174"/>
      <c r="Y8990" s="7">
        <f t="shared" si="1221"/>
        <v>0</v>
      </c>
      <c r="Z8990" s="174"/>
      <c r="AA8990" s="8">
        <f t="shared" si="1219"/>
        <v>20617.450980392157</v>
      </c>
      <c r="AB8990" s="164">
        <f t="shared" si="1220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2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 hidden="1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1794</v>
      </c>
      <c r="F8991" s="175" t="s">
        <v>2237</v>
      </c>
      <c r="G8991" s="176" t="s">
        <v>1794</v>
      </c>
      <c r="H8991" s="175" t="s">
        <v>1993</v>
      </c>
      <c r="I8991" s="175" t="s">
        <v>5064</v>
      </c>
      <c r="J8991" s="168" t="s">
        <v>1995</v>
      </c>
      <c r="K8991" s="158" t="s">
        <v>32</v>
      </c>
      <c r="L8991" s="175" t="s">
        <v>1795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2239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3"/>
        <v>-392390.98770000006</v>
      </c>
      <c r="W8991" s="164">
        <f t="shared" si="1224"/>
        <v>193613.97077000001</v>
      </c>
      <c r="X8991" s="174"/>
      <c r="Y8991" s="7">
        <f t="shared" si="1221"/>
        <v>0</v>
      </c>
      <c r="Z8991" s="174"/>
      <c r="AA8991" s="8">
        <f t="shared" si="1219"/>
        <v>193613.97077000001</v>
      </c>
      <c r="AB8991" s="164">
        <f t="shared" si="1220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2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 hidden="1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1794</v>
      </c>
      <c r="F8992" s="175" t="s">
        <v>2237</v>
      </c>
      <c r="G8992" s="176" t="s">
        <v>1794</v>
      </c>
      <c r="H8992" s="175" t="s">
        <v>1993</v>
      </c>
      <c r="I8992" s="175" t="s">
        <v>5064</v>
      </c>
      <c r="J8992" s="168" t="s">
        <v>1995</v>
      </c>
      <c r="K8992" s="158" t="s">
        <v>32</v>
      </c>
      <c r="L8992" s="175" t="s">
        <v>1795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2239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3"/>
        <v>-300033.45999999996</v>
      </c>
      <c r="W8992" s="164">
        <f t="shared" si="1224"/>
        <v>187129.83</v>
      </c>
      <c r="X8992" s="174"/>
      <c r="Y8992" s="7">
        <f t="shared" si="1221"/>
        <v>0</v>
      </c>
      <c r="Z8992" s="174"/>
      <c r="AA8992" s="8">
        <f t="shared" si="1219"/>
        <v>187129.83</v>
      </c>
      <c r="AB8992" s="164">
        <f t="shared" si="1220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2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 hidden="1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1794</v>
      </c>
      <c r="F8993" s="175" t="s">
        <v>2237</v>
      </c>
      <c r="G8993" s="176" t="s">
        <v>1794</v>
      </c>
      <c r="H8993" s="175" t="s">
        <v>1993</v>
      </c>
      <c r="I8993" s="175" t="s">
        <v>5064</v>
      </c>
      <c r="J8993" s="168" t="s">
        <v>1995</v>
      </c>
      <c r="K8993" s="158" t="s">
        <v>32</v>
      </c>
      <c r="L8993" s="175" t="s">
        <v>1795</v>
      </c>
      <c r="M8993" s="175" t="s">
        <v>63</v>
      </c>
      <c r="N8993" s="175" t="s">
        <v>4926</v>
      </c>
      <c r="O8993" s="175" t="s">
        <v>80</v>
      </c>
      <c r="P8993" s="177">
        <v>0</v>
      </c>
      <c r="Q8993" s="178" t="s">
        <v>2239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3"/>
        <v>-73538.642299999978</v>
      </c>
      <c r="W8993" s="164">
        <f t="shared" si="1224"/>
        <v>47406.309229999992</v>
      </c>
      <c r="X8993" s="174"/>
      <c r="Y8993" s="7">
        <f t="shared" si="1221"/>
        <v>0</v>
      </c>
      <c r="Z8993" s="174"/>
      <c r="AA8993" s="8">
        <f t="shared" si="1219"/>
        <v>47406.309229999992</v>
      </c>
      <c r="AB8993" s="164">
        <f t="shared" si="1220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2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 hidden="1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2254</v>
      </c>
      <c r="F8994" s="175" t="s">
        <v>2255</v>
      </c>
      <c r="G8994" s="176" t="s">
        <v>2254</v>
      </c>
      <c r="H8994" s="175" t="s">
        <v>1993</v>
      </c>
      <c r="I8994" s="175" t="s">
        <v>5064</v>
      </c>
      <c r="J8994" s="168" t="s">
        <v>1995</v>
      </c>
      <c r="K8994" s="158" t="s">
        <v>32</v>
      </c>
      <c r="L8994" s="175" t="s">
        <v>2256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2257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3"/>
        <v>524468.25</v>
      </c>
      <c r="W8994" s="164">
        <f t="shared" si="1224"/>
        <v>691175.35499999998</v>
      </c>
      <c r="X8994" s="174"/>
      <c r="Y8994" s="7">
        <f t="shared" si="1221"/>
        <v>0</v>
      </c>
      <c r="Z8994" s="174"/>
      <c r="AA8994" s="8">
        <f t="shared" si="1219"/>
        <v>691175.35499999998</v>
      </c>
      <c r="AB8994" s="164">
        <f t="shared" si="1220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2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 hidden="1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1993</v>
      </c>
      <c r="I8995" s="175" t="s">
        <v>5064</v>
      </c>
      <c r="J8995" s="168" t="s">
        <v>1995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2258</v>
      </c>
      <c r="R8995" s="160"/>
      <c r="S8995" s="174">
        <v>6530.62</v>
      </c>
      <c r="T8995" s="174">
        <v>0</v>
      </c>
      <c r="U8995" s="174">
        <v>0</v>
      </c>
      <c r="V8995" s="174">
        <f t="shared" si="1223"/>
        <v>6530.62</v>
      </c>
      <c r="W8995" s="164">
        <f t="shared" si="1224"/>
        <v>0</v>
      </c>
      <c r="X8995" s="174"/>
      <c r="Y8995" s="7">
        <f t="shared" si="1221"/>
        <v>0</v>
      </c>
      <c r="Z8995" s="174"/>
      <c r="AA8995" s="8">
        <f t="shared" si="1219"/>
        <v>0</v>
      </c>
      <c r="AB8995" s="164">
        <f t="shared" si="1220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2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 hidden="1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1993</v>
      </c>
      <c r="I8996" s="175" t="s">
        <v>5064</v>
      </c>
      <c r="J8996" s="168" t="s">
        <v>1995</v>
      </c>
      <c r="K8996" s="158" t="s">
        <v>32</v>
      </c>
      <c r="L8996" s="175" t="s">
        <v>2259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2260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3"/>
        <v>0</v>
      </c>
      <c r="W8996" s="164">
        <f t="shared" si="1224"/>
        <v>422.63999999999902</v>
      </c>
      <c r="X8996" s="174"/>
      <c r="Y8996" s="7">
        <f t="shared" si="1221"/>
        <v>422.63999999999902</v>
      </c>
      <c r="Z8996" s="174"/>
      <c r="AA8996" s="8">
        <f t="shared" si="1219"/>
        <v>422.63999999999902</v>
      </c>
      <c r="AB8996" s="164">
        <f t="shared" si="1220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2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 hidden="1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1993</v>
      </c>
      <c r="I8997" s="175" t="s">
        <v>5064</v>
      </c>
      <c r="J8997" s="168" t="s">
        <v>1995</v>
      </c>
      <c r="K8997" s="158" t="s">
        <v>32</v>
      </c>
      <c r="L8997" s="175" t="s">
        <v>2259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2260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3"/>
        <v>115769.54</v>
      </c>
      <c r="W8997" s="164">
        <f t="shared" si="1224"/>
        <v>82967.003100000002</v>
      </c>
      <c r="X8997" s="174"/>
      <c r="Y8997" s="7">
        <f t="shared" si="1221"/>
        <v>0</v>
      </c>
      <c r="Z8997" s="174"/>
      <c r="AA8997" s="8">
        <f t="shared" si="1219"/>
        <v>82967.003100000002</v>
      </c>
      <c r="AB8997" s="164">
        <f t="shared" si="1220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2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 hidden="1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1993</v>
      </c>
      <c r="I8998" s="175" t="s">
        <v>5064</v>
      </c>
      <c r="J8998" s="168" t="s">
        <v>1995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2261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3"/>
        <v>154287.02999999997</v>
      </c>
      <c r="W8998" s="164">
        <f t="shared" si="1224"/>
        <v>95166.956999999995</v>
      </c>
      <c r="X8998" s="174"/>
      <c r="Y8998" s="7">
        <f t="shared" si="1221"/>
        <v>0</v>
      </c>
      <c r="Z8998" s="174"/>
      <c r="AA8998" s="8">
        <f t="shared" ref="AA8998:AA9002" si="1225">W8998+X8998</f>
        <v>95166.956999999995</v>
      </c>
      <c r="AB8998" s="164">
        <f t="shared" si="1220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2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 hidden="1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2263</v>
      </c>
      <c r="F8999" s="175" t="s">
        <v>2263</v>
      </c>
      <c r="G8999" s="176" t="s">
        <v>2263</v>
      </c>
      <c r="H8999" s="175" t="s">
        <v>1993</v>
      </c>
      <c r="I8999" s="175" t="s">
        <v>5064</v>
      </c>
      <c r="J8999" s="168" t="s">
        <v>1995</v>
      </c>
      <c r="K8999" s="158" t="s">
        <v>32</v>
      </c>
      <c r="L8999" s="175" t="s">
        <v>2263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2265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3"/>
        <v>0.24000000000523899</v>
      </c>
      <c r="W8999" s="164">
        <f t="shared" si="1224"/>
        <v>0</v>
      </c>
      <c r="X8999" s="174"/>
      <c r="Y8999" s="7">
        <f t="shared" si="1221"/>
        <v>0</v>
      </c>
      <c r="Z8999" s="174"/>
      <c r="AA8999" s="8">
        <f t="shared" si="1225"/>
        <v>0</v>
      </c>
      <c r="AB8999" s="164">
        <f t="shared" si="1220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2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 hidden="1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2266</v>
      </c>
      <c r="F9000" s="175" t="s">
        <v>2266</v>
      </c>
      <c r="G9000" s="176" t="s">
        <v>2266</v>
      </c>
      <c r="H9000" s="175" t="s">
        <v>1993</v>
      </c>
      <c r="I9000" s="175" t="s">
        <v>5064</v>
      </c>
      <c r="J9000" s="168" t="s">
        <v>1995</v>
      </c>
      <c r="K9000" s="158" t="s">
        <v>32</v>
      </c>
      <c r="L9000" s="175" t="s">
        <v>2267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2268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3"/>
        <v>0.59999999999945397</v>
      </c>
      <c r="W9000" s="164">
        <f t="shared" si="1224"/>
        <v>0</v>
      </c>
      <c r="X9000" s="174"/>
      <c r="Y9000" s="7">
        <f t="shared" si="1221"/>
        <v>0</v>
      </c>
      <c r="Z9000" s="174"/>
      <c r="AA9000" s="8">
        <f t="shared" si="1225"/>
        <v>0</v>
      </c>
      <c r="AB9000" s="164">
        <f t="shared" si="1220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2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 hidden="1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2269</v>
      </c>
      <c r="F9001" s="175" t="s">
        <v>2269</v>
      </c>
      <c r="G9001" s="176" t="s">
        <v>2269</v>
      </c>
      <c r="H9001" s="175" t="s">
        <v>1993</v>
      </c>
      <c r="I9001" s="175" t="s">
        <v>5064</v>
      </c>
      <c r="J9001" s="168" t="s">
        <v>1995</v>
      </c>
      <c r="K9001" s="158" t="s">
        <v>32</v>
      </c>
      <c r="L9001" s="175" t="s">
        <v>2270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2271</v>
      </c>
      <c r="R9001" s="160"/>
      <c r="S9001" s="174">
        <v>0</v>
      </c>
      <c r="T9001" s="174">
        <v>12000</v>
      </c>
      <c r="U9001" s="174">
        <v>12000</v>
      </c>
      <c r="V9001" s="174">
        <f t="shared" si="1223"/>
        <v>0</v>
      </c>
      <c r="W9001" s="164">
        <f t="shared" si="1224"/>
        <v>11764.705882352941</v>
      </c>
      <c r="X9001" s="174"/>
      <c r="Y9001" s="7">
        <f t="shared" si="1221"/>
        <v>11764.705882352941</v>
      </c>
      <c r="Z9001" s="174"/>
      <c r="AA9001" s="8">
        <f t="shared" si="1225"/>
        <v>11764.705882352941</v>
      </c>
      <c r="AB9001" s="164">
        <f t="shared" si="1220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2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 hidden="1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2274</v>
      </c>
      <c r="F9002" s="175" t="s">
        <v>2274</v>
      </c>
      <c r="G9002" s="176" t="s">
        <v>2274</v>
      </c>
      <c r="H9002" s="175" t="s">
        <v>1993</v>
      </c>
      <c r="I9002" s="175" t="s">
        <v>5064</v>
      </c>
      <c r="J9002" s="168" t="s">
        <v>1995</v>
      </c>
      <c r="K9002" s="158" t="s">
        <v>32</v>
      </c>
      <c r="L9002" s="175" t="s">
        <v>2274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2275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3"/>
        <v>6201.6100000000006</v>
      </c>
      <c r="W9002" s="164">
        <f t="shared" si="1224"/>
        <v>12259.3</v>
      </c>
      <c r="X9002" s="174"/>
      <c r="Y9002" s="7">
        <f t="shared" si="1221"/>
        <v>0</v>
      </c>
      <c r="Z9002" s="174"/>
      <c r="AA9002" s="8">
        <f t="shared" si="1225"/>
        <v>12259.3</v>
      </c>
      <c r="AB9002" s="164">
        <f t="shared" ref="AB9002:AB9013" si="1226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2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 hidden="1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1993</v>
      </c>
      <c r="I9003" s="175" t="s">
        <v>5064</v>
      </c>
      <c r="J9003" s="168" t="s">
        <v>1995</v>
      </c>
      <c r="K9003" s="158" t="s">
        <v>32</v>
      </c>
      <c r="L9003" s="175" t="s">
        <v>2276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2277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3"/>
        <v>5.3500000000301497</v>
      </c>
      <c r="W9003" s="164">
        <f t="shared" si="1224"/>
        <v>0</v>
      </c>
      <c r="X9003" s="174"/>
      <c r="Y9003" s="7">
        <f t="shared" si="1221"/>
        <v>0</v>
      </c>
      <c r="Z9003" s="174"/>
      <c r="AA9003" s="174"/>
      <c r="AB9003" s="164">
        <f t="shared" si="1226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2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 hidden="1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1993</v>
      </c>
      <c r="I9004" s="175" t="s">
        <v>5064</v>
      </c>
      <c r="J9004" s="168" t="s">
        <v>1995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2282</v>
      </c>
      <c r="R9004" s="160"/>
      <c r="S9004" s="174">
        <v>12058.57</v>
      </c>
      <c r="T9004" s="174">
        <v>0</v>
      </c>
      <c r="U9004" s="174">
        <v>0</v>
      </c>
      <c r="V9004" s="174">
        <f t="shared" si="1223"/>
        <v>12058.57</v>
      </c>
      <c r="W9004" s="164">
        <f t="shared" si="1224"/>
        <v>0</v>
      </c>
      <c r="X9004" s="174"/>
      <c r="Y9004" s="7">
        <f t="shared" si="1221"/>
        <v>0</v>
      </c>
      <c r="Z9004" s="174"/>
      <c r="AA9004" s="8">
        <f t="shared" ref="AA9004:AA9013" si="1227">W9004+X9004</f>
        <v>0</v>
      </c>
      <c r="AB9004" s="164">
        <f t="shared" si="1226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2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 hidden="1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2283</v>
      </c>
      <c r="F9005" s="175" t="s">
        <v>2283</v>
      </c>
      <c r="G9005" s="176" t="s">
        <v>2283</v>
      </c>
      <c r="H9005" s="175" t="s">
        <v>1993</v>
      </c>
      <c r="I9005" s="175" t="s">
        <v>5064</v>
      </c>
      <c r="J9005" s="168" t="s">
        <v>1995</v>
      </c>
      <c r="K9005" s="158" t="s">
        <v>32</v>
      </c>
      <c r="L9005" s="175" t="s">
        <v>2283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2286</v>
      </c>
      <c r="R9005" s="160"/>
      <c r="S9005" s="174">
        <v>5541.4</v>
      </c>
      <c r="T9005" s="174">
        <v>0</v>
      </c>
      <c r="U9005" s="174">
        <v>0</v>
      </c>
      <c r="V9005" s="174">
        <f t="shared" si="1223"/>
        <v>5541.4</v>
      </c>
      <c r="W9005" s="164">
        <f t="shared" si="1224"/>
        <v>0</v>
      </c>
      <c r="X9005" s="174"/>
      <c r="Y9005" s="7">
        <f t="shared" si="1221"/>
        <v>0</v>
      </c>
      <c r="Z9005" s="174"/>
      <c r="AA9005" s="8">
        <f t="shared" si="1227"/>
        <v>0</v>
      </c>
      <c r="AB9005" s="164">
        <f t="shared" si="1226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2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 hidden="1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1727</v>
      </c>
      <c r="F9006" s="175" t="s">
        <v>1727</v>
      </c>
      <c r="G9006" s="176" t="s">
        <v>1727</v>
      </c>
      <c r="H9006" s="175" t="s">
        <v>1993</v>
      </c>
      <c r="I9006" s="175" t="s">
        <v>5064</v>
      </c>
      <c r="J9006" s="168" t="s">
        <v>1995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2287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3"/>
        <v>101465.70000000001</v>
      </c>
      <c r="W9006" s="164">
        <f t="shared" si="1224"/>
        <v>239911.7</v>
      </c>
      <c r="X9006" s="174"/>
      <c r="Y9006" s="7">
        <f t="shared" si="1221"/>
        <v>0</v>
      </c>
      <c r="Z9006" s="174"/>
      <c r="AA9006" s="8">
        <f t="shared" si="1227"/>
        <v>239911.7</v>
      </c>
      <c r="AB9006" s="164">
        <f t="shared" si="1226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2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 hidden="1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1993</v>
      </c>
      <c r="I9007" s="175" t="s">
        <v>5064</v>
      </c>
      <c r="J9007" s="168" t="s">
        <v>1995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2288</v>
      </c>
      <c r="R9007" s="160"/>
      <c r="S9007" s="174">
        <v>14905.35</v>
      </c>
      <c r="T9007" s="174">
        <v>0</v>
      </c>
      <c r="U9007" s="174">
        <v>0</v>
      </c>
      <c r="V9007" s="174">
        <f t="shared" si="1223"/>
        <v>14905.35</v>
      </c>
      <c r="W9007" s="164">
        <f t="shared" si="1224"/>
        <v>0</v>
      </c>
      <c r="X9007" s="174"/>
      <c r="Y9007" s="7">
        <f t="shared" si="1221"/>
        <v>0</v>
      </c>
      <c r="Z9007" s="174"/>
      <c r="AA9007" s="8">
        <f t="shared" si="1227"/>
        <v>0</v>
      </c>
      <c r="AB9007" s="164">
        <f t="shared" si="1226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2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 hidden="1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1993</v>
      </c>
      <c r="I9008" s="175" t="s">
        <v>5064</v>
      </c>
      <c r="J9008" s="168" t="s">
        <v>1995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3298</v>
      </c>
      <c r="P9008" s="177">
        <v>0</v>
      </c>
      <c r="Q9008" s="178" t="s">
        <v>2287</v>
      </c>
      <c r="R9008" s="160"/>
      <c r="S9008" s="174">
        <v>0</v>
      </c>
      <c r="T9008" s="174">
        <v>2686.83</v>
      </c>
      <c r="U9008" s="174">
        <v>0</v>
      </c>
      <c r="V9008" s="174">
        <f t="shared" si="1223"/>
        <v>2686.83</v>
      </c>
      <c r="W9008" s="164">
        <f t="shared" si="1224"/>
        <v>0</v>
      </c>
      <c r="X9008" s="174"/>
      <c r="Y9008" s="7">
        <f t="shared" si="1221"/>
        <v>0</v>
      </c>
      <c r="Z9008" s="174"/>
      <c r="AA9008" s="8">
        <f t="shared" si="1227"/>
        <v>0</v>
      </c>
      <c r="AB9008" s="164">
        <f t="shared" si="1226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2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 hidden="1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2289</v>
      </c>
      <c r="F9009" s="175" t="s">
        <v>2289</v>
      </c>
      <c r="G9009" s="176" t="s">
        <v>2289</v>
      </c>
      <c r="H9009" s="175" t="s">
        <v>1993</v>
      </c>
      <c r="I9009" s="175" t="s">
        <v>5064</v>
      </c>
      <c r="J9009" s="168" t="s">
        <v>1995</v>
      </c>
      <c r="K9009" s="158" t="s">
        <v>32</v>
      </c>
      <c r="L9009" s="175" t="s">
        <v>2289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2290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3"/>
        <v>20090.2</v>
      </c>
      <c r="W9009" s="164">
        <f t="shared" si="1224"/>
        <v>19909.8</v>
      </c>
      <c r="X9009" s="174"/>
      <c r="Y9009" s="7">
        <f t="shared" si="1221"/>
        <v>0</v>
      </c>
      <c r="Z9009" s="174"/>
      <c r="AA9009" s="8">
        <f t="shared" si="1227"/>
        <v>19909.8</v>
      </c>
      <c r="AB9009" s="164">
        <f t="shared" si="1226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2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 hidden="1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2293</v>
      </c>
      <c r="F9010" s="175" t="s">
        <v>2293</v>
      </c>
      <c r="G9010" s="176" t="s">
        <v>2293</v>
      </c>
      <c r="H9010" s="175" t="s">
        <v>1993</v>
      </c>
      <c r="I9010" s="175" t="s">
        <v>5064</v>
      </c>
      <c r="J9010" s="168" t="s">
        <v>1995</v>
      </c>
      <c r="K9010" s="158" t="s">
        <v>32</v>
      </c>
      <c r="L9010" s="175" t="s">
        <v>2291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2292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3"/>
        <v>491.85999999999945</v>
      </c>
      <c r="W9010" s="164">
        <f t="shared" si="1224"/>
        <v>1892.7</v>
      </c>
      <c r="X9010" s="174"/>
      <c r="Y9010" s="7">
        <f t="shared" si="1221"/>
        <v>0</v>
      </c>
      <c r="Z9010" s="174"/>
      <c r="AA9010" s="8">
        <f t="shared" si="1227"/>
        <v>1892.7</v>
      </c>
      <c r="AB9010" s="164">
        <f t="shared" si="1226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2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 hidden="1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2294</v>
      </c>
      <c r="F9011" s="175" t="s">
        <v>2294</v>
      </c>
      <c r="G9011" s="176" t="s">
        <v>2294</v>
      </c>
      <c r="H9011" s="175" t="s">
        <v>1993</v>
      </c>
      <c r="I9011" s="175" t="s">
        <v>5064</v>
      </c>
      <c r="J9011" s="168" t="s">
        <v>1995</v>
      </c>
      <c r="K9011" s="158" t="s">
        <v>32</v>
      </c>
      <c r="L9011" s="175" t="s">
        <v>1784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2295</v>
      </c>
      <c r="R9011" s="160"/>
      <c r="S9011" s="174">
        <v>589.11</v>
      </c>
      <c r="T9011" s="174">
        <v>0</v>
      </c>
      <c r="U9011" s="174">
        <v>0</v>
      </c>
      <c r="V9011" s="174">
        <f t="shared" si="1223"/>
        <v>589.11</v>
      </c>
      <c r="W9011" s="164">
        <f t="shared" si="1224"/>
        <v>0</v>
      </c>
      <c r="X9011" s="174"/>
      <c r="Y9011" s="7">
        <f t="shared" si="1221"/>
        <v>0</v>
      </c>
      <c r="Z9011" s="174"/>
      <c r="AA9011" s="8">
        <f t="shared" si="1227"/>
        <v>0</v>
      </c>
      <c r="AB9011" s="164">
        <f t="shared" si="1226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2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 hidden="1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2296</v>
      </c>
      <c r="F9012" s="175" t="s">
        <v>2296</v>
      </c>
      <c r="G9012" s="176" t="s">
        <v>2296</v>
      </c>
      <c r="H9012" s="175" t="s">
        <v>1993</v>
      </c>
      <c r="I9012" s="175" t="s">
        <v>5064</v>
      </c>
      <c r="J9012" s="168" t="s">
        <v>1995</v>
      </c>
      <c r="K9012" s="158" t="s">
        <v>32</v>
      </c>
      <c r="L9012" s="175" t="s">
        <v>2289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2290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3"/>
        <v>0</v>
      </c>
      <c r="W9012" s="164">
        <f t="shared" si="1224"/>
        <v>3545.2999999999984</v>
      </c>
      <c r="X9012" s="174"/>
      <c r="Y9012" s="7">
        <f t="shared" si="1221"/>
        <v>3545.2999999999984</v>
      </c>
      <c r="Z9012" s="174"/>
      <c r="AA9012" s="8">
        <f t="shared" si="1227"/>
        <v>3545.2999999999984</v>
      </c>
      <c r="AB9012" s="164">
        <f t="shared" si="1226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2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 hidden="1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2298</v>
      </c>
      <c r="F9013" s="175" t="s">
        <v>2298</v>
      </c>
      <c r="G9013" s="176" t="s">
        <v>2298</v>
      </c>
      <c r="H9013" s="175" t="s">
        <v>1993</v>
      </c>
      <c r="I9013" s="175" t="s">
        <v>5064</v>
      </c>
      <c r="J9013" s="168" t="s">
        <v>1995</v>
      </c>
      <c r="K9013" s="158" t="s">
        <v>32</v>
      </c>
      <c r="L9013" s="175" t="s">
        <v>2298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2299</v>
      </c>
      <c r="R9013" s="160"/>
      <c r="S9013" s="174">
        <v>593.24</v>
      </c>
      <c r="T9013" s="174">
        <v>0</v>
      </c>
      <c r="U9013" s="174">
        <v>0</v>
      </c>
      <c r="V9013" s="174">
        <f t="shared" si="1223"/>
        <v>593.24</v>
      </c>
      <c r="W9013" s="164">
        <f t="shared" si="1224"/>
        <v>0</v>
      </c>
      <c r="X9013" s="174"/>
      <c r="Y9013" s="7">
        <f t="shared" si="1221"/>
        <v>0</v>
      </c>
      <c r="Z9013" s="174"/>
      <c r="AA9013" s="8">
        <f t="shared" si="1227"/>
        <v>0</v>
      </c>
      <c r="AB9013" s="164">
        <f t="shared" si="1226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2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 hidden="1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2300</v>
      </c>
      <c r="F9014" s="175" t="s">
        <v>2300</v>
      </c>
      <c r="G9014" s="176" t="s">
        <v>2300</v>
      </c>
      <c r="H9014" s="175" t="s">
        <v>1993</v>
      </c>
      <c r="I9014" s="175" t="s">
        <v>5064</v>
      </c>
      <c r="J9014" s="168" t="s">
        <v>1995</v>
      </c>
      <c r="K9014" s="158" t="s">
        <v>32</v>
      </c>
      <c r="L9014" s="175" t="s">
        <v>2300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2301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3"/>
        <v>10.049999999999301</v>
      </c>
      <c r="W9014" s="164">
        <f t="shared" si="1224"/>
        <v>0</v>
      </c>
      <c r="X9014" s="174"/>
      <c r="Y9014" s="7">
        <f t="shared" si="1221"/>
        <v>0</v>
      </c>
      <c r="Z9014" s="174"/>
      <c r="AA9014" s="174"/>
      <c r="AB9014" s="164">
        <f t="shared" ref="AB9014:AB9015" si="1228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2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 hidden="1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2302</v>
      </c>
      <c r="F9015" s="175" t="s">
        <v>2302</v>
      </c>
      <c r="G9015" s="176" t="s">
        <v>2302</v>
      </c>
      <c r="H9015" s="175" t="s">
        <v>1993</v>
      </c>
      <c r="I9015" s="175" t="s">
        <v>5064</v>
      </c>
      <c r="J9015" s="168" t="s">
        <v>1995</v>
      </c>
      <c r="K9015" s="158" t="s">
        <v>32</v>
      </c>
      <c r="L9015" s="175" t="s">
        <v>2303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2304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3"/>
        <v>9.8799999998882395</v>
      </c>
      <c r="W9015" s="164">
        <f t="shared" si="1224"/>
        <v>0</v>
      </c>
      <c r="X9015" s="174"/>
      <c r="Y9015" s="7">
        <f t="shared" si="1221"/>
        <v>0</v>
      </c>
      <c r="Z9015" s="174"/>
      <c r="AA9015" s="174"/>
      <c r="AB9015" s="164">
        <f t="shared" si="1228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2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 hidden="1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2305</v>
      </c>
      <c r="F9016" s="175" t="s">
        <v>2305</v>
      </c>
      <c r="G9016" s="176" t="s">
        <v>2305</v>
      </c>
      <c r="H9016" s="175" t="s">
        <v>1993</v>
      </c>
      <c r="I9016" s="175" t="s">
        <v>5064</v>
      </c>
      <c r="J9016" s="168" t="s">
        <v>1995</v>
      </c>
      <c r="K9016" s="158" t="s">
        <v>32</v>
      </c>
      <c r="L9016" s="175" t="s">
        <v>2306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2307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3"/>
        <v>8091.1</v>
      </c>
      <c r="W9016" s="164">
        <f t="shared" si="1224"/>
        <v>12203.333333333332</v>
      </c>
      <c r="X9016" s="174"/>
      <c r="Y9016" s="7">
        <f t="shared" si="1221"/>
        <v>0</v>
      </c>
      <c r="Z9016" s="174"/>
      <c r="AA9016" s="8">
        <f t="shared" ref="AA9016:AA9079" si="1229">W9016+X9016</f>
        <v>12203.333333333332</v>
      </c>
      <c r="AB9016" s="164">
        <f t="shared" ref="AB9016:AB9079" si="1230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2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 hidden="1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2309</v>
      </c>
      <c r="F9017" s="175" t="s">
        <v>2309</v>
      </c>
      <c r="G9017" s="176" t="s">
        <v>2309</v>
      </c>
      <c r="H9017" s="175" t="s">
        <v>1993</v>
      </c>
      <c r="I9017" s="175" t="s">
        <v>5064</v>
      </c>
      <c r="J9017" s="168" t="s">
        <v>1995</v>
      </c>
      <c r="K9017" s="158" t="s">
        <v>32</v>
      </c>
      <c r="L9017" s="175" t="s">
        <v>2309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2310</v>
      </c>
      <c r="R9017" s="160"/>
      <c r="S9017" s="174">
        <v>15194.64</v>
      </c>
      <c r="T9017" s="174">
        <v>0</v>
      </c>
      <c r="U9017" s="174">
        <v>0</v>
      </c>
      <c r="V9017" s="174">
        <f t="shared" si="1223"/>
        <v>15194.64</v>
      </c>
      <c r="W9017" s="164">
        <f t="shared" si="1224"/>
        <v>0</v>
      </c>
      <c r="X9017" s="174"/>
      <c r="Y9017" s="7">
        <f t="shared" si="1221"/>
        <v>0</v>
      </c>
      <c r="Z9017" s="174"/>
      <c r="AA9017" s="8">
        <f t="shared" si="1229"/>
        <v>0</v>
      </c>
      <c r="AB9017" s="164">
        <f t="shared" si="1230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2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 hidden="1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1767</v>
      </c>
      <c r="F9018" s="175" t="s">
        <v>1767</v>
      </c>
      <c r="G9018" s="176" t="s">
        <v>1767</v>
      </c>
      <c r="H9018" s="175" t="s">
        <v>1993</v>
      </c>
      <c r="I9018" s="175" t="s">
        <v>5064</v>
      </c>
      <c r="J9018" s="168" t="s">
        <v>1995</v>
      </c>
      <c r="K9018" s="158" t="s">
        <v>32</v>
      </c>
      <c r="L9018" s="175" t="s">
        <v>1767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2313</v>
      </c>
      <c r="R9018" s="160"/>
      <c r="S9018" s="174">
        <v>0</v>
      </c>
      <c r="T9018" s="174">
        <v>0</v>
      </c>
      <c r="U9018" s="174">
        <v>0</v>
      </c>
      <c r="V9018" s="174">
        <f t="shared" si="1223"/>
        <v>0</v>
      </c>
      <c r="W9018" s="164">
        <f t="shared" si="1224"/>
        <v>0</v>
      </c>
      <c r="X9018" s="174"/>
      <c r="Y9018" s="7">
        <f t="shared" si="1221"/>
        <v>0</v>
      </c>
      <c r="Z9018" s="174"/>
      <c r="AA9018" s="8">
        <f t="shared" si="1229"/>
        <v>0</v>
      </c>
      <c r="AB9018" s="164">
        <f t="shared" si="1230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2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 hidden="1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1767</v>
      </c>
      <c r="F9019" s="175" t="s">
        <v>1767</v>
      </c>
      <c r="G9019" s="176" t="s">
        <v>1767</v>
      </c>
      <c r="H9019" s="175" t="s">
        <v>1993</v>
      </c>
      <c r="I9019" s="175" t="s">
        <v>5064</v>
      </c>
      <c r="J9019" s="168" t="s">
        <v>1995</v>
      </c>
      <c r="K9019" s="158" t="s">
        <v>32</v>
      </c>
      <c r="L9019" s="175" t="s">
        <v>1767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2314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3"/>
        <v>0</v>
      </c>
      <c r="W9019" s="164">
        <f t="shared" si="1224"/>
        <v>450.53000000000065</v>
      </c>
      <c r="X9019" s="174"/>
      <c r="Y9019" s="7">
        <f t="shared" si="1221"/>
        <v>450.53000000000065</v>
      </c>
      <c r="Z9019" s="174"/>
      <c r="AA9019" s="8">
        <f t="shared" si="1229"/>
        <v>450.53000000000065</v>
      </c>
      <c r="AB9019" s="164">
        <f t="shared" si="1230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2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 hidden="1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2331</v>
      </c>
      <c r="F9020" s="175" t="s">
        <v>2331</v>
      </c>
      <c r="G9020" s="176" t="s">
        <v>2331</v>
      </c>
      <c r="H9020" s="175" t="s">
        <v>1993</v>
      </c>
      <c r="I9020" s="175" t="s">
        <v>5064</v>
      </c>
      <c r="J9020" s="168" t="s">
        <v>1995</v>
      </c>
      <c r="K9020" s="158" t="s">
        <v>32</v>
      </c>
      <c r="L9020" s="175" t="s">
        <v>2331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2332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3"/>
        <v>17355.300000000003</v>
      </c>
      <c r="W9020" s="164">
        <f t="shared" si="1224"/>
        <v>0</v>
      </c>
      <c r="X9020" s="174"/>
      <c r="Y9020" s="7">
        <f t="shared" si="1221"/>
        <v>0</v>
      </c>
      <c r="Z9020" s="174"/>
      <c r="AA9020" s="8">
        <f t="shared" si="1229"/>
        <v>0</v>
      </c>
      <c r="AB9020" s="164">
        <f t="shared" si="1230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2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 hidden="1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1993</v>
      </c>
      <c r="I9021" s="175" t="s">
        <v>5064</v>
      </c>
      <c r="J9021" s="168" t="s">
        <v>1995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2315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3"/>
        <v>8965.7000000000007</v>
      </c>
      <c r="W9021" s="164">
        <f t="shared" si="1224"/>
        <v>14887.450980392157</v>
      </c>
      <c r="X9021" s="174"/>
      <c r="Y9021" s="7">
        <f t="shared" si="1221"/>
        <v>0</v>
      </c>
      <c r="Z9021" s="174"/>
      <c r="AA9021" s="8">
        <f t="shared" si="1229"/>
        <v>14887.450980392157</v>
      </c>
      <c r="AB9021" s="164">
        <f t="shared" si="1230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2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 hidden="1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1743</v>
      </c>
      <c r="F9022" s="175" t="s">
        <v>1743</v>
      </c>
      <c r="G9022" s="176" t="s">
        <v>1743</v>
      </c>
      <c r="H9022" s="175" t="s">
        <v>1993</v>
      </c>
      <c r="I9022" s="175" t="s">
        <v>5064</v>
      </c>
      <c r="J9022" s="168" t="s">
        <v>1995</v>
      </c>
      <c r="K9022" s="158" t="s">
        <v>32</v>
      </c>
      <c r="L9022" s="175" t="s">
        <v>1743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2316</v>
      </c>
      <c r="R9022" s="160"/>
      <c r="S9022" s="174">
        <v>108000</v>
      </c>
      <c r="T9022" s="174">
        <v>0</v>
      </c>
      <c r="U9022" s="174">
        <v>0</v>
      </c>
      <c r="V9022" s="174">
        <f t="shared" si="1223"/>
        <v>108000</v>
      </c>
      <c r="W9022" s="164">
        <f t="shared" si="1224"/>
        <v>0</v>
      </c>
      <c r="X9022" s="174"/>
      <c r="Y9022" s="7">
        <f t="shared" si="1221"/>
        <v>0</v>
      </c>
      <c r="Z9022" s="174"/>
      <c r="AA9022" s="8">
        <f t="shared" si="1229"/>
        <v>0</v>
      </c>
      <c r="AB9022" s="164">
        <f t="shared" si="1230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2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 hidden="1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1743</v>
      </c>
      <c r="F9023" s="175" t="s">
        <v>1743</v>
      </c>
      <c r="G9023" s="176" t="s">
        <v>1743</v>
      </c>
      <c r="H9023" s="175" t="s">
        <v>1993</v>
      </c>
      <c r="I9023" s="175" t="s">
        <v>5064</v>
      </c>
      <c r="J9023" s="168" t="s">
        <v>1995</v>
      </c>
      <c r="K9023" s="158" t="s">
        <v>32</v>
      </c>
      <c r="L9023" s="175" t="s">
        <v>1743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2317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3"/>
        <v>414875.98000000202</v>
      </c>
      <c r="W9023" s="164">
        <f t="shared" si="1224"/>
        <v>0</v>
      </c>
      <c r="X9023" s="174"/>
      <c r="Y9023" s="7">
        <f t="shared" si="1221"/>
        <v>0</v>
      </c>
      <c r="Z9023" s="174"/>
      <c r="AA9023" s="8">
        <f t="shared" si="1229"/>
        <v>0</v>
      </c>
      <c r="AB9023" s="164">
        <f t="shared" si="1230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2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 hidden="1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1743</v>
      </c>
      <c r="F9024" s="175" t="s">
        <v>1743</v>
      </c>
      <c r="G9024" s="176" t="s">
        <v>1743</v>
      </c>
      <c r="H9024" s="175" t="s">
        <v>1993</v>
      </c>
      <c r="I9024" s="175" t="s">
        <v>5064</v>
      </c>
      <c r="J9024" s="168" t="s">
        <v>1995</v>
      </c>
      <c r="K9024" s="158" t="s">
        <v>32</v>
      </c>
      <c r="L9024" s="175" t="s">
        <v>1743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2316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3"/>
        <v>-77222.460000000006</v>
      </c>
      <c r="W9024" s="164">
        <f t="shared" si="1224"/>
        <v>0</v>
      </c>
      <c r="X9024" s="174"/>
      <c r="Y9024" s="7">
        <f t="shared" si="1221"/>
        <v>0</v>
      </c>
      <c r="Z9024" s="174"/>
      <c r="AA9024" s="8">
        <f t="shared" si="1229"/>
        <v>0</v>
      </c>
      <c r="AB9024" s="164">
        <f t="shared" si="1230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2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 hidden="1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1993</v>
      </c>
      <c r="I9025" s="175" t="s">
        <v>5064</v>
      </c>
      <c r="J9025" s="168" t="s">
        <v>1995</v>
      </c>
      <c r="K9025" s="158" t="s">
        <v>32</v>
      </c>
      <c r="L9025" s="175" t="s">
        <v>2318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2319</v>
      </c>
      <c r="R9025" s="160"/>
      <c r="S9025" s="174">
        <v>3015.2</v>
      </c>
      <c r="T9025" s="174">
        <v>0</v>
      </c>
      <c r="U9025" s="174">
        <v>0</v>
      </c>
      <c r="V9025" s="174">
        <f t="shared" si="1223"/>
        <v>3015.2</v>
      </c>
      <c r="W9025" s="164">
        <f t="shared" si="1224"/>
        <v>0</v>
      </c>
      <c r="X9025" s="174"/>
      <c r="Y9025" s="7">
        <f t="shared" si="1221"/>
        <v>0</v>
      </c>
      <c r="Z9025" s="174"/>
      <c r="AA9025" s="8">
        <f t="shared" si="1229"/>
        <v>0</v>
      </c>
      <c r="AB9025" s="164">
        <f t="shared" si="1230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2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 hidden="1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4032</v>
      </c>
      <c r="F9026" s="175" t="s">
        <v>4032</v>
      </c>
      <c r="G9026" s="176" t="s">
        <v>4032</v>
      </c>
      <c r="H9026" s="175" t="s">
        <v>1993</v>
      </c>
      <c r="I9026" s="175" t="s">
        <v>5064</v>
      </c>
      <c r="J9026" s="168" t="s">
        <v>1995</v>
      </c>
      <c r="K9026" s="158" t="s">
        <v>32</v>
      </c>
      <c r="L9026" s="175" t="s">
        <v>4032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4033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3"/>
        <v>4061.7000000000007</v>
      </c>
      <c r="W9026" s="164">
        <f t="shared" si="1224"/>
        <v>15505.882352941177</v>
      </c>
      <c r="X9026" s="174"/>
      <c r="Y9026" s="7">
        <f t="shared" si="1221"/>
        <v>0</v>
      </c>
      <c r="Z9026" s="174"/>
      <c r="AA9026" s="8">
        <f t="shared" si="1229"/>
        <v>15505.882352941177</v>
      </c>
      <c r="AB9026" s="164">
        <f t="shared" si="1230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2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 hidden="1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2320</v>
      </c>
      <c r="F9027" s="175" t="s">
        <v>2321</v>
      </c>
      <c r="G9027" s="176" t="s">
        <v>2320</v>
      </c>
      <c r="H9027" s="175" t="s">
        <v>1993</v>
      </c>
      <c r="I9027" s="175" t="s">
        <v>5064</v>
      </c>
      <c r="J9027" s="168" t="s">
        <v>1995</v>
      </c>
      <c r="K9027" s="158" t="s">
        <v>32</v>
      </c>
      <c r="L9027" s="175" t="s">
        <v>2320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2322</v>
      </c>
      <c r="R9027" s="160"/>
      <c r="S9027" s="174">
        <v>84721.33</v>
      </c>
      <c r="T9027" s="174">
        <v>0</v>
      </c>
      <c r="U9027" s="174">
        <v>0</v>
      </c>
      <c r="V9027" s="174">
        <f t="shared" si="1223"/>
        <v>84721.33</v>
      </c>
      <c r="W9027" s="164">
        <f t="shared" si="1224"/>
        <v>0</v>
      </c>
      <c r="X9027" s="174"/>
      <c r="Y9027" s="7">
        <f t="shared" ref="Y9027:Y9090" si="1231">IF(W9027-AC9027&lt;=0,0,IF(O9027="返现",MAX(W9027-AB9027-AC9027,0),MAX(W9027-AC9027,0)))</f>
        <v>0</v>
      </c>
      <c r="Z9027" s="174"/>
      <c r="AA9027" s="8">
        <f t="shared" si="1229"/>
        <v>0</v>
      </c>
      <c r="AB9027" s="164">
        <f t="shared" si="1230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2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 hidden="1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1993</v>
      </c>
      <c r="I9028" s="175" t="s">
        <v>5064</v>
      </c>
      <c r="J9028" s="168" t="s">
        <v>1995</v>
      </c>
      <c r="K9028" s="158" t="s">
        <v>32</v>
      </c>
      <c r="L9028" s="175" t="s">
        <v>2324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2325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3"/>
        <v>54207.199999999983</v>
      </c>
      <c r="W9028" s="164">
        <f t="shared" si="1224"/>
        <v>167542.26999999999</v>
      </c>
      <c r="X9028" s="174"/>
      <c r="Y9028" s="7">
        <f t="shared" si="1231"/>
        <v>0</v>
      </c>
      <c r="Z9028" s="174"/>
      <c r="AA9028" s="8">
        <f t="shared" si="1229"/>
        <v>167542.26999999999</v>
      </c>
      <c r="AB9028" s="164">
        <f t="shared" si="1230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2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 hidden="1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2326</v>
      </c>
      <c r="F9029" s="160" t="s">
        <v>2326</v>
      </c>
      <c r="G9029" s="159" t="s">
        <v>2326</v>
      </c>
      <c r="H9029" s="160" t="s">
        <v>1993</v>
      </c>
      <c r="I9029" s="175" t="s">
        <v>5064</v>
      </c>
      <c r="J9029" s="168" t="s">
        <v>1995</v>
      </c>
      <c r="K9029" s="158" t="s">
        <v>32</v>
      </c>
      <c r="L9029" s="160" t="s">
        <v>2326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2327</v>
      </c>
      <c r="R9029" s="160"/>
      <c r="S9029" s="164">
        <v>0</v>
      </c>
      <c r="T9029" s="164">
        <v>0</v>
      </c>
      <c r="U9029" s="164">
        <v>0</v>
      </c>
      <c r="V9029" s="164">
        <f t="shared" si="1223"/>
        <v>0</v>
      </c>
      <c r="W9029" s="164">
        <f t="shared" si="1224"/>
        <v>0</v>
      </c>
      <c r="X9029" s="164"/>
      <c r="Y9029" s="7">
        <f t="shared" si="1231"/>
        <v>0</v>
      </c>
      <c r="Z9029" s="164"/>
      <c r="AA9029" s="8">
        <f t="shared" si="1229"/>
        <v>0</v>
      </c>
      <c r="AB9029" s="164">
        <f t="shared" si="1230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2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 hidden="1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2326</v>
      </c>
      <c r="F9030" s="160" t="s">
        <v>2328</v>
      </c>
      <c r="G9030" s="159" t="s">
        <v>2326</v>
      </c>
      <c r="H9030" s="160" t="s">
        <v>1993</v>
      </c>
      <c r="I9030" s="175" t="s">
        <v>5064</v>
      </c>
      <c r="J9030" s="168" t="s">
        <v>1995</v>
      </c>
      <c r="K9030" s="158" t="s">
        <v>32</v>
      </c>
      <c r="L9030" s="160" t="s">
        <v>2326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2327</v>
      </c>
      <c r="R9030" s="160"/>
      <c r="S9030" s="164">
        <v>0</v>
      </c>
      <c r="T9030" s="164">
        <v>0</v>
      </c>
      <c r="U9030" s="164">
        <v>0</v>
      </c>
      <c r="V9030" s="164">
        <f t="shared" si="1223"/>
        <v>0</v>
      </c>
      <c r="W9030" s="164">
        <f t="shared" si="1224"/>
        <v>0</v>
      </c>
      <c r="X9030" s="164"/>
      <c r="Y9030" s="7">
        <f t="shared" si="1231"/>
        <v>0</v>
      </c>
      <c r="Z9030" s="164"/>
      <c r="AA9030" s="8">
        <f t="shared" si="1229"/>
        <v>0</v>
      </c>
      <c r="AB9030" s="164">
        <f t="shared" si="1230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2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 hidden="1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2329</v>
      </c>
      <c r="F9031" s="175" t="s">
        <v>2329</v>
      </c>
      <c r="G9031" s="176" t="s">
        <v>2329</v>
      </c>
      <c r="H9031" s="175" t="s">
        <v>1993</v>
      </c>
      <c r="I9031" s="175" t="s">
        <v>5064</v>
      </c>
      <c r="J9031" s="168" t="s">
        <v>1995</v>
      </c>
      <c r="K9031" s="158" t="s">
        <v>32</v>
      </c>
      <c r="L9031" s="175" t="s">
        <v>2324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2325</v>
      </c>
      <c r="R9031" s="160"/>
      <c r="S9031" s="174">
        <v>482.29</v>
      </c>
      <c r="T9031" s="174">
        <v>0</v>
      </c>
      <c r="U9031" s="174">
        <v>0</v>
      </c>
      <c r="V9031" s="174">
        <f t="shared" si="1223"/>
        <v>482.29</v>
      </c>
      <c r="W9031" s="164">
        <f t="shared" si="1224"/>
        <v>0</v>
      </c>
      <c r="X9031" s="174"/>
      <c r="Y9031" s="7">
        <f t="shared" si="1231"/>
        <v>0</v>
      </c>
      <c r="Z9031" s="174"/>
      <c r="AA9031" s="8">
        <f t="shared" si="1229"/>
        <v>0</v>
      </c>
      <c r="AB9031" s="164">
        <f t="shared" si="1230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2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 hidden="1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1993</v>
      </c>
      <c r="I9032" s="175" t="s">
        <v>5064</v>
      </c>
      <c r="J9032" s="168" t="s">
        <v>1995</v>
      </c>
      <c r="K9032" s="158" t="s">
        <v>32</v>
      </c>
      <c r="L9032" s="175" t="s">
        <v>2326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2330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3"/>
        <v>1135.989999999998</v>
      </c>
      <c r="W9032" s="164">
        <f t="shared" si="1224"/>
        <v>0</v>
      </c>
      <c r="X9032" s="174"/>
      <c r="Y9032" s="7">
        <f t="shared" si="1231"/>
        <v>0</v>
      </c>
      <c r="Z9032" s="174"/>
      <c r="AA9032" s="8">
        <f t="shared" si="1229"/>
        <v>0</v>
      </c>
      <c r="AB9032" s="164">
        <f t="shared" si="1230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2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 hidden="1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1993</v>
      </c>
      <c r="I9033" s="175" t="s">
        <v>5064</v>
      </c>
      <c r="J9033" s="168" t="s">
        <v>1995</v>
      </c>
      <c r="K9033" s="158" t="s">
        <v>32</v>
      </c>
      <c r="L9033" s="175" t="s">
        <v>1756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2333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3"/>
        <v>4642.2300000000032</v>
      </c>
      <c r="W9033" s="164">
        <f t="shared" si="1224"/>
        <v>16663.725490196077</v>
      </c>
      <c r="X9033" s="174"/>
      <c r="Y9033" s="7">
        <f t="shared" si="1231"/>
        <v>0</v>
      </c>
      <c r="Z9033" s="174"/>
      <c r="AA9033" s="8">
        <f t="shared" si="1229"/>
        <v>16663.725490196077</v>
      </c>
      <c r="AB9033" s="164">
        <f t="shared" si="1230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2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 hidden="1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2334</v>
      </c>
      <c r="G9034" s="176" t="s">
        <v>838</v>
      </c>
      <c r="H9034" s="175" t="s">
        <v>1993</v>
      </c>
      <c r="I9034" s="175" t="s">
        <v>5064</v>
      </c>
      <c r="J9034" s="168" t="s">
        <v>1995</v>
      </c>
      <c r="K9034" s="158" t="s">
        <v>32</v>
      </c>
      <c r="L9034" s="175" t="s">
        <v>2335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2336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3">S9034+T9034-U9034</f>
        <v>20021.52</v>
      </c>
      <c r="W9034" s="164">
        <f t="shared" si="1224"/>
        <v>0</v>
      </c>
      <c r="X9034" s="174"/>
      <c r="Y9034" s="7">
        <f t="shared" si="1231"/>
        <v>0</v>
      </c>
      <c r="Z9034" s="174"/>
      <c r="AA9034" s="8">
        <f t="shared" si="1229"/>
        <v>0</v>
      </c>
      <c r="AB9034" s="164">
        <f t="shared" si="1230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2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 hidden="1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2339</v>
      </c>
      <c r="F9035" s="175" t="s">
        <v>2339</v>
      </c>
      <c r="G9035" s="176" t="s">
        <v>2339</v>
      </c>
      <c r="H9035" s="175" t="s">
        <v>1993</v>
      </c>
      <c r="I9035" s="175" t="s">
        <v>5064</v>
      </c>
      <c r="J9035" s="168" t="s">
        <v>1995</v>
      </c>
      <c r="K9035" s="158" t="s">
        <v>32</v>
      </c>
      <c r="L9035" s="175" t="s">
        <v>2339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2340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3"/>
        <v>37351.440000000024</v>
      </c>
      <c r="W9035" s="164">
        <f t="shared" si="1224"/>
        <v>12647.1</v>
      </c>
      <c r="X9035" s="174"/>
      <c r="Y9035" s="7">
        <f t="shared" si="1231"/>
        <v>0</v>
      </c>
      <c r="Z9035" s="174"/>
      <c r="AA9035" s="8">
        <f t="shared" si="1229"/>
        <v>12647.1</v>
      </c>
      <c r="AB9035" s="164">
        <f t="shared" si="1230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2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 hidden="1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2341</v>
      </c>
      <c r="F9036" s="175" t="s">
        <v>2342</v>
      </c>
      <c r="G9036" s="176" t="s">
        <v>2341</v>
      </c>
      <c r="H9036" s="175" t="s">
        <v>1993</v>
      </c>
      <c r="I9036" s="175" t="s">
        <v>5064</v>
      </c>
      <c r="J9036" s="168" t="s">
        <v>1995</v>
      </c>
      <c r="K9036" s="158" t="s">
        <v>32</v>
      </c>
      <c r="L9036" s="175" t="s">
        <v>2343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2344</v>
      </c>
      <c r="R9036" s="160"/>
      <c r="S9036" s="174">
        <v>434.58</v>
      </c>
      <c r="T9036" s="174">
        <v>0</v>
      </c>
      <c r="U9036" s="174">
        <v>0</v>
      </c>
      <c r="V9036" s="174">
        <f t="shared" si="1233"/>
        <v>434.58</v>
      </c>
      <c r="W9036" s="164">
        <f t="shared" si="1224"/>
        <v>0</v>
      </c>
      <c r="X9036" s="174"/>
      <c r="Y9036" s="7">
        <f t="shared" si="1231"/>
        <v>0</v>
      </c>
      <c r="Z9036" s="174"/>
      <c r="AA9036" s="8">
        <f t="shared" si="1229"/>
        <v>0</v>
      </c>
      <c r="AB9036" s="164">
        <f t="shared" si="1230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2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 hidden="1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2346</v>
      </c>
      <c r="F9037" s="175" t="s">
        <v>2346</v>
      </c>
      <c r="G9037" s="176" t="s">
        <v>2346</v>
      </c>
      <c r="H9037" s="175" t="s">
        <v>1993</v>
      </c>
      <c r="I9037" s="175" t="s">
        <v>5064</v>
      </c>
      <c r="J9037" s="168" t="s">
        <v>1995</v>
      </c>
      <c r="K9037" s="158" t="s">
        <v>32</v>
      </c>
      <c r="L9037" s="175" t="s">
        <v>2346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2347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3"/>
        <v>12134.599999999999</v>
      </c>
      <c r="W9037" s="164">
        <f t="shared" si="1224"/>
        <v>43068.725490196077</v>
      </c>
      <c r="X9037" s="174"/>
      <c r="Y9037" s="7">
        <f t="shared" si="1231"/>
        <v>0</v>
      </c>
      <c r="Z9037" s="174"/>
      <c r="AA9037" s="8">
        <f t="shared" si="1229"/>
        <v>43068.725490196077</v>
      </c>
      <c r="AB9037" s="164">
        <f t="shared" si="1230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2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 hidden="1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2348</v>
      </c>
      <c r="F9038" s="175" t="s">
        <v>2348</v>
      </c>
      <c r="G9038" s="176" t="s">
        <v>2348</v>
      </c>
      <c r="H9038" s="175" t="s">
        <v>1993</v>
      </c>
      <c r="I9038" s="175" t="s">
        <v>5064</v>
      </c>
      <c r="J9038" s="168" t="s">
        <v>1995</v>
      </c>
      <c r="K9038" s="158" t="s">
        <v>32</v>
      </c>
      <c r="L9038" s="175" t="s">
        <v>2349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2350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4"/>
        <v>0</v>
      </c>
      <c r="X9038" s="174"/>
      <c r="Y9038" s="7">
        <f t="shared" si="1231"/>
        <v>0</v>
      </c>
      <c r="Z9038" s="174"/>
      <c r="AA9038" s="8">
        <f t="shared" si="1229"/>
        <v>0</v>
      </c>
      <c r="AB9038" s="164">
        <f t="shared" si="1230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2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 hidden="1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2348</v>
      </c>
      <c r="F9039" s="175" t="s">
        <v>2348</v>
      </c>
      <c r="G9039" s="176" t="s">
        <v>2348</v>
      </c>
      <c r="H9039" s="175" t="s">
        <v>1993</v>
      </c>
      <c r="I9039" s="175" t="s">
        <v>5064</v>
      </c>
      <c r="J9039" s="168" t="s">
        <v>1995</v>
      </c>
      <c r="K9039" s="158" t="s">
        <v>32</v>
      </c>
      <c r="L9039" s="175" t="s">
        <v>2349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2351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3"/>
        <v>125094.62</v>
      </c>
      <c r="W9039" s="164">
        <f t="shared" si="1224"/>
        <v>400516.07843137259</v>
      </c>
      <c r="X9039" s="174"/>
      <c r="Y9039" s="7">
        <f t="shared" si="1231"/>
        <v>0</v>
      </c>
      <c r="Z9039" s="174"/>
      <c r="AA9039" s="8">
        <f t="shared" si="1229"/>
        <v>400516.07843137259</v>
      </c>
      <c r="AB9039" s="164">
        <f t="shared" si="1230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2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 hidden="1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2348</v>
      </c>
      <c r="F9040" s="175" t="s">
        <v>2348</v>
      </c>
      <c r="G9040" s="176" t="s">
        <v>2348</v>
      </c>
      <c r="H9040" s="175" t="s">
        <v>1993</v>
      </c>
      <c r="I9040" s="175" t="s">
        <v>5064</v>
      </c>
      <c r="J9040" s="168" t="s">
        <v>1995</v>
      </c>
      <c r="K9040" s="158" t="s">
        <v>32</v>
      </c>
      <c r="L9040" s="175" t="s">
        <v>2349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2350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4"/>
        <v>0</v>
      </c>
      <c r="X9040" s="174"/>
      <c r="Y9040" s="7">
        <f t="shared" si="1231"/>
        <v>0</v>
      </c>
      <c r="Z9040" s="174"/>
      <c r="AA9040" s="8">
        <f t="shared" si="1229"/>
        <v>0</v>
      </c>
      <c r="AB9040" s="164">
        <f t="shared" si="1230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2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 hidden="1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2352</v>
      </c>
      <c r="F9041" s="175" t="s">
        <v>2352</v>
      </c>
      <c r="G9041" s="176" t="s">
        <v>2352</v>
      </c>
      <c r="H9041" s="175" t="s">
        <v>1993</v>
      </c>
      <c r="I9041" s="175" t="s">
        <v>5064</v>
      </c>
      <c r="J9041" s="168" t="s">
        <v>1995</v>
      </c>
      <c r="K9041" s="158" t="s">
        <v>32</v>
      </c>
      <c r="L9041" s="175" t="s">
        <v>2352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2353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3"/>
        <v>440.79999999998802</v>
      </c>
      <c r="W9041" s="164">
        <f t="shared" si="1224"/>
        <v>0</v>
      </c>
      <c r="X9041" s="174"/>
      <c r="Y9041" s="7">
        <f t="shared" si="1231"/>
        <v>0</v>
      </c>
      <c r="Z9041" s="174"/>
      <c r="AA9041" s="8">
        <f t="shared" si="1229"/>
        <v>0</v>
      </c>
      <c r="AB9041" s="164">
        <f t="shared" si="1230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2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 hidden="1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2269</v>
      </c>
      <c r="F9042" s="175" t="s">
        <v>2269</v>
      </c>
      <c r="G9042" s="176" t="s">
        <v>2269</v>
      </c>
      <c r="H9042" s="175" t="s">
        <v>1993</v>
      </c>
      <c r="I9042" s="175" t="s">
        <v>5064</v>
      </c>
      <c r="J9042" s="168" t="s">
        <v>1995</v>
      </c>
      <c r="K9042" s="158" t="s">
        <v>32</v>
      </c>
      <c r="L9042" s="175" t="s">
        <v>2270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2271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3"/>
        <v>80189.5</v>
      </c>
      <c r="W9042" s="164">
        <f t="shared" si="1224"/>
        <v>63775</v>
      </c>
      <c r="X9042" s="174"/>
      <c r="Y9042" s="7">
        <f t="shared" si="1231"/>
        <v>0</v>
      </c>
      <c r="Z9042" s="174"/>
      <c r="AA9042" s="8">
        <f t="shared" si="1229"/>
        <v>63775</v>
      </c>
      <c r="AB9042" s="164">
        <f t="shared" si="1230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2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 hidden="1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2269</v>
      </c>
      <c r="F9043" s="175" t="s">
        <v>2269</v>
      </c>
      <c r="G9043" s="176" t="s">
        <v>2269</v>
      </c>
      <c r="H9043" s="175" t="s">
        <v>1993</v>
      </c>
      <c r="I9043" s="175" t="s">
        <v>5064</v>
      </c>
      <c r="J9043" s="168" t="s">
        <v>1995</v>
      </c>
      <c r="K9043" s="158" t="s">
        <v>32</v>
      </c>
      <c r="L9043" s="175" t="s">
        <v>2270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2271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3"/>
        <v>0</v>
      </c>
      <c r="W9043" s="164">
        <f t="shared" ref="W9043:W9100" si="1234">IF(O9043="折扣",U9043*P9043,IF(O9043="返现",U9043,U9043/(1+P9043)))</f>
        <v>18757.3</v>
      </c>
      <c r="X9043" s="174"/>
      <c r="Y9043" s="7">
        <f t="shared" si="1231"/>
        <v>18757.3</v>
      </c>
      <c r="Z9043" s="174"/>
      <c r="AA9043" s="8">
        <f t="shared" si="1229"/>
        <v>18757.3</v>
      </c>
      <c r="AB9043" s="164">
        <f t="shared" si="1230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2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 hidden="1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2354</v>
      </c>
      <c r="F9044" s="175" t="s">
        <v>2354</v>
      </c>
      <c r="G9044" s="176" t="s">
        <v>2354</v>
      </c>
      <c r="H9044" s="175" t="s">
        <v>1993</v>
      </c>
      <c r="I9044" s="175" t="s">
        <v>5064</v>
      </c>
      <c r="J9044" s="168" t="s">
        <v>1995</v>
      </c>
      <c r="K9044" s="158" t="s">
        <v>32</v>
      </c>
      <c r="L9044" s="175" t="s">
        <v>2354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2355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3"/>
        <v>9.9999999993087806E-3</v>
      </c>
      <c r="W9044" s="164">
        <f t="shared" si="1234"/>
        <v>0</v>
      </c>
      <c r="X9044" s="174"/>
      <c r="Y9044" s="7">
        <f t="shared" si="1231"/>
        <v>0</v>
      </c>
      <c r="Z9044" s="174"/>
      <c r="AA9044" s="8">
        <f t="shared" si="1229"/>
        <v>0</v>
      </c>
      <c r="AB9044" s="164">
        <f t="shared" si="1230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2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 hidden="1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2356</v>
      </c>
      <c r="F9045" s="175" t="s">
        <v>2356</v>
      </c>
      <c r="G9045" s="176" t="s">
        <v>2356</v>
      </c>
      <c r="H9045" s="175" t="s">
        <v>1993</v>
      </c>
      <c r="I9045" s="175" t="s">
        <v>5064</v>
      </c>
      <c r="J9045" s="168" t="s">
        <v>1995</v>
      </c>
      <c r="K9045" s="158" t="s">
        <v>32</v>
      </c>
      <c r="L9045" s="175" t="s">
        <v>1767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2314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3"/>
        <v>25286.03</v>
      </c>
      <c r="W9045" s="164">
        <f t="shared" si="1234"/>
        <v>4713.9699999999993</v>
      </c>
      <c r="X9045" s="174"/>
      <c r="Y9045" s="7">
        <f t="shared" si="1231"/>
        <v>0</v>
      </c>
      <c r="Z9045" s="174"/>
      <c r="AA9045" s="8">
        <f t="shared" si="1229"/>
        <v>4713.9699999999993</v>
      </c>
      <c r="AB9045" s="164">
        <f t="shared" si="1230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2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 hidden="1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1993</v>
      </c>
      <c r="I9046" s="175" t="s">
        <v>5064</v>
      </c>
      <c r="J9046" s="168" t="s">
        <v>1995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3"/>
        <v>4033.89</v>
      </c>
      <c r="W9046" s="164">
        <f t="shared" si="1234"/>
        <v>0</v>
      </c>
      <c r="X9046" s="174"/>
      <c r="Y9046" s="7">
        <f t="shared" si="1231"/>
        <v>0</v>
      </c>
      <c r="Z9046" s="174"/>
      <c r="AA9046" s="8">
        <f t="shared" si="1229"/>
        <v>0</v>
      </c>
      <c r="AB9046" s="164">
        <f t="shared" si="1230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2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 hidden="1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2359</v>
      </c>
      <c r="F9047" s="175" t="s">
        <v>2359</v>
      </c>
      <c r="G9047" s="176" t="s">
        <v>2359</v>
      </c>
      <c r="H9047" s="175" t="s">
        <v>1993</v>
      </c>
      <c r="I9047" s="175" t="s">
        <v>5064</v>
      </c>
      <c r="J9047" s="168" t="s">
        <v>1995</v>
      </c>
      <c r="K9047" s="158" t="s">
        <v>32</v>
      </c>
      <c r="L9047" s="175" t="s">
        <v>2359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2360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3"/>
        <v>918.13000000000011</v>
      </c>
      <c r="W9047" s="164">
        <f t="shared" si="1234"/>
        <v>838.5</v>
      </c>
      <c r="X9047" s="174"/>
      <c r="Y9047" s="7">
        <f t="shared" si="1231"/>
        <v>0</v>
      </c>
      <c r="Z9047" s="174"/>
      <c r="AA9047" s="8">
        <f t="shared" si="1229"/>
        <v>838.5</v>
      </c>
      <c r="AB9047" s="164">
        <f t="shared" si="1230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2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 hidden="1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2359</v>
      </c>
      <c r="F9048" s="175" t="s">
        <v>2359</v>
      </c>
      <c r="G9048" s="176" t="s">
        <v>2359</v>
      </c>
      <c r="H9048" s="175" t="s">
        <v>1993</v>
      </c>
      <c r="I9048" s="175" t="s">
        <v>5064</v>
      </c>
      <c r="J9048" s="168" t="s">
        <v>1995</v>
      </c>
      <c r="K9048" s="158" t="s">
        <v>32</v>
      </c>
      <c r="L9048" s="175" t="s">
        <v>2359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2360</v>
      </c>
      <c r="R9048" s="160"/>
      <c r="S9048" s="174">
        <v>-420</v>
      </c>
      <c r="T9048" s="174">
        <v>0</v>
      </c>
      <c r="U9048" s="174">
        <v>0</v>
      </c>
      <c r="V9048" s="174">
        <f t="shared" si="1233"/>
        <v>-420</v>
      </c>
      <c r="W9048" s="164">
        <f t="shared" si="1234"/>
        <v>0</v>
      </c>
      <c r="X9048" s="174"/>
      <c r="Y9048" s="7">
        <f t="shared" si="1231"/>
        <v>0</v>
      </c>
      <c r="Z9048" s="174"/>
      <c r="AA9048" s="8">
        <f t="shared" si="1229"/>
        <v>0</v>
      </c>
      <c r="AB9048" s="164">
        <f t="shared" si="1230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2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 hidden="1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2364</v>
      </c>
      <c r="F9049" s="175" t="s">
        <v>2364</v>
      </c>
      <c r="G9049" s="176" t="s">
        <v>2364</v>
      </c>
      <c r="H9049" s="175" t="s">
        <v>1993</v>
      </c>
      <c r="I9049" s="175" t="s">
        <v>5064</v>
      </c>
      <c r="J9049" s="168" t="s">
        <v>1995</v>
      </c>
      <c r="K9049" s="158" t="s">
        <v>32</v>
      </c>
      <c r="L9049" s="175" t="s">
        <v>2365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2366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3"/>
        <v>137291.29999999999</v>
      </c>
      <c r="W9049" s="164">
        <f t="shared" si="1234"/>
        <v>69075.8</v>
      </c>
      <c r="X9049" s="174"/>
      <c r="Y9049" s="7">
        <f t="shared" si="1231"/>
        <v>0</v>
      </c>
      <c r="Z9049" s="174"/>
      <c r="AA9049" s="8">
        <f t="shared" si="1229"/>
        <v>69075.8</v>
      </c>
      <c r="AB9049" s="164">
        <f t="shared" si="1230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2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 hidden="1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4035</v>
      </c>
      <c r="F9050" s="175" t="s">
        <v>4035</v>
      </c>
      <c r="G9050" s="176" t="s">
        <v>4035</v>
      </c>
      <c r="H9050" s="175" t="s">
        <v>1993</v>
      </c>
      <c r="I9050" s="175" t="s">
        <v>5064</v>
      </c>
      <c r="J9050" s="168" t="s">
        <v>1995</v>
      </c>
      <c r="K9050" s="158" t="s">
        <v>32</v>
      </c>
      <c r="L9050" s="175" t="s">
        <v>4035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4036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3"/>
        <v>3092.6000000000004</v>
      </c>
      <c r="W9050" s="164">
        <f t="shared" si="1234"/>
        <v>10829.901960784313</v>
      </c>
      <c r="X9050" s="174"/>
      <c r="Y9050" s="7">
        <f t="shared" si="1231"/>
        <v>0</v>
      </c>
      <c r="Z9050" s="174"/>
      <c r="AA9050" s="8">
        <f t="shared" si="1229"/>
        <v>10829.901960784313</v>
      </c>
      <c r="AB9050" s="164">
        <f t="shared" si="1230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2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 hidden="1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3472</v>
      </c>
      <c r="F9051" s="175" t="s">
        <v>3472</v>
      </c>
      <c r="G9051" s="176" t="s">
        <v>3472</v>
      </c>
      <c r="H9051" s="175" t="s">
        <v>1993</v>
      </c>
      <c r="I9051" s="175" t="s">
        <v>5064</v>
      </c>
      <c r="J9051" s="168" t="s">
        <v>1995</v>
      </c>
      <c r="K9051" s="158" t="s">
        <v>32</v>
      </c>
      <c r="L9051" s="175" t="s">
        <v>3472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3473</v>
      </c>
      <c r="R9051" s="160"/>
      <c r="S9051" s="174">
        <v>10000</v>
      </c>
      <c r="T9051" s="174">
        <v>-10000</v>
      </c>
      <c r="U9051" s="174">
        <v>0</v>
      </c>
      <c r="V9051" s="174">
        <f t="shared" si="1233"/>
        <v>0</v>
      </c>
      <c r="W9051" s="164">
        <f t="shared" si="1234"/>
        <v>0</v>
      </c>
      <c r="X9051" s="174"/>
      <c r="Y9051" s="7">
        <f t="shared" si="1231"/>
        <v>0</v>
      </c>
      <c r="Z9051" s="174"/>
      <c r="AA9051" s="8">
        <f t="shared" si="1229"/>
        <v>0</v>
      </c>
      <c r="AB9051" s="164">
        <f t="shared" si="1230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2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 hidden="1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1993</v>
      </c>
      <c r="I9052" s="175" t="s">
        <v>5064</v>
      </c>
      <c r="J9052" s="168" t="s">
        <v>1995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2367</v>
      </c>
      <c r="R9052" s="160"/>
      <c r="S9052" s="174">
        <v>31200</v>
      </c>
      <c r="T9052" s="174">
        <v>0</v>
      </c>
      <c r="U9052" s="174">
        <v>0</v>
      </c>
      <c r="V9052" s="174">
        <f t="shared" si="1233"/>
        <v>31200</v>
      </c>
      <c r="W9052" s="164">
        <f t="shared" si="1234"/>
        <v>0</v>
      </c>
      <c r="X9052" s="174"/>
      <c r="Y9052" s="7">
        <f t="shared" si="1231"/>
        <v>0</v>
      </c>
      <c r="Z9052" s="174"/>
      <c r="AA9052" s="8">
        <f t="shared" si="1229"/>
        <v>0</v>
      </c>
      <c r="AB9052" s="164">
        <f t="shared" si="1230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2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 hidden="1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1993</v>
      </c>
      <c r="I9053" s="175" t="s">
        <v>5064</v>
      </c>
      <c r="J9053" s="168" t="s">
        <v>1995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2367</v>
      </c>
      <c r="R9053" s="160"/>
      <c r="S9053" s="174">
        <v>-503.3</v>
      </c>
      <c r="T9053" s="174">
        <v>0</v>
      </c>
      <c r="U9053" s="174">
        <v>0</v>
      </c>
      <c r="V9053" s="174">
        <f t="shared" si="1233"/>
        <v>-503.3</v>
      </c>
      <c r="W9053" s="164">
        <f t="shared" si="1234"/>
        <v>0</v>
      </c>
      <c r="X9053" s="174"/>
      <c r="Y9053" s="7">
        <f t="shared" si="1231"/>
        <v>0</v>
      </c>
      <c r="Z9053" s="174"/>
      <c r="AA9053" s="8">
        <f t="shared" si="1229"/>
        <v>0</v>
      </c>
      <c r="AB9053" s="164">
        <f t="shared" si="1230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2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 hidden="1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2368</v>
      </c>
      <c r="F9054" s="175" t="s">
        <v>2369</v>
      </c>
      <c r="G9054" s="176" t="s">
        <v>2368</v>
      </c>
      <c r="H9054" s="175" t="s">
        <v>1993</v>
      </c>
      <c r="I9054" s="175" t="s">
        <v>5064</v>
      </c>
      <c r="J9054" s="168" t="s">
        <v>1995</v>
      </c>
      <c r="K9054" s="158" t="s">
        <v>32</v>
      </c>
      <c r="L9054" s="175" t="s">
        <v>2368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2370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3"/>
        <v>18770.099999999999</v>
      </c>
      <c r="W9054" s="164">
        <f t="shared" si="1234"/>
        <v>0</v>
      </c>
      <c r="X9054" s="174"/>
      <c r="Y9054" s="7">
        <f t="shared" si="1231"/>
        <v>0</v>
      </c>
      <c r="Z9054" s="174"/>
      <c r="AA9054" s="8">
        <f t="shared" si="1229"/>
        <v>0</v>
      </c>
      <c r="AB9054" s="164">
        <f t="shared" si="1230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2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 hidden="1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1993</v>
      </c>
      <c r="I9055" s="175" t="s">
        <v>5064</v>
      </c>
      <c r="J9055" s="168" t="s">
        <v>1995</v>
      </c>
      <c r="K9055" s="158" t="s">
        <v>32</v>
      </c>
      <c r="L9055" s="175" t="s">
        <v>2371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2372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3"/>
        <v>146973.31000000003</v>
      </c>
      <c r="W9055" s="164">
        <f t="shared" si="1234"/>
        <v>140798.17307692306</v>
      </c>
      <c r="X9055" s="174"/>
      <c r="Y9055" s="7">
        <f t="shared" si="1231"/>
        <v>0</v>
      </c>
      <c r="Z9055" s="174"/>
      <c r="AA9055" s="8">
        <f t="shared" si="1229"/>
        <v>140798.17307692306</v>
      </c>
      <c r="AB9055" s="164">
        <f t="shared" si="1230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2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 hidden="1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2373</v>
      </c>
      <c r="F9056" s="175" t="s">
        <v>2373</v>
      </c>
      <c r="G9056" s="176" t="s">
        <v>2373</v>
      </c>
      <c r="H9056" s="175" t="s">
        <v>1993</v>
      </c>
      <c r="I9056" s="175" t="s">
        <v>5064</v>
      </c>
      <c r="J9056" s="168" t="s">
        <v>1995</v>
      </c>
      <c r="K9056" s="158" t="s">
        <v>32</v>
      </c>
      <c r="L9056" s="175" t="s">
        <v>2373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2374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3"/>
        <v>10623.599999999999</v>
      </c>
      <c r="W9056" s="164">
        <f t="shared" si="1234"/>
        <v>15370.588235294117</v>
      </c>
      <c r="X9056" s="174"/>
      <c r="Y9056" s="7">
        <f t="shared" si="1231"/>
        <v>0</v>
      </c>
      <c r="Z9056" s="174"/>
      <c r="AA9056" s="8">
        <f t="shared" si="1229"/>
        <v>15370.588235294117</v>
      </c>
      <c r="AB9056" s="164">
        <f t="shared" si="1230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2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 hidden="1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2375</v>
      </c>
      <c r="F9057" s="175" t="s">
        <v>2375</v>
      </c>
      <c r="G9057" s="176" t="s">
        <v>2375</v>
      </c>
      <c r="H9057" s="175" t="s">
        <v>1993</v>
      </c>
      <c r="I9057" s="175" t="s">
        <v>5064</v>
      </c>
      <c r="J9057" s="168" t="s">
        <v>1995</v>
      </c>
      <c r="K9057" s="158" t="s">
        <v>32</v>
      </c>
      <c r="L9057" s="175" t="s">
        <v>2375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2376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3"/>
        <v>15.6999999999998</v>
      </c>
      <c r="W9057" s="164">
        <f t="shared" si="1234"/>
        <v>0</v>
      </c>
      <c r="X9057" s="174"/>
      <c r="Y9057" s="7">
        <f t="shared" si="1231"/>
        <v>0</v>
      </c>
      <c r="Z9057" s="174"/>
      <c r="AA9057" s="8">
        <f t="shared" si="1229"/>
        <v>0</v>
      </c>
      <c r="AB9057" s="164">
        <f t="shared" si="1230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2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 hidden="1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2413</v>
      </c>
      <c r="F9058" s="175" t="s">
        <v>2413</v>
      </c>
      <c r="G9058" s="176" t="s">
        <v>2413</v>
      </c>
      <c r="H9058" s="175" t="s">
        <v>1993</v>
      </c>
      <c r="I9058" s="175" t="s">
        <v>5064</v>
      </c>
      <c r="J9058" s="168" t="s">
        <v>1995</v>
      </c>
      <c r="K9058" s="158" t="s">
        <v>32</v>
      </c>
      <c r="L9058" s="175" t="s">
        <v>2413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2414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3"/>
        <v>4052.7200000000012</v>
      </c>
      <c r="W9058" s="164">
        <f t="shared" si="1234"/>
        <v>6012.5</v>
      </c>
      <c r="X9058" s="174"/>
      <c r="Y9058" s="7">
        <f t="shared" si="1231"/>
        <v>0</v>
      </c>
      <c r="Z9058" s="174"/>
      <c r="AA9058" s="8">
        <f t="shared" si="1229"/>
        <v>6012.5</v>
      </c>
      <c r="AB9058" s="164">
        <f t="shared" si="1230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2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 hidden="1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2377</v>
      </c>
      <c r="F9059" s="175" t="s">
        <v>2377</v>
      </c>
      <c r="G9059" s="176" t="s">
        <v>2377</v>
      </c>
      <c r="H9059" s="175" t="s">
        <v>1993</v>
      </c>
      <c r="I9059" s="175" t="s">
        <v>5064</v>
      </c>
      <c r="J9059" s="168" t="s">
        <v>1995</v>
      </c>
      <c r="K9059" s="158" t="s">
        <v>32</v>
      </c>
      <c r="L9059" s="175" t="s">
        <v>2377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2378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3"/>
        <v>12004.879999999997</v>
      </c>
      <c r="W9059" s="164">
        <f t="shared" si="1234"/>
        <v>39246.5</v>
      </c>
      <c r="X9059" s="174"/>
      <c r="Y9059" s="7">
        <f t="shared" si="1231"/>
        <v>0</v>
      </c>
      <c r="Z9059" s="174"/>
      <c r="AA9059" s="8">
        <f t="shared" si="1229"/>
        <v>39246.5</v>
      </c>
      <c r="AB9059" s="164">
        <f t="shared" si="1230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2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 hidden="1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2381</v>
      </c>
      <c r="F9060" s="175" t="s">
        <v>2381</v>
      </c>
      <c r="G9060" s="176" t="s">
        <v>2381</v>
      </c>
      <c r="H9060" s="175" t="s">
        <v>1993</v>
      </c>
      <c r="I9060" s="175" t="s">
        <v>5064</v>
      </c>
      <c r="J9060" s="168" t="s">
        <v>1995</v>
      </c>
      <c r="K9060" s="158" t="s">
        <v>32</v>
      </c>
      <c r="L9060" s="175" t="s">
        <v>2381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2382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3"/>
        <v>67.989999999999995</v>
      </c>
      <c r="W9060" s="164">
        <f t="shared" si="1234"/>
        <v>0</v>
      </c>
      <c r="X9060" s="174"/>
      <c r="Y9060" s="7">
        <f t="shared" si="1231"/>
        <v>0</v>
      </c>
      <c r="Z9060" s="174"/>
      <c r="AA9060" s="8">
        <f t="shared" si="1229"/>
        <v>0</v>
      </c>
      <c r="AB9060" s="164">
        <f t="shared" si="1230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2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 hidden="1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2383</v>
      </c>
      <c r="F9061" s="175" t="s">
        <v>2383</v>
      </c>
      <c r="G9061" s="176" t="s">
        <v>2383</v>
      </c>
      <c r="H9061" s="175" t="s">
        <v>1993</v>
      </c>
      <c r="I9061" s="175" t="s">
        <v>5064</v>
      </c>
      <c r="J9061" s="168" t="s">
        <v>1995</v>
      </c>
      <c r="K9061" s="158" t="s">
        <v>32</v>
      </c>
      <c r="L9061" s="175" t="s">
        <v>2383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2384</v>
      </c>
      <c r="R9061" s="160"/>
      <c r="S9061" s="174">
        <v>1475.2</v>
      </c>
      <c r="T9061" s="174">
        <v>0</v>
      </c>
      <c r="U9061" s="174">
        <v>0</v>
      </c>
      <c r="V9061" s="174">
        <f t="shared" si="1233"/>
        <v>1475.2</v>
      </c>
      <c r="W9061" s="164">
        <f t="shared" si="1234"/>
        <v>0</v>
      </c>
      <c r="X9061" s="174"/>
      <c r="Y9061" s="7">
        <f t="shared" si="1231"/>
        <v>0</v>
      </c>
      <c r="Z9061" s="174"/>
      <c r="AA9061" s="8">
        <f t="shared" si="1229"/>
        <v>0</v>
      </c>
      <c r="AB9061" s="164">
        <f t="shared" si="1230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2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 hidden="1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2385</v>
      </c>
      <c r="F9062" s="175" t="s">
        <v>2385</v>
      </c>
      <c r="G9062" s="176" t="s">
        <v>2385</v>
      </c>
      <c r="H9062" s="175" t="s">
        <v>1993</v>
      </c>
      <c r="I9062" s="175" t="s">
        <v>5064</v>
      </c>
      <c r="J9062" s="168" t="s">
        <v>1995</v>
      </c>
      <c r="K9062" s="158" t="s">
        <v>32</v>
      </c>
      <c r="L9062" s="175" t="s">
        <v>2386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2387</v>
      </c>
      <c r="R9062" s="160"/>
      <c r="S9062" s="174">
        <v>0</v>
      </c>
      <c r="T9062" s="174">
        <v>10000</v>
      </c>
      <c r="U9062" s="174">
        <v>10000</v>
      </c>
      <c r="V9062" s="174">
        <f t="shared" si="1233"/>
        <v>0</v>
      </c>
      <c r="W9062" s="164">
        <f t="shared" si="1234"/>
        <v>9803.9215686274511</v>
      </c>
      <c r="X9062" s="174"/>
      <c r="Y9062" s="7">
        <f t="shared" si="1231"/>
        <v>0</v>
      </c>
      <c r="Z9062" s="174"/>
      <c r="AA9062" s="8">
        <f t="shared" si="1229"/>
        <v>9803.9215686274511</v>
      </c>
      <c r="AB9062" s="164">
        <f t="shared" si="1230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2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 hidden="1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2385</v>
      </c>
      <c r="F9063" s="175" t="s">
        <v>2385</v>
      </c>
      <c r="G9063" s="176" t="s">
        <v>2385</v>
      </c>
      <c r="H9063" s="175" t="s">
        <v>1993</v>
      </c>
      <c r="I9063" s="175" t="s">
        <v>5064</v>
      </c>
      <c r="J9063" s="168" t="s">
        <v>1995</v>
      </c>
      <c r="K9063" s="158" t="s">
        <v>32</v>
      </c>
      <c r="L9063" s="175" t="s">
        <v>4943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4944</v>
      </c>
      <c r="R9063" s="160" t="s">
        <v>4945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3"/>
        <v>1359.2000000000007</v>
      </c>
      <c r="W9063" s="164">
        <f t="shared" si="1234"/>
        <v>8471.3725490196066</v>
      </c>
      <c r="X9063" s="174"/>
      <c r="Y9063" s="7">
        <f t="shared" si="1231"/>
        <v>0</v>
      </c>
      <c r="Z9063" s="174"/>
      <c r="AA9063" s="8">
        <f t="shared" si="1229"/>
        <v>8471.3725490196066</v>
      </c>
      <c r="AB9063" s="164">
        <f t="shared" si="1230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2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 hidden="1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2385</v>
      </c>
      <c r="F9064" s="175" t="s">
        <v>2385</v>
      </c>
      <c r="G9064" s="176" t="s">
        <v>2385</v>
      </c>
      <c r="H9064" s="175" t="s">
        <v>1993</v>
      </c>
      <c r="I9064" s="175" t="s">
        <v>5064</v>
      </c>
      <c r="J9064" s="168" t="s">
        <v>1995</v>
      </c>
      <c r="K9064" s="158" t="s">
        <v>32</v>
      </c>
      <c r="L9064" s="175" t="s">
        <v>2390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2391</v>
      </c>
      <c r="R9064" s="160"/>
      <c r="S9064" s="174">
        <v>0</v>
      </c>
      <c r="T9064" s="174">
        <v>15000</v>
      </c>
      <c r="U9064" s="174">
        <v>15000</v>
      </c>
      <c r="V9064" s="174">
        <f t="shared" si="1233"/>
        <v>0</v>
      </c>
      <c r="W9064" s="164">
        <f t="shared" si="1234"/>
        <v>14705.882352941177</v>
      </c>
      <c r="X9064" s="174"/>
      <c r="Y9064" s="7">
        <f t="shared" si="1231"/>
        <v>0</v>
      </c>
      <c r="Z9064" s="174"/>
      <c r="AA9064" s="8">
        <f t="shared" si="1229"/>
        <v>14705.882352941177</v>
      </c>
      <c r="AB9064" s="164">
        <f t="shared" si="1230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2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 hidden="1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2385</v>
      </c>
      <c r="F9065" s="175" t="s">
        <v>2385</v>
      </c>
      <c r="G9065" s="176" t="s">
        <v>2385</v>
      </c>
      <c r="H9065" s="175" t="s">
        <v>1993</v>
      </c>
      <c r="I9065" s="175" t="s">
        <v>5064</v>
      </c>
      <c r="J9065" s="168" t="s">
        <v>1995</v>
      </c>
      <c r="K9065" s="158" t="s">
        <v>32</v>
      </c>
      <c r="L9065" s="175" t="s">
        <v>2392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2393</v>
      </c>
      <c r="R9065" s="160"/>
      <c r="S9065" s="174">
        <v>0</v>
      </c>
      <c r="T9065" s="174">
        <v>15000</v>
      </c>
      <c r="U9065" s="174">
        <v>15000</v>
      </c>
      <c r="V9065" s="174">
        <f t="shared" si="1233"/>
        <v>0</v>
      </c>
      <c r="W9065" s="164">
        <f t="shared" si="1234"/>
        <v>14705.882352941177</v>
      </c>
      <c r="X9065" s="174"/>
      <c r="Y9065" s="7">
        <f t="shared" si="1231"/>
        <v>0</v>
      </c>
      <c r="Z9065" s="174"/>
      <c r="AA9065" s="8">
        <f t="shared" si="1229"/>
        <v>14705.882352941177</v>
      </c>
      <c r="AB9065" s="164">
        <f t="shared" si="1230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2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 hidden="1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1993</v>
      </c>
      <c r="I9066" s="175" t="s">
        <v>5064</v>
      </c>
      <c r="J9066" s="168" t="s">
        <v>1995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2394</v>
      </c>
      <c r="R9066" s="160"/>
      <c r="S9066" s="174">
        <v>10400</v>
      </c>
      <c r="T9066" s="174">
        <v>0</v>
      </c>
      <c r="U9066" s="174">
        <v>0</v>
      </c>
      <c r="V9066" s="174">
        <f t="shared" si="1233"/>
        <v>10400</v>
      </c>
      <c r="W9066" s="164">
        <f t="shared" si="1234"/>
        <v>0</v>
      </c>
      <c r="X9066" s="174"/>
      <c r="Y9066" s="7">
        <f t="shared" si="1231"/>
        <v>0</v>
      </c>
      <c r="Z9066" s="174"/>
      <c r="AA9066" s="8">
        <f t="shared" si="1229"/>
        <v>0</v>
      </c>
      <c r="AB9066" s="164">
        <f t="shared" si="1230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2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 hidden="1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2395</v>
      </c>
      <c r="F9067" s="175" t="s">
        <v>2395</v>
      </c>
      <c r="G9067" s="176" t="s">
        <v>2395</v>
      </c>
      <c r="H9067" s="175" t="s">
        <v>1993</v>
      </c>
      <c r="I9067" s="175" t="s">
        <v>5064</v>
      </c>
      <c r="J9067" s="168" t="s">
        <v>1995</v>
      </c>
      <c r="K9067" s="158" t="s">
        <v>32</v>
      </c>
      <c r="L9067" s="175" t="s">
        <v>2395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2396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3"/>
        <v>62541.933850000001</v>
      </c>
      <c r="W9067" s="164">
        <f t="shared" si="1234"/>
        <v>249411.0225882353</v>
      </c>
      <c r="X9067" s="174"/>
      <c r="Y9067" s="7">
        <f t="shared" si="1231"/>
        <v>0</v>
      </c>
      <c r="Z9067" s="174"/>
      <c r="AA9067" s="8">
        <f t="shared" si="1229"/>
        <v>249411.0225882353</v>
      </c>
      <c r="AB9067" s="164">
        <f t="shared" si="1230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2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 hidden="1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2395</v>
      </c>
      <c r="F9068" s="175" t="s">
        <v>2395</v>
      </c>
      <c r="G9068" s="176" t="s">
        <v>2395</v>
      </c>
      <c r="H9068" s="175" t="s">
        <v>1993</v>
      </c>
      <c r="I9068" s="175" t="s">
        <v>5064</v>
      </c>
      <c r="J9068" s="168" t="s">
        <v>1995</v>
      </c>
      <c r="K9068" s="158" t="s">
        <v>32</v>
      </c>
      <c r="L9068" s="175" t="s">
        <v>2395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2396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3"/>
        <v>0</v>
      </c>
      <c r="W9068" s="164">
        <f t="shared" si="1234"/>
        <v>-10000</v>
      </c>
      <c r="X9068" s="174"/>
      <c r="Y9068" s="7">
        <f t="shared" si="1231"/>
        <v>0</v>
      </c>
      <c r="Z9068" s="174"/>
      <c r="AA9068" s="8">
        <f t="shared" si="1229"/>
        <v>-10000</v>
      </c>
      <c r="AB9068" s="164">
        <f t="shared" si="1230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2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 hidden="1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2395</v>
      </c>
      <c r="F9069" s="175" t="s">
        <v>2395</v>
      </c>
      <c r="G9069" s="176" t="s">
        <v>2395</v>
      </c>
      <c r="H9069" s="175" t="s">
        <v>1993</v>
      </c>
      <c r="I9069" s="175" t="s">
        <v>5064</v>
      </c>
      <c r="J9069" s="168" t="s">
        <v>1995</v>
      </c>
      <c r="K9069" s="158" t="s">
        <v>32</v>
      </c>
      <c r="L9069" s="175" t="s">
        <v>2395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2397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3"/>
        <v>206391.60999999987</v>
      </c>
      <c r="W9069" s="164">
        <f t="shared" si="1234"/>
        <v>3441338.5</v>
      </c>
      <c r="X9069" s="174"/>
      <c r="Y9069" s="7">
        <f t="shared" si="1231"/>
        <v>0</v>
      </c>
      <c r="Z9069" s="174"/>
      <c r="AA9069" s="8">
        <f t="shared" si="1229"/>
        <v>3441338.5</v>
      </c>
      <c r="AB9069" s="164">
        <f t="shared" si="1230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2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 hidden="1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2395</v>
      </c>
      <c r="F9070" s="175" t="s">
        <v>2395</v>
      </c>
      <c r="G9070" s="176" t="s">
        <v>2395</v>
      </c>
      <c r="H9070" s="175" t="s">
        <v>1993</v>
      </c>
      <c r="I9070" s="175" t="s">
        <v>5064</v>
      </c>
      <c r="J9070" s="168" t="s">
        <v>1995</v>
      </c>
      <c r="K9070" s="158" t="s">
        <v>32</v>
      </c>
      <c r="L9070" s="175" t="s">
        <v>2395</v>
      </c>
      <c r="M9070" s="175" t="s">
        <v>63</v>
      </c>
      <c r="N9070" s="175" t="s">
        <v>4926</v>
      </c>
      <c r="O9070" s="175" t="s">
        <v>41</v>
      </c>
      <c r="P9070" s="177">
        <v>0.02</v>
      </c>
      <c r="Q9070" s="178" t="s">
        <v>2396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3"/>
        <v>-19384.243849999999</v>
      </c>
      <c r="W9070" s="164">
        <f t="shared" si="1234"/>
        <v>18344.732313725486</v>
      </c>
      <c r="X9070" s="174"/>
      <c r="Y9070" s="7">
        <f t="shared" si="1231"/>
        <v>0</v>
      </c>
      <c r="Z9070" s="174"/>
      <c r="AA9070" s="8">
        <f t="shared" si="1229"/>
        <v>18344.732313725486</v>
      </c>
      <c r="AB9070" s="164">
        <f t="shared" si="1230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2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 hidden="1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4038</v>
      </c>
      <c r="F9071" s="175" t="s">
        <v>4038</v>
      </c>
      <c r="G9071" s="176" t="s">
        <v>4038</v>
      </c>
      <c r="H9071" s="175" t="s">
        <v>1993</v>
      </c>
      <c r="I9071" s="175" t="s">
        <v>5064</v>
      </c>
      <c r="J9071" s="168" t="s">
        <v>1995</v>
      </c>
      <c r="K9071" s="158" t="s">
        <v>32</v>
      </c>
      <c r="L9071" s="175" t="s">
        <v>2386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2387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3"/>
        <v>0</v>
      </c>
      <c r="W9071" s="164">
        <f t="shared" si="1234"/>
        <v>39182.254901960783</v>
      </c>
      <c r="X9071" s="174"/>
      <c r="Y9071" s="7">
        <f t="shared" si="1231"/>
        <v>39182.254901960783</v>
      </c>
      <c r="Z9071" s="174"/>
      <c r="AA9071" s="8">
        <f t="shared" si="1229"/>
        <v>39182.254901960783</v>
      </c>
      <c r="AB9071" s="164">
        <f t="shared" si="1230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2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 hidden="1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4038</v>
      </c>
      <c r="F9072" s="175" t="s">
        <v>4038</v>
      </c>
      <c r="G9072" s="176" t="s">
        <v>4038</v>
      </c>
      <c r="H9072" s="175" t="s">
        <v>1993</v>
      </c>
      <c r="I9072" s="175" t="s">
        <v>5064</v>
      </c>
      <c r="J9072" s="168" t="s">
        <v>1995</v>
      </c>
      <c r="K9072" s="158" t="s">
        <v>32</v>
      </c>
      <c r="L9072" s="175" t="s">
        <v>4943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4944</v>
      </c>
      <c r="R9072" s="160"/>
      <c r="S9072" s="174">
        <v>0</v>
      </c>
      <c r="T9072" s="174">
        <v>10000</v>
      </c>
      <c r="U9072" s="174">
        <v>0</v>
      </c>
      <c r="V9072" s="174">
        <f t="shared" si="1233"/>
        <v>10000</v>
      </c>
      <c r="W9072" s="164">
        <f t="shared" si="1234"/>
        <v>0</v>
      </c>
      <c r="X9072" s="174"/>
      <c r="Y9072" s="7">
        <f t="shared" si="1231"/>
        <v>0</v>
      </c>
      <c r="Z9072" s="174"/>
      <c r="AA9072" s="8">
        <f t="shared" si="1229"/>
        <v>0</v>
      </c>
      <c r="AB9072" s="164">
        <f t="shared" si="1230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2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 hidden="1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4038</v>
      </c>
      <c r="F9073" s="175" t="s">
        <v>4038</v>
      </c>
      <c r="G9073" s="176" t="s">
        <v>4038</v>
      </c>
      <c r="H9073" s="175" t="s">
        <v>1993</v>
      </c>
      <c r="I9073" s="175" t="s">
        <v>5064</v>
      </c>
      <c r="J9073" s="168" t="s">
        <v>1995</v>
      </c>
      <c r="K9073" s="158" t="s">
        <v>32</v>
      </c>
      <c r="L9073" s="175" t="s">
        <v>2388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2389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3"/>
        <v>0</v>
      </c>
      <c r="W9073" s="164">
        <f t="shared" si="1234"/>
        <v>19580.294117647056</v>
      </c>
      <c r="X9073" s="174"/>
      <c r="Y9073" s="7">
        <f t="shared" si="1231"/>
        <v>0</v>
      </c>
      <c r="Z9073" s="174"/>
      <c r="AA9073" s="8">
        <f t="shared" si="1229"/>
        <v>19580.294117647056</v>
      </c>
      <c r="AB9073" s="164">
        <f t="shared" si="1230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2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 hidden="1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4038</v>
      </c>
      <c r="F9074" s="175" t="s">
        <v>4038</v>
      </c>
      <c r="G9074" s="176" t="s">
        <v>4038</v>
      </c>
      <c r="H9074" s="175" t="s">
        <v>1993</v>
      </c>
      <c r="I9074" s="175" t="s">
        <v>5064</v>
      </c>
      <c r="J9074" s="168" t="s">
        <v>1995</v>
      </c>
      <c r="K9074" s="158" t="s">
        <v>32</v>
      </c>
      <c r="L9074" s="175" t="s">
        <v>2390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2391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3"/>
        <v>0</v>
      </c>
      <c r="W9074" s="164">
        <f t="shared" si="1234"/>
        <v>32432.450980392154</v>
      </c>
      <c r="X9074" s="174"/>
      <c r="Y9074" s="7">
        <f t="shared" si="1231"/>
        <v>32432.450980392154</v>
      </c>
      <c r="Z9074" s="174"/>
      <c r="AA9074" s="8">
        <f t="shared" si="1229"/>
        <v>32432.450980392154</v>
      </c>
      <c r="AB9074" s="164">
        <f t="shared" si="1230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2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 hidden="1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4038</v>
      </c>
      <c r="F9075" s="175" t="s">
        <v>4038</v>
      </c>
      <c r="G9075" s="176" t="s">
        <v>4038</v>
      </c>
      <c r="H9075" s="175" t="s">
        <v>1993</v>
      </c>
      <c r="I9075" s="175" t="s">
        <v>5064</v>
      </c>
      <c r="J9075" s="168" t="s">
        <v>1995</v>
      </c>
      <c r="K9075" s="158" t="s">
        <v>32</v>
      </c>
      <c r="L9075" s="175" t="s">
        <v>2392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2393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3"/>
        <v>0</v>
      </c>
      <c r="W9075" s="164">
        <f t="shared" si="1234"/>
        <v>40515.686274509804</v>
      </c>
      <c r="X9075" s="174"/>
      <c r="Y9075" s="7">
        <f t="shared" si="1231"/>
        <v>40515.686274509804</v>
      </c>
      <c r="Z9075" s="174"/>
      <c r="AA9075" s="8">
        <f t="shared" si="1229"/>
        <v>40515.686274509804</v>
      </c>
      <c r="AB9075" s="164">
        <f t="shared" si="1230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2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 hidden="1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2398</v>
      </c>
      <c r="F9076" s="175" t="s">
        <v>2399</v>
      </c>
      <c r="G9076" s="176" t="s">
        <v>2398</v>
      </c>
      <c r="H9076" s="175" t="s">
        <v>1993</v>
      </c>
      <c r="I9076" s="175" t="s">
        <v>5064</v>
      </c>
      <c r="J9076" s="168" t="s">
        <v>1995</v>
      </c>
      <c r="K9076" s="158" t="s">
        <v>32</v>
      </c>
      <c r="L9076" s="175" t="s">
        <v>2398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2400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3"/>
        <v>0</v>
      </c>
      <c r="W9076" s="164">
        <f t="shared" si="1234"/>
        <v>1901.7254901960785</v>
      </c>
      <c r="X9076" s="174"/>
      <c r="Y9076" s="7">
        <f t="shared" si="1231"/>
        <v>0</v>
      </c>
      <c r="Z9076" s="174"/>
      <c r="AA9076" s="8">
        <f t="shared" si="1229"/>
        <v>1901.7254901960785</v>
      </c>
      <c r="AB9076" s="164">
        <f t="shared" si="1230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2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 hidden="1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2398</v>
      </c>
      <c r="F9077" s="175" t="s">
        <v>2399</v>
      </c>
      <c r="G9077" s="176" t="s">
        <v>2398</v>
      </c>
      <c r="H9077" s="175" t="s">
        <v>1993</v>
      </c>
      <c r="I9077" s="175" t="s">
        <v>5064</v>
      </c>
      <c r="J9077" s="168" t="s">
        <v>1995</v>
      </c>
      <c r="K9077" s="158" t="s">
        <v>32</v>
      </c>
      <c r="L9077" s="175" t="s">
        <v>2398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2400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3"/>
        <v>12525.35</v>
      </c>
      <c r="W9077" s="164">
        <f t="shared" si="1234"/>
        <v>1052.74</v>
      </c>
      <c r="X9077" s="174"/>
      <c r="Y9077" s="7">
        <f t="shared" si="1231"/>
        <v>1052.74</v>
      </c>
      <c r="Z9077" s="174"/>
      <c r="AA9077" s="8">
        <f t="shared" si="1229"/>
        <v>1052.74</v>
      </c>
      <c r="AB9077" s="164">
        <f t="shared" si="1230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2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 hidden="1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4946</v>
      </c>
      <c r="F9078" s="175" t="s">
        <v>4946</v>
      </c>
      <c r="G9078" s="176" t="s">
        <v>4946</v>
      </c>
      <c r="H9078" s="175" t="s">
        <v>1993</v>
      </c>
      <c r="I9078" s="175" t="s">
        <v>5064</v>
      </c>
      <c r="J9078" s="168" t="s">
        <v>1995</v>
      </c>
      <c r="K9078" s="158" t="s">
        <v>32</v>
      </c>
      <c r="L9078" s="175" t="s">
        <v>2386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2387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3"/>
        <v>24030.400000000001</v>
      </c>
      <c r="W9078" s="164">
        <f t="shared" si="1234"/>
        <v>15656.470588235292</v>
      </c>
      <c r="X9078" s="174"/>
      <c r="Y9078" s="7">
        <f t="shared" si="1231"/>
        <v>15656.470588235292</v>
      </c>
      <c r="Z9078" s="174"/>
      <c r="AA9078" s="8">
        <f t="shared" si="1229"/>
        <v>15656.470588235292</v>
      </c>
      <c r="AB9078" s="164">
        <f t="shared" si="1230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2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 hidden="1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4946</v>
      </c>
      <c r="F9079" s="175" t="s">
        <v>4946</v>
      </c>
      <c r="G9079" s="176" t="s">
        <v>4946</v>
      </c>
      <c r="H9079" s="175" t="s">
        <v>1993</v>
      </c>
      <c r="I9079" s="175" t="s">
        <v>5064</v>
      </c>
      <c r="J9079" s="168" t="s">
        <v>1995</v>
      </c>
      <c r="K9079" s="158" t="s">
        <v>32</v>
      </c>
      <c r="L9079" s="175" t="s">
        <v>4943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4944</v>
      </c>
      <c r="R9079" s="160"/>
      <c r="S9079" s="174">
        <v>0</v>
      </c>
      <c r="T9079" s="174">
        <v>10000</v>
      </c>
      <c r="U9079" s="174">
        <v>0</v>
      </c>
      <c r="V9079" s="174">
        <f t="shared" si="1233"/>
        <v>10000</v>
      </c>
      <c r="W9079" s="164">
        <f t="shared" si="1234"/>
        <v>0</v>
      </c>
      <c r="X9079" s="174"/>
      <c r="Y9079" s="7">
        <f t="shared" si="1231"/>
        <v>0</v>
      </c>
      <c r="Z9079" s="174"/>
      <c r="AA9079" s="8">
        <f t="shared" si="1229"/>
        <v>0</v>
      </c>
      <c r="AB9079" s="164">
        <f t="shared" si="1230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2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 hidden="1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4946</v>
      </c>
      <c r="F9080" s="175" t="s">
        <v>4946</v>
      </c>
      <c r="G9080" s="176" t="s">
        <v>4946</v>
      </c>
      <c r="H9080" s="175" t="s">
        <v>1993</v>
      </c>
      <c r="I9080" s="175" t="s">
        <v>5064</v>
      </c>
      <c r="J9080" s="168" t="s">
        <v>1995</v>
      </c>
      <c r="K9080" s="158" t="s">
        <v>32</v>
      </c>
      <c r="L9080" s="175" t="s">
        <v>2388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2389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3"/>
        <v>18895.099999999999</v>
      </c>
      <c r="W9080" s="164">
        <f t="shared" si="1234"/>
        <v>1083.2352941176484</v>
      </c>
      <c r="X9080" s="174"/>
      <c r="Y9080" s="7">
        <f t="shared" si="1231"/>
        <v>1083.2352941176484</v>
      </c>
      <c r="Z9080" s="174"/>
      <c r="AA9080" s="8">
        <f t="shared" ref="AA9080:AA9100" si="1235">W9080+X9080</f>
        <v>1083.2352941176484</v>
      </c>
      <c r="AB9080" s="164">
        <f t="shared" ref="AB9080:AB9143" si="1236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2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 hidden="1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4946</v>
      </c>
      <c r="F9081" s="175" t="s">
        <v>4946</v>
      </c>
      <c r="G9081" s="176" t="s">
        <v>4946</v>
      </c>
      <c r="H9081" s="175" t="s">
        <v>1993</v>
      </c>
      <c r="I9081" s="175" t="s">
        <v>5064</v>
      </c>
      <c r="J9081" s="168" t="s">
        <v>1995</v>
      </c>
      <c r="K9081" s="158" t="s">
        <v>32</v>
      </c>
      <c r="L9081" s="175" t="s">
        <v>2390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2391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3"/>
        <v>15059.599999999999</v>
      </c>
      <c r="W9081" s="164">
        <f t="shared" si="1234"/>
        <v>14647.450980392157</v>
      </c>
      <c r="X9081" s="174"/>
      <c r="Y9081" s="7">
        <f t="shared" si="1231"/>
        <v>14647.450980392157</v>
      </c>
      <c r="Z9081" s="174"/>
      <c r="AA9081" s="8">
        <f t="shared" si="1235"/>
        <v>14647.450980392157</v>
      </c>
      <c r="AB9081" s="164">
        <f t="shared" si="1236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2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 hidden="1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4946</v>
      </c>
      <c r="F9082" s="175" t="s">
        <v>4946</v>
      </c>
      <c r="G9082" s="176" t="s">
        <v>4946</v>
      </c>
      <c r="H9082" s="175" t="s">
        <v>1993</v>
      </c>
      <c r="I9082" s="175" t="s">
        <v>5064</v>
      </c>
      <c r="J9082" s="168" t="s">
        <v>1995</v>
      </c>
      <c r="K9082" s="158" t="s">
        <v>32</v>
      </c>
      <c r="L9082" s="175" t="s">
        <v>2392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2393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3"/>
        <v>22856.399999999994</v>
      </c>
      <c r="W9082" s="164">
        <f t="shared" si="1234"/>
        <v>11905.490196078437</v>
      </c>
      <c r="X9082" s="174"/>
      <c r="Y9082" s="7">
        <f t="shared" si="1231"/>
        <v>11905.490196078437</v>
      </c>
      <c r="Z9082" s="174"/>
      <c r="AA9082" s="8">
        <f t="shared" si="1235"/>
        <v>11905.490196078437</v>
      </c>
      <c r="AB9082" s="164">
        <f t="shared" si="1236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2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 hidden="1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1993</v>
      </c>
      <c r="I9083" s="175" t="s">
        <v>5064</v>
      </c>
      <c r="J9083" s="168" t="s">
        <v>1995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2405</v>
      </c>
      <c r="R9083" s="160"/>
      <c r="S9083" s="174">
        <v>-18447.84</v>
      </c>
      <c r="T9083" s="174">
        <v>0</v>
      </c>
      <c r="U9083" s="174">
        <v>0</v>
      </c>
      <c r="V9083" s="174">
        <f t="shared" si="1233"/>
        <v>-18447.84</v>
      </c>
      <c r="W9083" s="164">
        <f t="shared" si="1234"/>
        <v>0</v>
      </c>
      <c r="X9083" s="174"/>
      <c r="Y9083" s="7">
        <f t="shared" si="1231"/>
        <v>0</v>
      </c>
      <c r="Z9083" s="174"/>
      <c r="AA9083" s="8">
        <f t="shared" si="1235"/>
        <v>0</v>
      </c>
      <c r="AB9083" s="164">
        <f t="shared" si="1236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2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 hidden="1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1993</v>
      </c>
      <c r="I9084" s="175" t="s">
        <v>5064</v>
      </c>
      <c r="J9084" s="168" t="s">
        <v>1995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2406</v>
      </c>
      <c r="R9084" s="160"/>
      <c r="S9084" s="174">
        <v>-1275.45</v>
      </c>
      <c r="T9084" s="174">
        <v>0</v>
      </c>
      <c r="U9084" s="174">
        <v>0</v>
      </c>
      <c r="V9084" s="174">
        <f t="shared" si="1233"/>
        <v>-1275.45</v>
      </c>
      <c r="W9084" s="164">
        <f t="shared" si="1234"/>
        <v>0</v>
      </c>
      <c r="X9084" s="174"/>
      <c r="Y9084" s="7">
        <f t="shared" si="1231"/>
        <v>0</v>
      </c>
      <c r="Z9084" s="174"/>
      <c r="AA9084" s="8">
        <f t="shared" si="1235"/>
        <v>0</v>
      </c>
      <c r="AB9084" s="164">
        <f t="shared" si="1236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2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 hidden="1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1993</v>
      </c>
      <c r="I9085" s="175" t="s">
        <v>5064</v>
      </c>
      <c r="J9085" s="168" t="s">
        <v>1995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2406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3"/>
        <v>10908.600000000002</v>
      </c>
      <c r="W9085" s="164">
        <f t="shared" si="1234"/>
        <v>8694.7000000000007</v>
      </c>
      <c r="X9085" s="174"/>
      <c r="Y9085" s="7">
        <f t="shared" si="1231"/>
        <v>0</v>
      </c>
      <c r="Z9085" s="174"/>
      <c r="AA9085" s="8">
        <f t="shared" si="1235"/>
        <v>8694.7000000000007</v>
      </c>
      <c r="AB9085" s="164">
        <f t="shared" si="1236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2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 hidden="1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1993</v>
      </c>
      <c r="I9086" s="175" t="s">
        <v>5064</v>
      </c>
      <c r="J9086" s="168" t="s">
        <v>1995</v>
      </c>
      <c r="K9086" s="158" t="s">
        <v>32</v>
      </c>
      <c r="L9086" s="175" t="s">
        <v>973</v>
      </c>
      <c r="M9086" s="175" t="s">
        <v>63</v>
      </c>
      <c r="N9086" s="175" t="s">
        <v>4926</v>
      </c>
      <c r="O9086" s="175" t="s">
        <v>80</v>
      </c>
      <c r="P9086" s="177">
        <v>0</v>
      </c>
      <c r="Q9086" s="178" t="s">
        <v>2406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3"/>
        <v>-154.20000000000002</v>
      </c>
      <c r="W9086" s="164">
        <f t="shared" si="1234"/>
        <v>0</v>
      </c>
      <c r="X9086" s="174"/>
      <c r="Y9086" s="7">
        <f t="shared" si="1231"/>
        <v>0</v>
      </c>
      <c r="Z9086" s="174"/>
      <c r="AA9086" s="8">
        <f t="shared" si="1235"/>
        <v>0</v>
      </c>
      <c r="AB9086" s="164">
        <f t="shared" si="1236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2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 hidden="1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1993</v>
      </c>
      <c r="I9087" s="175" t="s">
        <v>5064</v>
      </c>
      <c r="J9087" s="168" t="s">
        <v>1995</v>
      </c>
      <c r="K9087" s="158" t="s">
        <v>32</v>
      </c>
      <c r="L9087" s="175" t="s">
        <v>2407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2408</v>
      </c>
      <c r="R9087" s="160"/>
      <c r="S9087" s="174">
        <v>31666.6</v>
      </c>
      <c r="T9087" s="174">
        <v>0</v>
      </c>
      <c r="U9087" s="174">
        <v>6.7</v>
      </c>
      <c r="V9087" s="174">
        <f t="shared" si="1233"/>
        <v>31659.899999999998</v>
      </c>
      <c r="W9087" s="164">
        <f t="shared" si="1234"/>
        <v>6.7</v>
      </c>
      <c r="X9087" s="174"/>
      <c r="Y9087" s="7">
        <f t="shared" si="1231"/>
        <v>0</v>
      </c>
      <c r="Z9087" s="174"/>
      <c r="AA9087" s="8">
        <f t="shared" si="1235"/>
        <v>6.7</v>
      </c>
      <c r="AB9087" s="164">
        <f t="shared" si="1236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2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 hidden="1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2415</v>
      </c>
      <c r="F9088" s="175" t="s">
        <v>2415</v>
      </c>
      <c r="G9088" s="176" t="s">
        <v>2415</v>
      </c>
      <c r="H9088" s="175" t="s">
        <v>1993</v>
      </c>
      <c r="I9088" s="175" t="s">
        <v>5064</v>
      </c>
      <c r="J9088" s="168" t="s">
        <v>1995</v>
      </c>
      <c r="K9088" s="158" t="s">
        <v>32</v>
      </c>
      <c r="L9088" s="175" t="s">
        <v>2416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2417</v>
      </c>
      <c r="R9088" s="160"/>
      <c r="S9088" s="174">
        <v>464.3</v>
      </c>
      <c r="T9088" s="174">
        <v>0</v>
      </c>
      <c r="U9088" s="174">
        <v>0</v>
      </c>
      <c r="V9088" s="174">
        <f t="shared" si="1233"/>
        <v>464.3</v>
      </c>
      <c r="W9088" s="164">
        <f t="shared" si="1234"/>
        <v>0</v>
      </c>
      <c r="X9088" s="174"/>
      <c r="Y9088" s="7">
        <f t="shared" si="1231"/>
        <v>0</v>
      </c>
      <c r="Z9088" s="174"/>
      <c r="AA9088" s="8">
        <f t="shared" si="1235"/>
        <v>0</v>
      </c>
      <c r="AB9088" s="164">
        <f t="shared" si="1236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2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 hidden="1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2415</v>
      </c>
      <c r="F9089" s="160" t="s">
        <v>2415</v>
      </c>
      <c r="G9089" s="159" t="s">
        <v>2415</v>
      </c>
      <c r="H9089" s="160" t="s">
        <v>1993</v>
      </c>
      <c r="I9089" s="175" t="s">
        <v>5064</v>
      </c>
      <c r="J9089" s="168" t="s">
        <v>1995</v>
      </c>
      <c r="K9089" s="158" t="s">
        <v>32</v>
      </c>
      <c r="L9089" s="160" t="s">
        <v>2416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2418</v>
      </c>
      <c r="R9089" s="160"/>
      <c r="S9089" s="164">
        <v>0</v>
      </c>
      <c r="T9089" s="164">
        <v>0</v>
      </c>
      <c r="U9089" s="164">
        <v>0</v>
      </c>
      <c r="V9089" s="164">
        <f t="shared" si="1233"/>
        <v>0</v>
      </c>
      <c r="W9089" s="164">
        <f t="shared" si="1234"/>
        <v>0</v>
      </c>
      <c r="X9089" s="164"/>
      <c r="Y9089" s="7">
        <f t="shared" si="1231"/>
        <v>0</v>
      </c>
      <c r="Z9089" s="164"/>
      <c r="AA9089" s="8">
        <f t="shared" si="1235"/>
        <v>0</v>
      </c>
      <c r="AB9089" s="164">
        <f t="shared" si="1236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2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 hidden="1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1993</v>
      </c>
      <c r="I9090" s="175" t="s">
        <v>5064</v>
      </c>
      <c r="J9090" s="168" t="s">
        <v>1995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2419</v>
      </c>
      <c r="R9090" s="160"/>
      <c r="S9090" s="174">
        <v>0</v>
      </c>
      <c r="T9090" s="174">
        <v>0</v>
      </c>
      <c r="U9090" s="174">
        <v>0</v>
      </c>
      <c r="V9090" s="174">
        <f t="shared" si="1233"/>
        <v>0</v>
      </c>
      <c r="W9090" s="164">
        <f t="shared" si="1234"/>
        <v>0</v>
      </c>
      <c r="X9090" s="174"/>
      <c r="Y9090" s="7">
        <f t="shared" si="1231"/>
        <v>0</v>
      </c>
      <c r="Z9090" s="174"/>
      <c r="AA9090" s="8">
        <f t="shared" si="1235"/>
        <v>0</v>
      </c>
      <c r="AB9090" s="164">
        <f t="shared" si="1236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2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 hidden="1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2422</v>
      </c>
      <c r="F9091" s="160" t="s">
        <v>2422</v>
      </c>
      <c r="G9091" s="159" t="s">
        <v>2422</v>
      </c>
      <c r="H9091" s="160" t="s">
        <v>1993</v>
      </c>
      <c r="I9091" s="175" t="s">
        <v>5064</v>
      </c>
      <c r="J9091" s="168" t="s">
        <v>1995</v>
      </c>
      <c r="K9091" s="158" t="s">
        <v>32</v>
      </c>
      <c r="L9091" s="160" t="s">
        <v>2422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2423</v>
      </c>
      <c r="R9091" s="160"/>
      <c r="S9091" s="164">
        <v>0</v>
      </c>
      <c r="T9091" s="164">
        <v>0</v>
      </c>
      <c r="U9091" s="164">
        <v>0</v>
      </c>
      <c r="V9091" s="164">
        <f t="shared" si="1233"/>
        <v>0</v>
      </c>
      <c r="W9091" s="164">
        <f t="shared" si="1234"/>
        <v>0</v>
      </c>
      <c r="X9091" s="164"/>
      <c r="Y9091" s="7">
        <f t="shared" ref="Y9091:Y9154" si="1237">IF(W9091-AC9091&lt;=0,0,IF(O9091="返现",MAX(W9091-AB9091-AC9091,0),MAX(W9091-AC9091,0)))</f>
        <v>0</v>
      </c>
      <c r="Z9091" s="164"/>
      <c r="AA9091" s="8">
        <f t="shared" si="1235"/>
        <v>0</v>
      </c>
      <c r="AB9091" s="164">
        <f t="shared" si="1236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2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 hidden="1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2424</v>
      </c>
      <c r="F9092" s="175" t="s">
        <v>2424</v>
      </c>
      <c r="G9092" s="176" t="s">
        <v>2424</v>
      </c>
      <c r="H9092" s="175" t="s">
        <v>1993</v>
      </c>
      <c r="I9092" s="175" t="s">
        <v>5064</v>
      </c>
      <c r="J9092" s="168" t="s">
        <v>1995</v>
      </c>
      <c r="K9092" s="158" t="s">
        <v>32</v>
      </c>
      <c r="L9092" s="175" t="s">
        <v>2425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2426</v>
      </c>
      <c r="R9092" s="160"/>
      <c r="S9092" s="174">
        <v>32251.5</v>
      </c>
      <c r="T9092" s="174">
        <v>0</v>
      </c>
      <c r="U9092" s="174">
        <v>0</v>
      </c>
      <c r="V9092" s="174">
        <f t="shared" si="1233"/>
        <v>32251.5</v>
      </c>
      <c r="W9092" s="164">
        <f t="shared" si="1234"/>
        <v>0</v>
      </c>
      <c r="X9092" s="174"/>
      <c r="Y9092" s="7">
        <f t="shared" si="1237"/>
        <v>0</v>
      </c>
      <c r="Z9092" s="174"/>
      <c r="AA9092" s="8">
        <f t="shared" si="1235"/>
        <v>0</v>
      </c>
      <c r="AB9092" s="164">
        <f t="shared" si="1236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2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 hidden="1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1993</v>
      </c>
      <c r="I9093" s="175" t="s">
        <v>5064</v>
      </c>
      <c r="J9093" s="168" t="s">
        <v>1995</v>
      </c>
      <c r="K9093" s="158" t="s">
        <v>32</v>
      </c>
      <c r="L9093" s="175" t="s">
        <v>2435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2436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3"/>
        <v>0.60000000000013598</v>
      </c>
      <c r="W9093" s="164">
        <f t="shared" si="1234"/>
        <v>0</v>
      </c>
      <c r="X9093" s="174"/>
      <c r="Y9093" s="7">
        <f t="shared" si="1237"/>
        <v>0</v>
      </c>
      <c r="Z9093" s="174"/>
      <c r="AA9093" s="8">
        <f t="shared" si="1235"/>
        <v>0</v>
      </c>
      <c r="AB9093" s="164">
        <f t="shared" si="1236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2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 hidden="1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1993</v>
      </c>
      <c r="I9094" s="175" t="s">
        <v>5064</v>
      </c>
      <c r="J9094" s="168" t="s">
        <v>1995</v>
      </c>
      <c r="K9094" s="158" t="s">
        <v>32</v>
      </c>
      <c r="L9094" s="175" t="s">
        <v>2437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2438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3"/>
        <v>0.60000000000036402</v>
      </c>
      <c r="W9094" s="164">
        <f t="shared" si="1234"/>
        <v>0</v>
      </c>
      <c r="X9094" s="174"/>
      <c r="Y9094" s="7">
        <f t="shared" si="1237"/>
        <v>0</v>
      </c>
      <c r="Z9094" s="174"/>
      <c r="AA9094" s="8">
        <f t="shared" si="1235"/>
        <v>0</v>
      </c>
      <c r="AB9094" s="164">
        <f t="shared" si="1236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2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 hidden="1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2443</v>
      </c>
      <c r="G9095" s="176" t="s">
        <v>641</v>
      </c>
      <c r="H9095" s="175" t="s">
        <v>1993</v>
      </c>
      <c r="I9095" s="175" t="s">
        <v>5064</v>
      </c>
      <c r="J9095" s="168" t="s">
        <v>1995</v>
      </c>
      <c r="K9095" s="158" t="s">
        <v>32</v>
      </c>
      <c r="L9095" s="175" t="s">
        <v>2444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2445</v>
      </c>
      <c r="R9095" s="160"/>
      <c r="S9095" s="174">
        <v>360.6</v>
      </c>
      <c r="T9095" s="174">
        <v>0</v>
      </c>
      <c r="U9095" s="174">
        <v>0</v>
      </c>
      <c r="V9095" s="174">
        <f t="shared" si="1233"/>
        <v>360.6</v>
      </c>
      <c r="W9095" s="164">
        <f t="shared" si="1234"/>
        <v>0</v>
      </c>
      <c r="X9095" s="174"/>
      <c r="Y9095" s="7">
        <f t="shared" si="1237"/>
        <v>0</v>
      </c>
      <c r="Z9095" s="174"/>
      <c r="AA9095" s="8">
        <f t="shared" si="1235"/>
        <v>0</v>
      </c>
      <c r="AB9095" s="164">
        <f t="shared" si="1236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2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 hidden="1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1993</v>
      </c>
      <c r="I9096" s="175" t="s">
        <v>5064</v>
      </c>
      <c r="J9096" s="168" t="s">
        <v>1995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2446</v>
      </c>
      <c r="R9096" s="160"/>
      <c r="S9096" s="174">
        <v>483.22</v>
      </c>
      <c r="T9096" s="174">
        <v>0</v>
      </c>
      <c r="U9096" s="174">
        <v>0</v>
      </c>
      <c r="V9096" s="174">
        <f t="shared" si="1233"/>
        <v>483.22</v>
      </c>
      <c r="W9096" s="164">
        <f t="shared" si="1234"/>
        <v>0</v>
      </c>
      <c r="X9096" s="174"/>
      <c r="Y9096" s="7">
        <f t="shared" si="1237"/>
        <v>0</v>
      </c>
      <c r="Z9096" s="174"/>
      <c r="AA9096" s="8">
        <f t="shared" si="1235"/>
        <v>0</v>
      </c>
      <c r="AB9096" s="164">
        <f t="shared" si="1236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2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 hidden="1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2450</v>
      </c>
      <c r="F9097" s="175" t="s">
        <v>2450</v>
      </c>
      <c r="G9097" s="176" t="s">
        <v>2450</v>
      </c>
      <c r="H9097" s="175" t="s">
        <v>1993</v>
      </c>
      <c r="I9097" s="175" t="s">
        <v>5064</v>
      </c>
      <c r="J9097" s="168" t="s">
        <v>1995</v>
      </c>
      <c r="K9097" s="158" t="s">
        <v>32</v>
      </c>
      <c r="L9097" s="175" t="s">
        <v>2450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2451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3"/>
        <v>82597.8</v>
      </c>
      <c r="W9097" s="164">
        <f t="shared" si="1234"/>
        <v>50309.7</v>
      </c>
      <c r="X9097" s="174"/>
      <c r="Y9097" s="7">
        <f t="shared" si="1237"/>
        <v>50309.7</v>
      </c>
      <c r="Z9097" s="174"/>
      <c r="AA9097" s="8">
        <f t="shared" si="1235"/>
        <v>50309.7</v>
      </c>
      <c r="AB9097" s="164">
        <f t="shared" si="1236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8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 hidden="1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1789</v>
      </c>
      <c r="F9098" s="175" t="s">
        <v>1789</v>
      </c>
      <c r="G9098" s="176" t="s">
        <v>1789</v>
      </c>
      <c r="H9098" s="175" t="s">
        <v>1993</v>
      </c>
      <c r="I9098" s="175" t="s">
        <v>5064</v>
      </c>
      <c r="J9098" s="168" t="s">
        <v>1995</v>
      </c>
      <c r="K9098" s="158" t="s">
        <v>32</v>
      </c>
      <c r="L9098" s="175" t="s">
        <v>1789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2457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39">S9098+T9098-U9098</f>
        <v>94946.999999999985</v>
      </c>
      <c r="W9098" s="164">
        <f t="shared" si="1234"/>
        <v>80915.490196078434</v>
      </c>
      <c r="X9098" s="174"/>
      <c r="Y9098" s="7">
        <f t="shared" si="1237"/>
        <v>0</v>
      </c>
      <c r="Z9098" s="174"/>
      <c r="AA9098" s="8">
        <f t="shared" si="1235"/>
        <v>80915.490196078434</v>
      </c>
      <c r="AB9098" s="164">
        <f t="shared" si="1236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8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 hidden="1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4947</v>
      </c>
      <c r="G9099" s="176" t="s">
        <v>661</v>
      </c>
      <c r="H9099" s="175" t="s">
        <v>1993</v>
      </c>
      <c r="I9099" s="175" t="s">
        <v>5064</v>
      </c>
      <c r="J9099" s="168" t="s">
        <v>1995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2261</v>
      </c>
      <c r="R9099" s="160"/>
      <c r="S9099" s="174">
        <v>0</v>
      </c>
      <c r="T9099" s="174">
        <v>0</v>
      </c>
      <c r="U9099" s="174">
        <v>0</v>
      </c>
      <c r="V9099" s="174">
        <f t="shared" si="1239"/>
        <v>0</v>
      </c>
      <c r="W9099" s="164">
        <f t="shared" si="1234"/>
        <v>0</v>
      </c>
      <c r="X9099" s="174"/>
      <c r="Y9099" s="7">
        <f t="shared" si="1237"/>
        <v>0</v>
      </c>
      <c r="Z9099" s="174"/>
      <c r="AA9099" s="8">
        <f t="shared" si="1235"/>
        <v>0</v>
      </c>
      <c r="AB9099" s="164">
        <f t="shared" si="1236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8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 hidden="1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1993</v>
      </c>
      <c r="I9100" s="175" t="s">
        <v>5064</v>
      </c>
      <c r="J9100" s="168" t="s">
        <v>1995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4039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39"/>
        <v>57334.95</v>
      </c>
      <c r="W9100" s="164">
        <f t="shared" si="1234"/>
        <v>39804.705882352944</v>
      </c>
      <c r="X9100" s="174"/>
      <c r="Y9100" s="7">
        <f t="shared" si="1237"/>
        <v>0</v>
      </c>
      <c r="Z9100" s="174"/>
      <c r="AA9100" s="8">
        <f t="shared" si="1235"/>
        <v>39804.705882352944</v>
      </c>
      <c r="AB9100" s="164">
        <f t="shared" si="1236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8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 hidden="1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2458</v>
      </c>
      <c r="F9101" s="175" t="s">
        <v>2458</v>
      </c>
      <c r="G9101" s="176" t="s">
        <v>2458</v>
      </c>
      <c r="H9101" s="175" t="s">
        <v>1993</v>
      </c>
      <c r="I9101" s="175" t="s">
        <v>5064</v>
      </c>
      <c r="J9101" s="168" t="s">
        <v>1995</v>
      </c>
      <c r="K9101" s="158" t="s">
        <v>32</v>
      </c>
      <c r="L9101" s="175" t="s">
        <v>2458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4948</v>
      </c>
      <c r="R9101" s="175" t="s">
        <v>4949</v>
      </c>
      <c r="S9101" s="174">
        <v>58239.450000000055</v>
      </c>
      <c r="T9101" s="174">
        <v>545999.46</v>
      </c>
      <c r="U9101" s="174">
        <v>565581.02</v>
      </c>
      <c r="V9101" s="174">
        <v>0</v>
      </c>
      <c r="W9101" s="164">
        <f>IF(O9101="折扣",U9101*P9101,U9101/(1+P9101))+0.86/(1+P9101)</f>
        <v>533567.8113207547</v>
      </c>
      <c r="X9101" s="174"/>
      <c r="Y9101" s="7">
        <f t="shared" si="1237"/>
        <v>0</v>
      </c>
      <c r="Z9101" s="174"/>
      <c r="AA9101" s="174"/>
      <c r="AB9101" s="164">
        <f t="shared" si="1236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4949</v>
      </c>
      <c r="AH9101" s="225"/>
      <c r="AI9101" s="175"/>
      <c r="AJ9101" s="179">
        <f t="shared" si="1238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 hidden="1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2458</v>
      </c>
      <c r="F9102" s="175" t="s">
        <v>2458</v>
      </c>
      <c r="G9102" s="176" t="s">
        <v>2458</v>
      </c>
      <c r="H9102" s="175" t="s">
        <v>1993</v>
      </c>
      <c r="I9102" s="175" t="s">
        <v>5064</v>
      </c>
      <c r="J9102" s="168" t="s">
        <v>1995</v>
      </c>
      <c r="K9102" s="158" t="s">
        <v>32</v>
      </c>
      <c r="L9102" s="175" t="s">
        <v>2458</v>
      </c>
      <c r="M9102" s="175" t="s">
        <v>63</v>
      </c>
      <c r="N9102" s="175" t="s">
        <v>4926</v>
      </c>
      <c r="O9102" s="175" t="s">
        <v>41</v>
      </c>
      <c r="P9102" s="177">
        <v>0.06</v>
      </c>
      <c r="Q9102" s="178" t="s">
        <v>2459</v>
      </c>
      <c r="R9102" s="160"/>
      <c r="S9102" s="174">
        <v>0</v>
      </c>
      <c r="T9102" s="174">
        <v>0</v>
      </c>
      <c r="U9102" s="174">
        <v>38654.82</v>
      </c>
      <c r="V9102" s="174">
        <f t="shared" si="1239"/>
        <v>-38654.82</v>
      </c>
      <c r="W9102" s="164">
        <f t="shared" ref="W9102:W9108" si="1240">IF(O9102="折扣",U9102*P9102,IF(O9102="返现",U9102,U9102/(1+P9102)))</f>
        <v>36466.811320754714</v>
      </c>
      <c r="X9102" s="174"/>
      <c r="Y9102" s="7">
        <f t="shared" si="1237"/>
        <v>0</v>
      </c>
      <c r="Z9102" s="174"/>
      <c r="AA9102" s="174"/>
      <c r="AB9102" s="164">
        <f t="shared" si="1236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8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 hidden="1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2460</v>
      </c>
      <c r="F9103" s="175" t="s">
        <v>2460</v>
      </c>
      <c r="G9103" s="176" t="s">
        <v>2460</v>
      </c>
      <c r="H9103" s="175" t="s">
        <v>1993</v>
      </c>
      <c r="I9103" s="175" t="s">
        <v>5064</v>
      </c>
      <c r="J9103" s="168" t="s">
        <v>1995</v>
      </c>
      <c r="K9103" s="158" t="s">
        <v>32</v>
      </c>
      <c r="L9103" s="175" t="s">
        <v>2460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2461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39"/>
        <v>61.709999999999098</v>
      </c>
      <c r="W9103" s="164">
        <f t="shared" si="1240"/>
        <v>0</v>
      </c>
      <c r="X9103" s="174"/>
      <c r="Y9103" s="7">
        <f t="shared" si="1237"/>
        <v>0</v>
      </c>
      <c r="Z9103" s="174"/>
      <c r="AA9103" s="8">
        <f t="shared" ref="AA9103:AA9143" si="1241">W9103+X9103</f>
        <v>0</v>
      </c>
      <c r="AB9103" s="164">
        <f t="shared" si="1236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8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 hidden="1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2462</v>
      </c>
      <c r="F9104" s="175" t="s">
        <v>2462</v>
      </c>
      <c r="G9104" s="176" t="s">
        <v>2462</v>
      </c>
      <c r="H9104" s="175" t="s">
        <v>1993</v>
      </c>
      <c r="I9104" s="175" t="s">
        <v>5064</v>
      </c>
      <c r="J9104" s="168" t="s">
        <v>1995</v>
      </c>
      <c r="K9104" s="158" t="s">
        <v>32</v>
      </c>
      <c r="L9104" s="175" t="s">
        <v>2462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2463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39"/>
        <v>6.9999999992433004E-2</v>
      </c>
      <c r="W9104" s="164">
        <f t="shared" si="1240"/>
        <v>0</v>
      </c>
      <c r="X9104" s="174"/>
      <c r="Y9104" s="7">
        <f t="shared" si="1237"/>
        <v>0</v>
      </c>
      <c r="Z9104" s="174"/>
      <c r="AA9104" s="8">
        <f t="shared" si="1241"/>
        <v>0</v>
      </c>
      <c r="AB9104" s="164">
        <f t="shared" si="1236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8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 hidden="1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2464</v>
      </c>
      <c r="G9105" s="176" t="s">
        <v>1049</v>
      </c>
      <c r="H9105" s="175" t="s">
        <v>1993</v>
      </c>
      <c r="I9105" s="175" t="s">
        <v>5064</v>
      </c>
      <c r="J9105" s="168" t="s">
        <v>1995</v>
      </c>
      <c r="K9105" s="158" t="s">
        <v>32</v>
      </c>
      <c r="L9105" s="175" t="s">
        <v>2465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2466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39"/>
        <v>2.5599999999976699</v>
      </c>
      <c r="W9105" s="164">
        <f t="shared" si="1240"/>
        <v>0</v>
      </c>
      <c r="X9105" s="174"/>
      <c r="Y9105" s="7">
        <f t="shared" si="1237"/>
        <v>0</v>
      </c>
      <c r="Z9105" s="174"/>
      <c r="AA9105" s="8">
        <f t="shared" si="1241"/>
        <v>0</v>
      </c>
      <c r="AB9105" s="164">
        <f t="shared" si="1236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8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 hidden="1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2420</v>
      </c>
      <c r="G9106" s="176" t="s">
        <v>994</v>
      </c>
      <c r="H9106" s="175" t="s">
        <v>1993</v>
      </c>
      <c r="I9106" s="175" t="s">
        <v>5064</v>
      </c>
      <c r="J9106" s="168" t="s">
        <v>1995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2421</v>
      </c>
      <c r="R9106" s="160"/>
      <c r="S9106" s="174">
        <v>-313.8</v>
      </c>
      <c r="T9106" s="174">
        <v>0</v>
      </c>
      <c r="U9106" s="174">
        <v>0</v>
      </c>
      <c r="V9106" s="174">
        <f t="shared" si="1239"/>
        <v>-313.8</v>
      </c>
      <c r="W9106" s="164">
        <f t="shared" si="1240"/>
        <v>0</v>
      </c>
      <c r="X9106" s="174"/>
      <c r="Y9106" s="7">
        <f t="shared" si="1237"/>
        <v>0</v>
      </c>
      <c r="Z9106" s="174"/>
      <c r="AA9106" s="8">
        <f t="shared" si="1241"/>
        <v>0</v>
      </c>
      <c r="AB9106" s="164">
        <f t="shared" si="1236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8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 hidden="1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2420</v>
      </c>
      <c r="G9107" s="176" t="s">
        <v>994</v>
      </c>
      <c r="H9107" s="175" t="s">
        <v>1993</v>
      </c>
      <c r="I9107" s="175" t="s">
        <v>5064</v>
      </c>
      <c r="J9107" s="168" t="s">
        <v>1995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2421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39"/>
        <v>150427.5</v>
      </c>
      <c r="W9107" s="164">
        <f t="shared" si="1240"/>
        <v>352036.56862745096</v>
      </c>
      <c r="X9107" s="174"/>
      <c r="Y9107" s="7">
        <f t="shared" si="1237"/>
        <v>0</v>
      </c>
      <c r="Z9107" s="174"/>
      <c r="AA9107" s="8">
        <f t="shared" si="1241"/>
        <v>352036.56862745096</v>
      </c>
      <c r="AB9107" s="164">
        <f t="shared" si="1236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8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 hidden="1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2420</v>
      </c>
      <c r="G9108" s="176" t="s">
        <v>994</v>
      </c>
      <c r="H9108" s="175" t="s">
        <v>1993</v>
      </c>
      <c r="I9108" s="175" t="s">
        <v>5064</v>
      </c>
      <c r="J9108" s="168" t="s">
        <v>1995</v>
      </c>
      <c r="K9108" s="158" t="s">
        <v>32</v>
      </c>
      <c r="L9108" s="175" t="s">
        <v>994</v>
      </c>
      <c r="M9108" s="175" t="s">
        <v>63</v>
      </c>
      <c r="N9108" s="175" t="s">
        <v>4926</v>
      </c>
      <c r="O9108" s="175" t="s">
        <v>41</v>
      </c>
      <c r="P9108" s="177">
        <v>0.02</v>
      </c>
      <c r="Q9108" s="178" t="s">
        <v>2421</v>
      </c>
      <c r="R9108" s="160"/>
      <c r="S9108" s="174">
        <v>-1.2</v>
      </c>
      <c r="T9108" s="174">
        <v>0</v>
      </c>
      <c r="U9108" s="174">
        <v>0</v>
      </c>
      <c r="V9108" s="174">
        <f t="shared" si="1239"/>
        <v>-1.2</v>
      </c>
      <c r="W9108" s="164">
        <f t="shared" si="1240"/>
        <v>0</v>
      </c>
      <c r="X9108" s="174"/>
      <c r="Y9108" s="7">
        <f t="shared" si="1237"/>
        <v>0</v>
      </c>
      <c r="Z9108" s="174"/>
      <c r="AA9108" s="8">
        <f t="shared" si="1241"/>
        <v>0</v>
      </c>
      <c r="AB9108" s="164">
        <f t="shared" si="1236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8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 hidden="1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1993</v>
      </c>
      <c r="I9109" s="175" t="s">
        <v>5064</v>
      </c>
      <c r="J9109" s="168" t="s">
        <v>1995</v>
      </c>
      <c r="K9109" s="158" t="s">
        <v>32</v>
      </c>
      <c r="L9109" s="175" t="s">
        <v>4950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4951</v>
      </c>
      <c r="R9109" s="175" t="s">
        <v>4952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7"/>
        <v>0</v>
      </c>
      <c r="Z9109" s="174"/>
      <c r="AA9109" s="8">
        <f t="shared" si="1241"/>
        <v>8.632478632478632</v>
      </c>
      <c r="AB9109" s="164">
        <f t="shared" si="1236"/>
        <v>-8.632478632478632</v>
      </c>
      <c r="AC9109" s="174">
        <v>10.1</v>
      </c>
      <c r="AD9109" s="165">
        <v>0.1</v>
      </c>
      <c r="AE9109" s="175"/>
      <c r="AF9109" s="175"/>
      <c r="AG9109" s="175" t="s">
        <v>4952</v>
      </c>
      <c r="AH9109" s="225"/>
      <c r="AI9109" s="175"/>
      <c r="AJ9109" s="191">
        <f t="shared" si="1238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 hidden="1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2467</v>
      </c>
      <c r="F9110" s="175" t="s">
        <v>2467</v>
      </c>
      <c r="G9110" s="176" t="s">
        <v>2467</v>
      </c>
      <c r="H9110" s="175" t="s">
        <v>1993</v>
      </c>
      <c r="I9110" s="175" t="s">
        <v>5064</v>
      </c>
      <c r="J9110" s="168" t="s">
        <v>1995</v>
      </c>
      <c r="K9110" s="158" t="s">
        <v>32</v>
      </c>
      <c r="L9110" s="175" t="s">
        <v>2468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2469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39"/>
        <v>0</v>
      </c>
      <c r="W9110" s="164">
        <f t="shared" ref="W9110:W9140" si="1242">IF(O9110="折扣",U9110*P9110,IF(O9110="返现",U9110,U9110/(1+P9110)))</f>
        <v>-245.71568627450981</v>
      </c>
      <c r="X9110" s="174"/>
      <c r="Y9110" s="7">
        <f t="shared" si="1237"/>
        <v>0</v>
      </c>
      <c r="Z9110" s="174"/>
      <c r="AA9110" s="8">
        <f t="shared" si="1241"/>
        <v>-245.71568627450981</v>
      </c>
      <c r="AB9110" s="164">
        <f t="shared" si="1236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8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 hidden="1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2467</v>
      </c>
      <c r="F9111" s="175" t="s">
        <v>2467</v>
      </c>
      <c r="G9111" s="176" t="s">
        <v>2467</v>
      </c>
      <c r="H9111" s="175" t="s">
        <v>1993</v>
      </c>
      <c r="I9111" s="175" t="s">
        <v>5064</v>
      </c>
      <c r="J9111" s="168" t="s">
        <v>1995</v>
      </c>
      <c r="K9111" s="158" t="s">
        <v>32</v>
      </c>
      <c r="L9111" s="175" t="s">
        <v>2468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2469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39"/>
        <v>2966.369999999999</v>
      </c>
      <c r="W9111" s="164">
        <f t="shared" si="1242"/>
        <v>11381.13</v>
      </c>
      <c r="X9111" s="174"/>
      <c r="Y9111" s="7">
        <f t="shared" si="1237"/>
        <v>11381.13</v>
      </c>
      <c r="Z9111" s="174"/>
      <c r="AA9111" s="8">
        <f t="shared" si="1241"/>
        <v>11381.13</v>
      </c>
      <c r="AB9111" s="164">
        <f t="shared" si="1236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8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 hidden="1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4953</v>
      </c>
      <c r="F9112" s="175" t="s">
        <v>4953</v>
      </c>
      <c r="G9112" s="176" t="s">
        <v>4953</v>
      </c>
      <c r="H9112" s="175" t="s">
        <v>1993</v>
      </c>
      <c r="I9112" s="175" t="s">
        <v>5064</v>
      </c>
      <c r="J9112" s="168" t="s">
        <v>1995</v>
      </c>
      <c r="K9112" s="158" t="s">
        <v>32</v>
      </c>
      <c r="L9112" s="175" t="s">
        <v>4954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4955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39"/>
        <v>37483.1</v>
      </c>
      <c r="W9112" s="164">
        <f t="shared" si="1242"/>
        <v>61291.078431372553</v>
      </c>
      <c r="X9112" s="174"/>
      <c r="Y9112" s="7">
        <f t="shared" si="1237"/>
        <v>0</v>
      </c>
      <c r="Z9112" s="174"/>
      <c r="AA9112" s="8">
        <f t="shared" si="1241"/>
        <v>61291.078431372553</v>
      </c>
      <c r="AB9112" s="164">
        <f t="shared" si="1236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8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 hidden="1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2472</v>
      </c>
      <c r="F9113" s="175" t="s">
        <v>2472</v>
      </c>
      <c r="G9113" s="176" t="s">
        <v>2472</v>
      </c>
      <c r="H9113" s="175" t="s">
        <v>1993</v>
      </c>
      <c r="I9113" s="175" t="s">
        <v>5064</v>
      </c>
      <c r="J9113" s="168" t="s">
        <v>1995</v>
      </c>
      <c r="K9113" s="158" t="s">
        <v>32</v>
      </c>
      <c r="L9113" s="175" t="s">
        <v>2472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2473</v>
      </c>
      <c r="R9113" s="160"/>
      <c r="S9113" s="174">
        <v>5518.78</v>
      </c>
      <c r="T9113" s="174">
        <v>0</v>
      </c>
      <c r="U9113" s="174">
        <v>0</v>
      </c>
      <c r="V9113" s="174">
        <f t="shared" si="1239"/>
        <v>5518.78</v>
      </c>
      <c r="W9113" s="164">
        <f t="shared" si="1242"/>
        <v>0</v>
      </c>
      <c r="X9113" s="174"/>
      <c r="Y9113" s="7">
        <f t="shared" si="1237"/>
        <v>0</v>
      </c>
      <c r="Z9113" s="174"/>
      <c r="AA9113" s="8">
        <f t="shared" si="1241"/>
        <v>0</v>
      </c>
      <c r="AB9113" s="164">
        <f t="shared" si="1236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8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 hidden="1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2474</v>
      </c>
      <c r="F9114" s="175" t="s">
        <v>2474</v>
      </c>
      <c r="G9114" s="176" t="s">
        <v>2474</v>
      </c>
      <c r="H9114" s="175" t="s">
        <v>1993</v>
      </c>
      <c r="I9114" s="175" t="s">
        <v>5064</v>
      </c>
      <c r="J9114" s="168" t="s">
        <v>1995</v>
      </c>
      <c r="K9114" s="158" t="s">
        <v>32</v>
      </c>
      <c r="L9114" s="175" t="s">
        <v>2474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2475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39"/>
        <v>461.29999999999899</v>
      </c>
      <c r="W9114" s="164">
        <f t="shared" si="1242"/>
        <v>0</v>
      </c>
      <c r="X9114" s="174"/>
      <c r="Y9114" s="7">
        <f t="shared" si="1237"/>
        <v>0</v>
      </c>
      <c r="Z9114" s="174"/>
      <c r="AA9114" s="8">
        <f t="shared" si="1241"/>
        <v>0</v>
      </c>
      <c r="AB9114" s="164">
        <f t="shared" si="1236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8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 hidden="1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2448</v>
      </c>
      <c r="F9115" s="175" t="s">
        <v>2448</v>
      </c>
      <c r="G9115" s="176" t="s">
        <v>2448</v>
      </c>
      <c r="H9115" s="175" t="s">
        <v>1993</v>
      </c>
      <c r="I9115" s="175" t="s">
        <v>5064</v>
      </c>
      <c r="J9115" s="168" t="s">
        <v>1995</v>
      </c>
      <c r="K9115" s="158" t="s">
        <v>32</v>
      </c>
      <c r="L9115" s="175" t="s">
        <v>2448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3474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39"/>
        <v>16052.243150000002</v>
      </c>
      <c r="W9115" s="164">
        <f t="shared" si="1242"/>
        <v>0</v>
      </c>
      <c r="X9115" s="174"/>
      <c r="Y9115" s="7">
        <f t="shared" si="1237"/>
        <v>0</v>
      </c>
      <c r="Z9115" s="174"/>
      <c r="AA9115" s="8">
        <f t="shared" si="1241"/>
        <v>0</v>
      </c>
      <c r="AB9115" s="164">
        <f t="shared" si="1236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8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 hidden="1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2448</v>
      </c>
      <c r="F9116" s="175" t="s">
        <v>2448</v>
      </c>
      <c r="G9116" s="176" t="s">
        <v>2448</v>
      </c>
      <c r="H9116" s="175" t="s">
        <v>1993</v>
      </c>
      <c r="I9116" s="175" t="s">
        <v>5064</v>
      </c>
      <c r="J9116" s="168" t="s">
        <v>1995</v>
      </c>
      <c r="K9116" s="158" t="s">
        <v>32</v>
      </c>
      <c r="L9116" s="175" t="s">
        <v>2448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2449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2"/>
        <v>0</v>
      </c>
      <c r="X9116" s="174"/>
      <c r="Y9116" s="7">
        <f t="shared" si="1237"/>
        <v>0</v>
      </c>
      <c r="Z9116" s="174"/>
      <c r="AA9116" s="8">
        <f t="shared" si="1241"/>
        <v>0</v>
      </c>
      <c r="AB9116" s="164">
        <f t="shared" si="1236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8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 hidden="1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2448</v>
      </c>
      <c r="F9117" s="175" t="s">
        <v>2448</v>
      </c>
      <c r="G9117" s="176" t="s">
        <v>2448</v>
      </c>
      <c r="H9117" s="175" t="s">
        <v>1993</v>
      </c>
      <c r="I9117" s="175" t="s">
        <v>5064</v>
      </c>
      <c r="J9117" s="168" t="s">
        <v>1995</v>
      </c>
      <c r="K9117" s="158" t="s">
        <v>32</v>
      </c>
      <c r="L9117" s="175" t="s">
        <v>2448</v>
      </c>
      <c r="M9117" s="175" t="s">
        <v>63</v>
      </c>
      <c r="N9117" s="175" t="s">
        <v>4926</v>
      </c>
      <c r="O9117" s="175" t="s">
        <v>80</v>
      </c>
      <c r="P9117" s="177">
        <v>0</v>
      </c>
      <c r="Q9117" s="178" t="s">
        <v>3474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39"/>
        <v>-123.33315000000002</v>
      </c>
      <c r="W9117" s="164">
        <f t="shared" si="1242"/>
        <v>0</v>
      </c>
      <c r="X9117" s="174"/>
      <c r="Y9117" s="7">
        <f t="shared" si="1237"/>
        <v>0</v>
      </c>
      <c r="Z9117" s="174"/>
      <c r="AA9117" s="8">
        <f t="shared" si="1241"/>
        <v>0</v>
      </c>
      <c r="AB9117" s="164">
        <f t="shared" si="1236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8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 hidden="1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2454</v>
      </c>
      <c r="F9118" s="175" t="s">
        <v>2455</v>
      </c>
      <c r="G9118" s="176" t="s">
        <v>2454</v>
      </c>
      <c r="H9118" s="175" t="s">
        <v>1993</v>
      </c>
      <c r="I9118" s="175" t="s">
        <v>5064</v>
      </c>
      <c r="J9118" s="168" t="s">
        <v>1995</v>
      </c>
      <c r="K9118" s="158" t="s">
        <v>32</v>
      </c>
      <c r="L9118" s="175" t="s">
        <v>2454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2456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39"/>
        <v>34575.699999999997</v>
      </c>
      <c r="W9118" s="164">
        <f t="shared" si="1242"/>
        <v>90435.940594059415</v>
      </c>
      <c r="X9118" s="174"/>
      <c r="Y9118" s="7">
        <f t="shared" si="1237"/>
        <v>0</v>
      </c>
      <c r="Z9118" s="174"/>
      <c r="AA9118" s="8">
        <f t="shared" si="1241"/>
        <v>90435.940594059415</v>
      </c>
      <c r="AB9118" s="164">
        <f t="shared" si="1236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8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 hidden="1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1993</v>
      </c>
      <c r="I9119" s="175" t="s">
        <v>5064</v>
      </c>
      <c r="J9119" s="168" t="s">
        <v>1995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2476</v>
      </c>
      <c r="R9119" s="160"/>
      <c r="S9119" s="174">
        <v>472</v>
      </c>
      <c r="T9119" s="174">
        <v>0</v>
      </c>
      <c r="U9119" s="174">
        <v>0</v>
      </c>
      <c r="V9119" s="174">
        <f t="shared" si="1239"/>
        <v>472</v>
      </c>
      <c r="W9119" s="164">
        <f t="shared" si="1242"/>
        <v>0</v>
      </c>
      <c r="X9119" s="174"/>
      <c r="Y9119" s="7">
        <f t="shared" si="1237"/>
        <v>0</v>
      </c>
      <c r="Z9119" s="174"/>
      <c r="AA9119" s="8">
        <f t="shared" si="1241"/>
        <v>0</v>
      </c>
      <c r="AB9119" s="164">
        <f t="shared" si="1236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8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 hidden="1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1993</v>
      </c>
      <c r="I9120" s="175" t="s">
        <v>5064</v>
      </c>
      <c r="J9120" s="168" t="s">
        <v>1995</v>
      </c>
      <c r="K9120" s="158" t="s">
        <v>32</v>
      </c>
      <c r="L9120" s="175" t="s">
        <v>2401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2402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39"/>
        <v>97.609999999999673</v>
      </c>
      <c r="W9120" s="164">
        <f t="shared" si="1242"/>
        <v>0</v>
      </c>
      <c r="X9120" s="174"/>
      <c r="Y9120" s="7">
        <f t="shared" si="1237"/>
        <v>0</v>
      </c>
      <c r="Z9120" s="174"/>
      <c r="AA9120" s="8">
        <f t="shared" si="1241"/>
        <v>0</v>
      </c>
      <c r="AB9120" s="164">
        <f t="shared" si="1236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8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 hidden="1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1993</v>
      </c>
      <c r="I9121" s="175" t="s">
        <v>5064</v>
      </c>
      <c r="J9121" s="168" t="s">
        <v>1995</v>
      </c>
      <c r="K9121" s="158" t="s">
        <v>32</v>
      </c>
      <c r="L9121" s="175" t="s">
        <v>2403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2404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39"/>
        <v>-31825.729039999998</v>
      </c>
      <c r="W9121" s="164">
        <f t="shared" si="1242"/>
        <v>0</v>
      </c>
      <c r="X9121" s="174"/>
      <c r="Y9121" s="7">
        <f t="shared" si="1237"/>
        <v>0</v>
      </c>
      <c r="Z9121" s="174"/>
      <c r="AA9121" s="8">
        <f t="shared" si="1241"/>
        <v>0</v>
      </c>
      <c r="AB9121" s="164">
        <f t="shared" si="1236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8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 hidden="1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1993</v>
      </c>
      <c r="I9122" s="175" t="s">
        <v>5064</v>
      </c>
      <c r="J9122" s="168" t="s">
        <v>1995</v>
      </c>
      <c r="K9122" s="158" t="s">
        <v>32</v>
      </c>
      <c r="L9122" s="175" t="s">
        <v>2403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2404</v>
      </c>
      <c r="R9122" s="160"/>
      <c r="S9122" s="174">
        <v>0</v>
      </c>
      <c r="T9122" s="174">
        <v>-33742.15</v>
      </c>
      <c r="U9122" s="174">
        <v>0</v>
      </c>
      <c r="V9122" s="174">
        <v>0</v>
      </c>
      <c r="W9122" s="164">
        <f t="shared" si="1242"/>
        <v>0</v>
      </c>
      <c r="X9122" s="174"/>
      <c r="Y9122" s="7">
        <f t="shared" si="1237"/>
        <v>0</v>
      </c>
      <c r="Z9122" s="174"/>
      <c r="AA9122" s="8">
        <f t="shared" si="1241"/>
        <v>0</v>
      </c>
      <c r="AB9122" s="164">
        <f t="shared" si="1236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8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 hidden="1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1993</v>
      </c>
      <c r="I9123" s="175" t="s">
        <v>5064</v>
      </c>
      <c r="J9123" s="168" t="s">
        <v>1995</v>
      </c>
      <c r="K9123" s="158" t="s">
        <v>32</v>
      </c>
      <c r="L9123" s="175" t="s">
        <v>2403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2404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39"/>
        <v>397282.55999999988</v>
      </c>
      <c r="W9123" s="164">
        <f t="shared" si="1242"/>
        <v>192.3</v>
      </c>
      <c r="X9123" s="174"/>
      <c r="Y9123" s="7">
        <f t="shared" si="1237"/>
        <v>192.3</v>
      </c>
      <c r="Z9123" s="174"/>
      <c r="AA9123" s="8">
        <f t="shared" si="1241"/>
        <v>192.3</v>
      </c>
      <c r="AB9123" s="164">
        <f t="shared" si="1236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8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 hidden="1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1993</v>
      </c>
      <c r="I9124" s="175" t="s">
        <v>5064</v>
      </c>
      <c r="J9124" s="168" t="s">
        <v>1995</v>
      </c>
      <c r="K9124" s="158" t="s">
        <v>32</v>
      </c>
      <c r="L9124" s="175" t="s">
        <v>2403</v>
      </c>
      <c r="M9124" s="175" t="s">
        <v>63</v>
      </c>
      <c r="N9124" s="175" t="s">
        <v>4926</v>
      </c>
      <c r="O9124" s="175" t="s">
        <v>80</v>
      </c>
      <c r="P9124" s="177">
        <v>0</v>
      </c>
      <c r="Q9124" s="178" t="s">
        <v>2404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39"/>
        <v>-898.96096000000045</v>
      </c>
      <c r="W9124" s="164">
        <f t="shared" si="1242"/>
        <v>0</v>
      </c>
      <c r="X9124" s="174"/>
      <c r="Y9124" s="7">
        <f t="shared" si="1237"/>
        <v>0</v>
      </c>
      <c r="Z9124" s="174"/>
      <c r="AA9124" s="8">
        <f t="shared" si="1241"/>
        <v>0</v>
      </c>
      <c r="AB9124" s="164">
        <f t="shared" si="1236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8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 hidden="1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1993</v>
      </c>
      <c r="I9125" s="175" t="s">
        <v>5064</v>
      </c>
      <c r="J9125" s="168" t="s">
        <v>1995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2405</v>
      </c>
      <c r="R9125" s="160"/>
      <c r="S9125" s="174">
        <v>0</v>
      </c>
      <c r="T9125" s="174">
        <v>33742.15</v>
      </c>
      <c r="U9125" s="174">
        <v>0</v>
      </c>
      <c r="V9125" s="174">
        <v>0</v>
      </c>
      <c r="W9125" s="164">
        <f t="shared" si="1242"/>
        <v>0</v>
      </c>
      <c r="X9125" s="174"/>
      <c r="Y9125" s="7">
        <f t="shared" si="1237"/>
        <v>0</v>
      </c>
      <c r="Z9125" s="174"/>
      <c r="AA9125" s="8">
        <f t="shared" si="1241"/>
        <v>0</v>
      </c>
      <c r="AB9125" s="164">
        <f t="shared" si="1236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8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 hidden="1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1993</v>
      </c>
      <c r="I9126" s="175" t="s">
        <v>5064</v>
      </c>
      <c r="J9126" s="168" t="s">
        <v>1995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2405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39"/>
        <v>2105594.0600000005</v>
      </c>
      <c r="W9126" s="164">
        <f t="shared" si="1242"/>
        <v>1955448.2</v>
      </c>
      <c r="X9126" s="174"/>
      <c r="Y9126" s="7">
        <f t="shared" si="1237"/>
        <v>1955448.2</v>
      </c>
      <c r="Z9126" s="174"/>
      <c r="AA9126" s="8">
        <f t="shared" si="1241"/>
        <v>1955448.2</v>
      </c>
      <c r="AB9126" s="164">
        <f t="shared" si="1236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8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 hidden="1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2411</v>
      </c>
      <c r="F9127" s="175" t="s">
        <v>2411</v>
      </c>
      <c r="G9127" s="176" t="s">
        <v>2411</v>
      </c>
      <c r="H9127" s="175" t="s">
        <v>1993</v>
      </c>
      <c r="I9127" s="175" t="s">
        <v>5064</v>
      </c>
      <c r="J9127" s="168" t="s">
        <v>1995</v>
      </c>
      <c r="K9127" s="158" t="s">
        <v>32</v>
      </c>
      <c r="L9127" s="175" t="s">
        <v>2411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2412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39"/>
        <v>181952.15</v>
      </c>
      <c r="W9127" s="164">
        <f t="shared" si="1242"/>
        <v>224951.29807692306</v>
      </c>
      <c r="X9127" s="174"/>
      <c r="Y9127" s="7">
        <f t="shared" si="1237"/>
        <v>0</v>
      </c>
      <c r="Z9127" s="174"/>
      <c r="AA9127" s="8">
        <f t="shared" si="1241"/>
        <v>224951.29807692306</v>
      </c>
      <c r="AB9127" s="164">
        <f t="shared" si="1236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8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 hidden="1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1924</v>
      </c>
      <c r="F9128" s="175" t="s">
        <v>4040</v>
      </c>
      <c r="G9128" s="176" t="s">
        <v>1924</v>
      </c>
      <c r="H9128" s="175" t="s">
        <v>1993</v>
      </c>
      <c r="I9128" s="175" t="s">
        <v>5064</v>
      </c>
      <c r="J9128" s="168" t="s">
        <v>1995</v>
      </c>
      <c r="K9128" s="158" t="s">
        <v>32</v>
      </c>
      <c r="L9128" s="175" t="s">
        <v>1924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2431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39"/>
        <v>30687.829999999987</v>
      </c>
      <c r="W9128" s="164">
        <f t="shared" si="1242"/>
        <v>136479.42307692306</v>
      </c>
      <c r="X9128" s="174"/>
      <c r="Y9128" s="7">
        <f t="shared" si="1237"/>
        <v>0</v>
      </c>
      <c r="Z9128" s="174"/>
      <c r="AA9128" s="8">
        <f t="shared" si="1241"/>
        <v>136479.42307692306</v>
      </c>
      <c r="AB9128" s="164">
        <f t="shared" si="1236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8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 hidden="1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1924</v>
      </c>
      <c r="F9129" s="175" t="s">
        <v>4040</v>
      </c>
      <c r="G9129" s="176" t="s">
        <v>1924</v>
      </c>
      <c r="H9129" s="175" t="s">
        <v>1993</v>
      </c>
      <c r="I9129" s="175" t="s">
        <v>5064</v>
      </c>
      <c r="J9129" s="168" t="s">
        <v>1995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2434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39"/>
        <v>18273.140000000014</v>
      </c>
      <c r="W9129" s="164">
        <f t="shared" si="1242"/>
        <v>68614.423076923078</v>
      </c>
      <c r="X9129" s="174"/>
      <c r="Y9129" s="7">
        <f t="shared" si="1237"/>
        <v>0</v>
      </c>
      <c r="Z9129" s="174"/>
      <c r="AA9129" s="8">
        <f t="shared" si="1241"/>
        <v>68614.423076923078</v>
      </c>
      <c r="AB9129" s="164">
        <f t="shared" si="1236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8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 hidden="1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1924</v>
      </c>
      <c r="F9130" s="175" t="s">
        <v>4040</v>
      </c>
      <c r="G9130" s="176" t="s">
        <v>1924</v>
      </c>
      <c r="H9130" s="175" t="s">
        <v>1993</v>
      </c>
      <c r="I9130" s="175" t="s">
        <v>5064</v>
      </c>
      <c r="J9130" s="168" t="s">
        <v>1995</v>
      </c>
      <c r="K9130" s="158" t="s">
        <v>32</v>
      </c>
      <c r="L9130" s="175" t="s">
        <v>2439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2440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39"/>
        <v>32248.500000000007</v>
      </c>
      <c r="W9130" s="164">
        <f t="shared" si="1242"/>
        <v>55002.019230769227</v>
      </c>
      <c r="X9130" s="174"/>
      <c r="Y9130" s="7">
        <f t="shared" si="1237"/>
        <v>0</v>
      </c>
      <c r="Z9130" s="174"/>
      <c r="AA9130" s="8">
        <f t="shared" si="1241"/>
        <v>55002.019230769227</v>
      </c>
      <c r="AB9130" s="164">
        <f t="shared" si="1236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8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 hidden="1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1924</v>
      </c>
      <c r="F9131" s="175" t="s">
        <v>4040</v>
      </c>
      <c r="G9131" s="176" t="s">
        <v>1924</v>
      </c>
      <c r="H9131" s="175" t="s">
        <v>1993</v>
      </c>
      <c r="I9131" s="175" t="s">
        <v>5064</v>
      </c>
      <c r="J9131" s="168" t="s">
        <v>1995</v>
      </c>
      <c r="K9131" s="158" t="s">
        <v>32</v>
      </c>
      <c r="L9131" s="175" t="s">
        <v>2429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2430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39"/>
        <v>80560.48000000004</v>
      </c>
      <c r="W9131" s="164">
        <f t="shared" si="1242"/>
        <v>400350.57692307688</v>
      </c>
      <c r="X9131" s="174"/>
      <c r="Y9131" s="7">
        <f t="shared" si="1237"/>
        <v>0</v>
      </c>
      <c r="Z9131" s="174"/>
      <c r="AA9131" s="8">
        <f t="shared" si="1241"/>
        <v>400350.57692307688</v>
      </c>
      <c r="AB9131" s="164">
        <f t="shared" si="1236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8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 hidden="1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1924</v>
      </c>
      <c r="F9132" s="175" t="s">
        <v>4040</v>
      </c>
      <c r="G9132" s="176" t="s">
        <v>1924</v>
      </c>
      <c r="H9132" s="175" t="s">
        <v>1993</v>
      </c>
      <c r="I9132" s="175" t="s">
        <v>5064</v>
      </c>
      <c r="J9132" s="168" t="s">
        <v>1995</v>
      </c>
      <c r="K9132" s="158" t="s">
        <v>32</v>
      </c>
      <c r="L9132" s="175" t="s">
        <v>2441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2442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39"/>
        <v>27156.869999999995</v>
      </c>
      <c r="W9132" s="164">
        <f t="shared" si="1242"/>
        <v>136737.8846153846</v>
      </c>
      <c r="X9132" s="174"/>
      <c r="Y9132" s="7">
        <f t="shared" si="1237"/>
        <v>0</v>
      </c>
      <c r="Z9132" s="174"/>
      <c r="AA9132" s="8">
        <f t="shared" si="1241"/>
        <v>136737.8846153846</v>
      </c>
      <c r="AB9132" s="164">
        <f t="shared" si="1236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8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 hidden="1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2479</v>
      </c>
      <c r="F9133" s="175" t="s">
        <v>2479</v>
      </c>
      <c r="G9133" s="176" t="s">
        <v>2479</v>
      </c>
      <c r="H9133" s="175" t="s">
        <v>1993</v>
      </c>
      <c r="I9133" s="175" t="s">
        <v>5064</v>
      </c>
      <c r="J9133" s="168" t="s">
        <v>1995</v>
      </c>
      <c r="K9133" s="158" t="s">
        <v>32</v>
      </c>
      <c r="L9133" s="175" t="s">
        <v>2479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2480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39"/>
        <v>0.40000000000145502</v>
      </c>
      <c r="W9133" s="164">
        <f t="shared" si="1242"/>
        <v>0</v>
      </c>
      <c r="X9133" s="174"/>
      <c r="Y9133" s="7">
        <f t="shared" si="1237"/>
        <v>0</v>
      </c>
      <c r="Z9133" s="174"/>
      <c r="AA9133" s="8">
        <f t="shared" si="1241"/>
        <v>0</v>
      </c>
      <c r="AB9133" s="164">
        <f t="shared" si="1236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8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 hidden="1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2481</v>
      </c>
      <c r="F9134" s="175" t="s">
        <v>2481</v>
      </c>
      <c r="G9134" s="176" t="s">
        <v>2481</v>
      </c>
      <c r="H9134" s="175" t="s">
        <v>1993</v>
      </c>
      <c r="I9134" s="175" t="s">
        <v>5064</v>
      </c>
      <c r="J9134" s="168" t="s">
        <v>1995</v>
      </c>
      <c r="K9134" s="158" t="s">
        <v>32</v>
      </c>
      <c r="L9134" s="175" t="s">
        <v>2481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2482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39"/>
        <v>475.77999999999975</v>
      </c>
      <c r="W9134" s="164">
        <f t="shared" si="1242"/>
        <v>0</v>
      </c>
      <c r="X9134" s="174"/>
      <c r="Y9134" s="7">
        <f t="shared" si="1237"/>
        <v>0</v>
      </c>
      <c r="Z9134" s="174"/>
      <c r="AA9134" s="8">
        <f t="shared" si="1241"/>
        <v>0</v>
      </c>
      <c r="AB9134" s="164">
        <f t="shared" si="1236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8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 hidden="1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2427</v>
      </c>
      <c r="F9135" s="175" t="s">
        <v>2427</v>
      </c>
      <c r="G9135" s="176" t="s">
        <v>2427</v>
      </c>
      <c r="H9135" s="175" t="s">
        <v>1993</v>
      </c>
      <c r="I9135" s="175" t="s">
        <v>5064</v>
      </c>
      <c r="J9135" s="168" t="s">
        <v>1995</v>
      </c>
      <c r="K9135" s="158" t="s">
        <v>32</v>
      </c>
      <c r="L9135" s="175" t="s">
        <v>2409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3475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39"/>
        <v>37451.469700000001</v>
      </c>
      <c r="W9135" s="164">
        <f t="shared" si="1242"/>
        <v>720.5591176470632</v>
      </c>
      <c r="X9135" s="174"/>
      <c r="Y9135" s="7">
        <f t="shared" si="1237"/>
        <v>0</v>
      </c>
      <c r="Z9135" s="174"/>
      <c r="AA9135" s="8">
        <f t="shared" si="1241"/>
        <v>720.5591176470632</v>
      </c>
      <c r="AB9135" s="164">
        <f t="shared" si="1236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8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 hidden="1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2427</v>
      </c>
      <c r="F9136" s="175" t="s">
        <v>2427</v>
      </c>
      <c r="G9136" s="176" t="s">
        <v>2427</v>
      </c>
      <c r="H9136" s="175" t="s">
        <v>1993</v>
      </c>
      <c r="I9136" s="175" t="s">
        <v>5064</v>
      </c>
      <c r="J9136" s="168" t="s">
        <v>1995</v>
      </c>
      <c r="K9136" s="158" t="s">
        <v>32</v>
      </c>
      <c r="L9136" s="175" t="s">
        <v>2409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2410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39"/>
        <v>561714.62000000011</v>
      </c>
      <c r="W9136" s="164">
        <f t="shared" si="1242"/>
        <v>2200795.4455445544</v>
      </c>
      <c r="X9136" s="174"/>
      <c r="Y9136" s="7">
        <f t="shared" si="1237"/>
        <v>0</v>
      </c>
      <c r="Z9136" s="174"/>
      <c r="AA9136" s="8">
        <f t="shared" si="1241"/>
        <v>2200795.4455445544</v>
      </c>
      <c r="AB9136" s="164">
        <f t="shared" si="1236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8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 hidden="1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2427</v>
      </c>
      <c r="F9137" s="175" t="s">
        <v>2427</v>
      </c>
      <c r="G9137" s="176" t="s">
        <v>2427</v>
      </c>
      <c r="H9137" s="175" t="s">
        <v>1993</v>
      </c>
      <c r="I9137" s="175" t="s">
        <v>5064</v>
      </c>
      <c r="J9137" s="168" t="s">
        <v>1995</v>
      </c>
      <c r="K9137" s="158" t="s">
        <v>32</v>
      </c>
      <c r="L9137" s="175" t="s">
        <v>2409</v>
      </c>
      <c r="M9137" s="175" t="s">
        <v>63</v>
      </c>
      <c r="N9137" s="175" t="s">
        <v>4926</v>
      </c>
      <c r="O9137" s="175" t="s">
        <v>41</v>
      </c>
      <c r="P9137" s="177">
        <v>0.02</v>
      </c>
      <c r="Q9137" s="178" t="s">
        <v>3475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39"/>
        <v>-27195.889699999996</v>
      </c>
      <c r="W9137" s="164">
        <f t="shared" si="1242"/>
        <v>26464.872254901955</v>
      </c>
      <c r="X9137" s="174"/>
      <c r="Y9137" s="7">
        <f t="shared" si="1237"/>
        <v>0</v>
      </c>
      <c r="Z9137" s="174"/>
      <c r="AA9137" s="8">
        <f t="shared" si="1241"/>
        <v>26464.872254901955</v>
      </c>
      <c r="AB9137" s="164">
        <f t="shared" si="1236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8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 hidden="1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1993</v>
      </c>
      <c r="I9138" s="175" t="s">
        <v>5064</v>
      </c>
      <c r="J9138" s="168" t="s">
        <v>1995</v>
      </c>
      <c r="K9138" s="158" t="s">
        <v>32</v>
      </c>
      <c r="L9138" s="160" t="s">
        <v>2432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2433</v>
      </c>
      <c r="R9138" s="160"/>
      <c r="S9138" s="164">
        <v>0</v>
      </c>
      <c r="T9138" s="164">
        <v>0</v>
      </c>
      <c r="U9138" s="164">
        <v>0</v>
      </c>
      <c r="V9138" s="164">
        <f t="shared" si="1239"/>
        <v>0</v>
      </c>
      <c r="W9138" s="164">
        <f t="shared" si="1242"/>
        <v>0</v>
      </c>
      <c r="X9138" s="164"/>
      <c r="Y9138" s="7">
        <f t="shared" si="1237"/>
        <v>0</v>
      </c>
      <c r="Z9138" s="164"/>
      <c r="AA9138" s="8">
        <f t="shared" si="1241"/>
        <v>0</v>
      </c>
      <c r="AB9138" s="164">
        <f t="shared" si="1236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8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 hidden="1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1993</v>
      </c>
      <c r="I9139" s="175" t="s">
        <v>5064</v>
      </c>
      <c r="J9139" s="168" t="s">
        <v>1995</v>
      </c>
      <c r="K9139" s="158" t="s">
        <v>32</v>
      </c>
      <c r="L9139" s="175" t="s">
        <v>2429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2430</v>
      </c>
      <c r="R9139" s="160"/>
      <c r="S9139" s="174">
        <v>0</v>
      </c>
      <c r="T9139" s="174">
        <v>-5000</v>
      </c>
      <c r="U9139" s="174">
        <v>-5000</v>
      </c>
      <c r="V9139" s="174">
        <f t="shared" si="1239"/>
        <v>0</v>
      </c>
      <c r="W9139" s="164">
        <f t="shared" si="1242"/>
        <v>-4807.6923076923076</v>
      </c>
      <c r="X9139" s="174"/>
      <c r="Y9139" s="7">
        <f t="shared" si="1237"/>
        <v>0</v>
      </c>
      <c r="Z9139" s="174"/>
      <c r="AA9139" s="8">
        <f t="shared" si="1241"/>
        <v>-4807.6923076923076</v>
      </c>
      <c r="AB9139" s="164">
        <f t="shared" si="1236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8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 hidden="1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1993</v>
      </c>
      <c r="I9140" s="175" t="s">
        <v>5064</v>
      </c>
      <c r="J9140" s="168" t="s">
        <v>1995</v>
      </c>
      <c r="K9140" s="158" t="s">
        <v>32</v>
      </c>
      <c r="L9140" s="175" t="s">
        <v>2441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2442</v>
      </c>
      <c r="R9140" s="160"/>
      <c r="S9140" s="174">
        <v>0</v>
      </c>
      <c r="T9140" s="174">
        <v>5000</v>
      </c>
      <c r="U9140" s="174">
        <v>0</v>
      </c>
      <c r="V9140" s="174">
        <f t="shared" si="1239"/>
        <v>5000</v>
      </c>
      <c r="W9140" s="164">
        <f t="shared" si="1242"/>
        <v>0</v>
      </c>
      <c r="X9140" s="174"/>
      <c r="Y9140" s="7">
        <f t="shared" si="1237"/>
        <v>0</v>
      </c>
      <c r="Z9140" s="174"/>
      <c r="AA9140" s="8">
        <f t="shared" si="1241"/>
        <v>0</v>
      </c>
      <c r="AB9140" s="164">
        <f t="shared" si="1236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8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 hidden="1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4956</v>
      </c>
      <c r="F9141" s="175" t="s">
        <v>4956</v>
      </c>
      <c r="G9141" s="176" t="s">
        <v>4956</v>
      </c>
      <c r="H9141" s="175" t="s">
        <v>1993</v>
      </c>
      <c r="I9141" s="175" t="s">
        <v>5064</v>
      </c>
      <c r="J9141" s="168" t="s">
        <v>1995</v>
      </c>
      <c r="K9141" s="158" t="s">
        <v>32</v>
      </c>
      <c r="L9141" s="175" t="s">
        <v>4956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4957</v>
      </c>
      <c r="R9141" s="160" t="s">
        <v>4945</v>
      </c>
      <c r="S9141" s="174">
        <v>0</v>
      </c>
      <c r="T9141" s="174">
        <v>10000</v>
      </c>
      <c r="U9141" s="174">
        <f>7359.66-500</f>
        <v>6859.66</v>
      </c>
      <c r="V9141" s="174">
        <f t="shared" si="1239"/>
        <v>3140.34</v>
      </c>
      <c r="W9141" s="164">
        <f>U9141/(1+P9141)</f>
        <v>6659.8640776699021</v>
      </c>
      <c r="X9141" s="174"/>
      <c r="Y9141" s="7">
        <f t="shared" si="1237"/>
        <v>0</v>
      </c>
      <c r="Z9141" s="174"/>
      <c r="AA9141" s="8">
        <f t="shared" si="1241"/>
        <v>6659.8640776699021</v>
      </c>
      <c r="AB9141" s="164">
        <f t="shared" si="1236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8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 hidden="1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1993</v>
      </c>
      <c r="I9142" s="175" t="s">
        <v>5064</v>
      </c>
      <c r="J9142" s="168" t="s">
        <v>1995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2447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39"/>
        <v>169141.31000000006</v>
      </c>
      <c r="W9142" s="164">
        <f t="shared" ref="W9142:W9205" si="1243">IF(O9142="折扣",U9142*P9142,IF(O9142="返现",U9142,U9142/(1+P9142)))</f>
        <v>899836.5</v>
      </c>
      <c r="X9142" s="174"/>
      <c r="Y9142" s="7">
        <f t="shared" si="1237"/>
        <v>0</v>
      </c>
      <c r="Z9142" s="174"/>
      <c r="AA9142" s="8">
        <f t="shared" si="1241"/>
        <v>899836.5</v>
      </c>
      <c r="AB9142" s="164">
        <f t="shared" si="1236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8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 hidden="1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2450</v>
      </c>
      <c r="F9143" s="175" t="s">
        <v>2450</v>
      </c>
      <c r="G9143" s="176" t="s">
        <v>2450</v>
      </c>
      <c r="H9143" s="175" t="s">
        <v>1993</v>
      </c>
      <c r="I9143" s="175" t="s">
        <v>5064</v>
      </c>
      <c r="J9143" s="168" t="s">
        <v>1995</v>
      </c>
      <c r="K9143" s="158" t="s">
        <v>32</v>
      </c>
      <c r="L9143" s="175" t="s">
        <v>2450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2451</v>
      </c>
      <c r="R9143" s="160"/>
      <c r="S9143" s="174">
        <v>0</v>
      </c>
      <c r="T9143" s="174">
        <v>-10300</v>
      </c>
      <c r="U9143" s="174">
        <v>-10300</v>
      </c>
      <c r="V9143" s="174">
        <f t="shared" si="1239"/>
        <v>0</v>
      </c>
      <c r="W9143" s="164">
        <f t="shared" si="1243"/>
        <v>-10000</v>
      </c>
      <c r="X9143" s="174"/>
      <c r="Y9143" s="7">
        <f t="shared" si="1237"/>
        <v>0</v>
      </c>
      <c r="Z9143" s="174"/>
      <c r="AA9143" s="8">
        <f t="shared" si="1241"/>
        <v>-10000</v>
      </c>
      <c r="AB9143" s="164">
        <f t="shared" si="1236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8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 hidden="1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2483</v>
      </c>
      <c r="F9144" s="175" t="s">
        <v>2483</v>
      </c>
      <c r="G9144" s="176" t="s">
        <v>2483</v>
      </c>
      <c r="H9144" s="175" t="s">
        <v>1993</v>
      </c>
      <c r="I9144" s="175" t="s">
        <v>5064</v>
      </c>
      <c r="J9144" s="168" t="s">
        <v>1995</v>
      </c>
      <c r="K9144" s="158" t="s">
        <v>32</v>
      </c>
      <c r="L9144" s="175" t="s">
        <v>2483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2484</v>
      </c>
      <c r="R9144" s="160"/>
      <c r="S9144" s="174">
        <v>29740.7</v>
      </c>
      <c r="T9144" s="174">
        <v>0</v>
      </c>
      <c r="U9144" s="174">
        <v>0</v>
      </c>
      <c r="V9144" s="174">
        <f t="shared" si="1239"/>
        <v>29740.7</v>
      </c>
      <c r="W9144" s="164">
        <f t="shared" si="1243"/>
        <v>0</v>
      </c>
      <c r="X9144" s="174"/>
      <c r="Y9144" s="7">
        <f t="shared" si="1237"/>
        <v>0</v>
      </c>
      <c r="Z9144" s="174"/>
      <c r="AA9144" s="174"/>
      <c r="AB9144" s="164">
        <f t="shared" ref="AB9144:AB9207" si="1244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8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 hidden="1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2556</v>
      </c>
      <c r="F9145" s="175" t="s">
        <v>2556</v>
      </c>
      <c r="G9145" s="176" t="s">
        <v>2556</v>
      </c>
      <c r="H9145" s="175" t="s">
        <v>1993</v>
      </c>
      <c r="I9145" s="175" t="s">
        <v>5064</v>
      </c>
      <c r="J9145" s="168" t="s">
        <v>1995</v>
      </c>
      <c r="K9145" s="158" t="s">
        <v>32</v>
      </c>
      <c r="L9145" s="175" t="s">
        <v>2556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2557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39"/>
        <v>0</v>
      </c>
      <c r="W9145" s="164">
        <f t="shared" si="1243"/>
        <v>263339.50980392162</v>
      </c>
      <c r="X9145" s="174"/>
      <c r="Y9145" s="7">
        <f t="shared" si="1237"/>
        <v>0</v>
      </c>
      <c r="Z9145" s="174"/>
      <c r="AA9145" s="8">
        <f t="shared" ref="AA9145:AA9154" si="1245">W9145+X9145</f>
        <v>263339.50980392162</v>
      </c>
      <c r="AB9145" s="164">
        <f t="shared" si="1244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8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 hidden="1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2556</v>
      </c>
      <c r="F9146" s="175" t="s">
        <v>2556</v>
      </c>
      <c r="G9146" s="176" t="s">
        <v>2556</v>
      </c>
      <c r="H9146" s="175" t="s">
        <v>1993</v>
      </c>
      <c r="I9146" s="175" t="s">
        <v>5064</v>
      </c>
      <c r="J9146" s="168" t="s">
        <v>1995</v>
      </c>
      <c r="K9146" s="158" t="s">
        <v>32</v>
      </c>
      <c r="L9146" s="175" t="s">
        <v>2556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2557</v>
      </c>
      <c r="R9146" s="160"/>
      <c r="S9146" s="174">
        <v>0</v>
      </c>
      <c r="T9146" s="174">
        <v>80000</v>
      </c>
      <c r="U9146" s="174">
        <v>80000</v>
      </c>
      <c r="V9146" s="174">
        <f t="shared" si="1239"/>
        <v>0</v>
      </c>
      <c r="W9146" s="164">
        <f t="shared" si="1243"/>
        <v>77669.902912621357</v>
      </c>
      <c r="X9146" s="174"/>
      <c r="Y9146" s="7">
        <f t="shared" si="1237"/>
        <v>77669.902912621357</v>
      </c>
      <c r="Z9146" s="174"/>
      <c r="AA9146" s="8">
        <f t="shared" si="1245"/>
        <v>77669.902912621357</v>
      </c>
      <c r="AB9146" s="164">
        <f t="shared" si="1244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8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 hidden="1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2556</v>
      </c>
      <c r="F9147" s="175" t="s">
        <v>2556</v>
      </c>
      <c r="G9147" s="176" t="s">
        <v>2556</v>
      </c>
      <c r="H9147" s="175" t="s">
        <v>1993</v>
      </c>
      <c r="I9147" s="175" t="s">
        <v>5064</v>
      </c>
      <c r="J9147" s="168" t="s">
        <v>1995</v>
      </c>
      <c r="K9147" s="158" t="s">
        <v>32</v>
      </c>
      <c r="L9147" s="175" t="s">
        <v>2555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2558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39"/>
        <v>0</v>
      </c>
      <c r="W9147" s="164">
        <f t="shared" si="1243"/>
        <v>179152.35294117648</v>
      </c>
      <c r="X9147" s="174"/>
      <c r="Y9147" s="7">
        <f t="shared" si="1237"/>
        <v>0</v>
      </c>
      <c r="Z9147" s="174"/>
      <c r="AA9147" s="8">
        <f t="shared" si="1245"/>
        <v>179152.35294117648</v>
      </c>
      <c r="AB9147" s="164">
        <f t="shared" si="1244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8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 hidden="1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2556</v>
      </c>
      <c r="F9148" s="175" t="s">
        <v>2556</v>
      </c>
      <c r="G9148" s="176" t="s">
        <v>2556</v>
      </c>
      <c r="H9148" s="175" t="s">
        <v>1993</v>
      </c>
      <c r="I9148" s="175" t="s">
        <v>5064</v>
      </c>
      <c r="J9148" s="168" t="s">
        <v>1995</v>
      </c>
      <c r="K9148" s="158" t="s">
        <v>32</v>
      </c>
      <c r="L9148" s="175" t="s">
        <v>2555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2558</v>
      </c>
      <c r="R9148" s="160"/>
      <c r="S9148" s="174">
        <v>0</v>
      </c>
      <c r="T9148" s="174">
        <v>60000</v>
      </c>
      <c r="U9148" s="174">
        <v>60000</v>
      </c>
      <c r="V9148" s="174">
        <f t="shared" si="1239"/>
        <v>0</v>
      </c>
      <c r="W9148" s="164">
        <f t="shared" si="1243"/>
        <v>58252.427184466018</v>
      </c>
      <c r="X9148" s="174"/>
      <c r="Y9148" s="7">
        <f t="shared" si="1237"/>
        <v>58252.427184466018</v>
      </c>
      <c r="Z9148" s="174"/>
      <c r="AA9148" s="8">
        <f t="shared" si="1245"/>
        <v>58252.427184466018</v>
      </c>
      <c r="AB9148" s="164">
        <f t="shared" si="1244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8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 hidden="1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2485</v>
      </c>
      <c r="F9149" s="175" t="s">
        <v>2485</v>
      </c>
      <c r="G9149" s="176" t="s">
        <v>2485</v>
      </c>
      <c r="H9149" s="175" t="s">
        <v>1993</v>
      </c>
      <c r="I9149" s="175" t="s">
        <v>5064</v>
      </c>
      <c r="J9149" s="168" t="s">
        <v>1995</v>
      </c>
      <c r="K9149" s="158" t="s">
        <v>32</v>
      </c>
      <c r="L9149" s="175" t="s">
        <v>2485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2486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39"/>
        <v>23600.329999999994</v>
      </c>
      <c r="W9149" s="164">
        <f t="shared" si="1243"/>
        <v>54683.725490196077</v>
      </c>
      <c r="X9149" s="174"/>
      <c r="Y9149" s="7">
        <f t="shared" si="1237"/>
        <v>0</v>
      </c>
      <c r="Z9149" s="174"/>
      <c r="AA9149" s="8">
        <f t="shared" si="1245"/>
        <v>54683.725490196077</v>
      </c>
      <c r="AB9149" s="164">
        <f t="shared" si="1244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8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 hidden="1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2489</v>
      </c>
      <c r="F9150" s="175" t="s">
        <v>2489</v>
      </c>
      <c r="G9150" s="176" t="s">
        <v>2489</v>
      </c>
      <c r="H9150" s="175" t="s">
        <v>1993</v>
      </c>
      <c r="I9150" s="175" t="s">
        <v>5064</v>
      </c>
      <c r="J9150" s="168" t="s">
        <v>1995</v>
      </c>
      <c r="K9150" s="158" t="s">
        <v>32</v>
      </c>
      <c r="L9150" s="175" t="s">
        <v>2489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2490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39"/>
        <v>8914.1000000000095</v>
      </c>
      <c r="W9150" s="164">
        <f t="shared" si="1243"/>
        <v>0</v>
      </c>
      <c r="X9150" s="174"/>
      <c r="Y9150" s="7">
        <f t="shared" si="1237"/>
        <v>0</v>
      </c>
      <c r="Z9150" s="174"/>
      <c r="AA9150" s="8">
        <f t="shared" si="1245"/>
        <v>0</v>
      </c>
      <c r="AB9150" s="164">
        <f t="shared" si="1244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8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 hidden="1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4041</v>
      </c>
      <c r="F9151" s="175" t="s">
        <v>4041</v>
      </c>
      <c r="G9151" s="176" t="s">
        <v>4041</v>
      </c>
      <c r="H9151" s="175" t="s">
        <v>1993</v>
      </c>
      <c r="I9151" s="175" t="s">
        <v>5064</v>
      </c>
      <c r="J9151" s="168" t="s">
        <v>1995</v>
      </c>
      <c r="K9151" s="158" t="s">
        <v>32</v>
      </c>
      <c r="L9151" s="175" t="s">
        <v>4041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4042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39"/>
        <v>42055</v>
      </c>
      <c r="W9151" s="164">
        <f t="shared" si="1243"/>
        <v>22971.078431372549</v>
      </c>
      <c r="X9151" s="174"/>
      <c r="Y9151" s="7">
        <f t="shared" si="1237"/>
        <v>0</v>
      </c>
      <c r="Z9151" s="174"/>
      <c r="AA9151" s="8">
        <f t="shared" si="1245"/>
        <v>22971.078431372549</v>
      </c>
      <c r="AB9151" s="164">
        <f t="shared" si="1244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8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 hidden="1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1770</v>
      </c>
      <c r="F9152" s="175" t="s">
        <v>1955</v>
      </c>
      <c r="G9152" s="176" t="s">
        <v>1770</v>
      </c>
      <c r="H9152" s="175" t="s">
        <v>1993</v>
      </c>
      <c r="I9152" s="175" t="s">
        <v>5064</v>
      </c>
      <c r="J9152" s="168" t="s">
        <v>1995</v>
      </c>
      <c r="K9152" s="158" t="s">
        <v>32</v>
      </c>
      <c r="L9152" s="175" t="s">
        <v>2493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2494</v>
      </c>
      <c r="R9152" s="160"/>
      <c r="S9152" s="174">
        <v>6.4</v>
      </c>
      <c r="T9152" s="174">
        <v>0</v>
      </c>
      <c r="U9152" s="174">
        <v>0</v>
      </c>
      <c r="V9152" s="174">
        <f t="shared" si="1239"/>
        <v>6.4</v>
      </c>
      <c r="W9152" s="164">
        <f t="shared" si="1243"/>
        <v>0</v>
      </c>
      <c r="X9152" s="174"/>
      <c r="Y9152" s="7">
        <f t="shared" si="1237"/>
        <v>0</v>
      </c>
      <c r="Z9152" s="174"/>
      <c r="AA9152" s="8">
        <f t="shared" si="1245"/>
        <v>0</v>
      </c>
      <c r="AB9152" s="164">
        <f t="shared" si="1244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8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 hidden="1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2495</v>
      </c>
      <c r="F9153" s="175" t="s">
        <v>2496</v>
      </c>
      <c r="G9153" s="176" t="s">
        <v>2495</v>
      </c>
      <c r="H9153" s="175" t="s">
        <v>1993</v>
      </c>
      <c r="I9153" s="175" t="s">
        <v>5064</v>
      </c>
      <c r="J9153" s="168" t="s">
        <v>1995</v>
      </c>
      <c r="K9153" s="158" t="s">
        <v>32</v>
      </c>
      <c r="L9153" s="175" t="s">
        <v>2495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2497</v>
      </c>
      <c r="R9153" s="160"/>
      <c r="S9153" s="174">
        <v>0</v>
      </c>
      <c r="T9153" s="174">
        <v>0</v>
      </c>
      <c r="U9153" s="174">
        <v>0</v>
      </c>
      <c r="V9153" s="174">
        <f t="shared" si="1239"/>
        <v>0</v>
      </c>
      <c r="W9153" s="164">
        <f t="shared" si="1243"/>
        <v>0</v>
      </c>
      <c r="X9153" s="174"/>
      <c r="Y9153" s="7">
        <f t="shared" si="1237"/>
        <v>0</v>
      </c>
      <c r="Z9153" s="174"/>
      <c r="AA9153" s="8">
        <f t="shared" si="1245"/>
        <v>0</v>
      </c>
      <c r="AB9153" s="164">
        <f t="shared" si="1244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8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 hidden="1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2495</v>
      </c>
      <c r="F9154" s="175" t="s">
        <v>2496</v>
      </c>
      <c r="G9154" s="176" t="s">
        <v>2495</v>
      </c>
      <c r="H9154" s="175" t="s">
        <v>1993</v>
      </c>
      <c r="I9154" s="175" t="s">
        <v>5064</v>
      </c>
      <c r="J9154" s="168" t="s">
        <v>1995</v>
      </c>
      <c r="K9154" s="158" t="s">
        <v>32</v>
      </c>
      <c r="L9154" s="175" t="s">
        <v>2495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2498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39"/>
        <v>225563.05</v>
      </c>
      <c r="W9154" s="164">
        <f t="shared" si="1243"/>
        <v>93414</v>
      </c>
      <c r="X9154" s="174"/>
      <c r="Y9154" s="7">
        <f t="shared" si="1237"/>
        <v>0</v>
      </c>
      <c r="Z9154" s="174"/>
      <c r="AA9154" s="8">
        <f t="shared" si="1245"/>
        <v>93414</v>
      </c>
      <c r="AB9154" s="164">
        <f t="shared" si="1244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8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 hidden="1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2499</v>
      </c>
      <c r="F9155" s="160" t="s">
        <v>2499</v>
      </c>
      <c r="G9155" s="159" t="s">
        <v>2499</v>
      </c>
      <c r="H9155" s="160" t="s">
        <v>1993</v>
      </c>
      <c r="I9155" s="175" t="s">
        <v>5064</v>
      </c>
      <c r="J9155" s="168" t="s">
        <v>1995</v>
      </c>
      <c r="K9155" s="158" t="s">
        <v>32</v>
      </c>
      <c r="L9155" s="160" t="s">
        <v>2499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2500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3"/>
        <v>1138934.9999999998</v>
      </c>
      <c r="X9155" s="164"/>
      <c r="Y9155" s="7">
        <f t="shared" ref="Y9155:Y9218" si="1246">IF(W9155-AC9155&lt;=0,0,IF(O9155="返现",MAX(W9155-AB9155-AC9155,0),MAX(W9155-AC9155,0)))</f>
        <v>0</v>
      </c>
      <c r="Z9155" s="164"/>
      <c r="AA9155" s="164"/>
      <c r="AB9155" s="164">
        <f t="shared" si="1244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8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 hidden="1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2501</v>
      </c>
      <c r="F9156" s="175" t="s">
        <v>2501</v>
      </c>
      <c r="G9156" s="176" t="s">
        <v>2501</v>
      </c>
      <c r="H9156" s="175" t="s">
        <v>1993</v>
      </c>
      <c r="I9156" s="175" t="s">
        <v>5064</v>
      </c>
      <c r="J9156" s="168" t="s">
        <v>1995</v>
      </c>
      <c r="K9156" s="158" t="s">
        <v>32</v>
      </c>
      <c r="L9156" s="175" t="s">
        <v>2502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2503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39"/>
        <v>2629.1999999999989</v>
      </c>
      <c r="W9156" s="164">
        <f t="shared" si="1243"/>
        <v>13529.2</v>
      </c>
      <c r="X9156" s="174"/>
      <c r="Y9156" s="7">
        <f t="shared" si="1246"/>
        <v>0</v>
      </c>
      <c r="Z9156" s="174"/>
      <c r="AA9156" s="8">
        <f t="shared" ref="AA9156:AA9164" si="1247">W9156+X9156</f>
        <v>13529.2</v>
      </c>
      <c r="AB9156" s="164">
        <f t="shared" si="1244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8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 hidden="1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2504</v>
      </c>
      <c r="F9157" s="175" t="s">
        <v>2504</v>
      </c>
      <c r="G9157" s="176" t="s">
        <v>2504</v>
      </c>
      <c r="H9157" s="175" t="s">
        <v>1993</v>
      </c>
      <c r="I9157" s="175" t="s">
        <v>5064</v>
      </c>
      <c r="J9157" s="168" t="s">
        <v>1995</v>
      </c>
      <c r="K9157" s="158" t="s">
        <v>32</v>
      </c>
      <c r="L9157" s="175" t="s">
        <v>2505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2506</v>
      </c>
      <c r="R9157" s="160"/>
      <c r="S9157" s="174">
        <v>24</v>
      </c>
      <c r="T9157" s="174">
        <v>0</v>
      </c>
      <c r="U9157" s="174">
        <v>0</v>
      </c>
      <c r="V9157" s="174">
        <f t="shared" si="1239"/>
        <v>24</v>
      </c>
      <c r="W9157" s="164">
        <f t="shared" si="1243"/>
        <v>0</v>
      </c>
      <c r="X9157" s="174"/>
      <c r="Y9157" s="7">
        <f t="shared" si="1246"/>
        <v>0</v>
      </c>
      <c r="Z9157" s="174"/>
      <c r="AA9157" s="8">
        <f t="shared" si="1247"/>
        <v>0</v>
      </c>
      <c r="AB9157" s="164">
        <f t="shared" si="1244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8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 hidden="1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2507</v>
      </c>
      <c r="F9158" s="175" t="s">
        <v>2507</v>
      </c>
      <c r="G9158" s="176" t="s">
        <v>2507</v>
      </c>
      <c r="H9158" s="175" t="s">
        <v>1993</v>
      </c>
      <c r="I9158" s="175" t="s">
        <v>5064</v>
      </c>
      <c r="J9158" s="168" t="s">
        <v>1995</v>
      </c>
      <c r="K9158" s="158" t="s">
        <v>32</v>
      </c>
      <c r="L9158" s="175" t="s">
        <v>2508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2509</v>
      </c>
      <c r="R9158" s="160"/>
      <c r="S9158" s="174">
        <v>6955.74</v>
      </c>
      <c r="T9158" s="174">
        <v>0</v>
      </c>
      <c r="U9158" s="174">
        <v>0</v>
      </c>
      <c r="V9158" s="174">
        <f t="shared" si="1239"/>
        <v>6955.74</v>
      </c>
      <c r="W9158" s="164">
        <f t="shared" si="1243"/>
        <v>0</v>
      </c>
      <c r="X9158" s="174"/>
      <c r="Y9158" s="7">
        <f t="shared" si="1246"/>
        <v>0</v>
      </c>
      <c r="Z9158" s="174"/>
      <c r="AA9158" s="8">
        <f t="shared" si="1247"/>
        <v>0</v>
      </c>
      <c r="AB9158" s="164">
        <f t="shared" si="1244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8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 hidden="1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2510</v>
      </c>
      <c r="F9159" s="175" t="s">
        <v>2510</v>
      </c>
      <c r="G9159" s="176" t="s">
        <v>2510</v>
      </c>
      <c r="H9159" s="175" t="s">
        <v>1993</v>
      </c>
      <c r="I9159" s="175" t="s">
        <v>5064</v>
      </c>
      <c r="J9159" s="168" t="s">
        <v>1995</v>
      </c>
      <c r="K9159" s="158" t="s">
        <v>32</v>
      </c>
      <c r="L9159" s="175" t="s">
        <v>2510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2511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39"/>
        <v>4109.4000000000015</v>
      </c>
      <c r="W9159" s="164">
        <f t="shared" si="1243"/>
        <v>0</v>
      </c>
      <c r="X9159" s="174"/>
      <c r="Y9159" s="7">
        <f t="shared" si="1246"/>
        <v>0</v>
      </c>
      <c r="Z9159" s="174"/>
      <c r="AA9159" s="8">
        <f t="shared" si="1247"/>
        <v>0</v>
      </c>
      <c r="AB9159" s="164">
        <f t="shared" si="1244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8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 hidden="1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2512</v>
      </c>
      <c r="F9160" s="175" t="s">
        <v>2512</v>
      </c>
      <c r="G9160" s="176" t="s">
        <v>2512</v>
      </c>
      <c r="H9160" s="175" t="s">
        <v>1993</v>
      </c>
      <c r="I9160" s="175" t="s">
        <v>5064</v>
      </c>
      <c r="J9160" s="168" t="s">
        <v>1995</v>
      </c>
      <c r="K9160" s="158" t="s">
        <v>32</v>
      </c>
      <c r="L9160" s="175" t="s">
        <v>2512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2513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39"/>
        <v>486.70000000000101</v>
      </c>
      <c r="W9160" s="164">
        <f t="shared" si="1243"/>
        <v>0</v>
      </c>
      <c r="X9160" s="174"/>
      <c r="Y9160" s="7">
        <f t="shared" si="1246"/>
        <v>0</v>
      </c>
      <c r="Z9160" s="174"/>
      <c r="AA9160" s="8">
        <f t="shared" si="1247"/>
        <v>0</v>
      </c>
      <c r="AB9160" s="164">
        <f t="shared" si="1244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8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 hidden="1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1808</v>
      </c>
      <c r="F9161" s="175" t="s">
        <v>1808</v>
      </c>
      <c r="G9161" s="176" t="s">
        <v>1808</v>
      </c>
      <c r="H9161" s="175" t="s">
        <v>1993</v>
      </c>
      <c r="I9161" s="175" t="s">
        <v>5064</v>
      </c>
      <c r="J9161" s="168" t="s">
        <v>1995</v>
      </c>
      <c r="K9161" s="158" t="s">
        <v>32</v>
      </c>
      <c r="L9161" s="175" t="s">
        <v>1808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2514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39"/>
        <v>193306.60000000003</v>
      </c>
      <c r="W9161" s="164">
        <f t="shared" si="1243"/>
        <v>191781.88118811883</v>
      </c>
      <c r="X9161" s="174"/>
      <c r="Y9161" s="7">
        <f t="shared" si="1246"/>
        <v>0</v>
      </c>
      <c r="Z9161" s="174"/>
      <c r="AA9161" s="8">
        <f t="shared" si="1247"/>
        <v>191781.88118811883</v>
      </c>
      <c r="AB9161" s="164">
        <f t="shared" si="1244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8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 hidden="1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2515</v>
      </c>
      <c r="F9162" s="175" t="s">
        <v>2515</v>
      </c>
      <c r="G9162" s="176" t="s">
        <v>2515</v>
      </c>
      <c r="H9162" s="175" t="s">
        <v>1993</v>
      </c>
      <c r="I9162" s="175" t="s">
        <v>5064</v>
      </c>
      <c r="J9162" s="168" t="s">
        <v>1995</v>
      </c>
      <c r="K9162" s="158" t="s">
        <v>32</v>
      </c>
      <c r="L9162" s="175" t="s">
        <v>2516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2517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49">S9162+T9162-U9162</f>
        <v>628.40999999999894</v>
      </c>
      <c r="W9162" s="164">
        <f t="shared" si="1243"/>
        <v>0</v>
      </c>
      <c r="X9162" s="174"/>
      <c r="Y9162" s="7">
        <f t="shared" si="1246"/>
        <v>0</v>
      </c>
      <c r="Z9162" s="174"/>
      <c r="AA9162" s="8">
        <f t="shared" si="1247"/>
        <v>0</v>
      </c>
      <c r="AB9162" s="164">
        <f t="shared" si="1244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8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 hidden="1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2518</v>
      </c>
      <c r="F9163" s="175" t="s">
        <v>2518</v>
      </c>
      <c r="G9163" s="176" t="s">
        <v>2518</v>
      </c>
      <c r="H9163" s="175" t="s">
        <v>1993</v>
      </c>
      <c r="I9163" s="175" t="s">
        <v>5064</v>
      </c>
      <c r="J9163" s="168" t="s">
        <v>1995</v>
      </c>
      <c r="K9163" s="158" t="s">
        <v>32</v>
      </c>
      <c r="L9163" s="175" t="s">
        <v>2518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2519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49"/>
        <v>5523.6399999999994</v>
      </c>
      <c r="W9163" s="164">
        <f t="shared" si="1243"/>
        <v>1333.2</v>
      </c>
      <c r="X9163" s="174"/>
      <c r="Y9163" s="7">
        <f t="shared" si="1246"/>
        <v>0</v>
      </c>
      <c r="Z9163" s="174"/>
      <c r="AA9163" s="8">
        <f t="shared" si="1247"/>
        <v>1333.2</v>
      </c>
      <c r="AB9163" s="164">
        <f t="shared" si="1244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8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 hidden="1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2520</v>
      </c>
      <c r="F9164" s="175" t="s">
        <v>2520</v>
      </c>
      <c r="G9164" s="176" t="s">
        <v>2520</v>
      </c>
      <c r="H9164" s="175" t="s">
        <v>1993</v>
      </c>
      <c r="I9164" s="175" t="s">
        <v>5064</v>
      </c>
      <c r="J9164" s="168" t="s">
        <v>1995</v>
      </c>
      <c r="K9164" s="158" t="s">
        <v>32</v>
      </c>
      <c r="L9164" s="175" t="s">
        <v>2520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2521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49"/>
        <v>3751.5200000000041</v>
      </c>
      <c r="W9164" s="164">
        <f t="shared" si="1243"/>
        <v>33961.199999999997</v>
      </c>
      <c r="X9164" s="174"/>
      <c r="Y9164" s="7">
        <f t="shared" si="1246"/>
        <v>0</v>
      </c>
      <c r="Z9164" s="174"/>
      <c r="AA9164" s="8">
        <f t="shared" si="1247"/>
        <v>33961.199999999997</v>
      </c>
      <c r="AB9164" s="164">
        <f t="shared" si="1244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8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 hidden="1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2525</v>
      </c>
      <c r="F9165" s="175" t="s">
        <v>2525</v>
      </c>
      <c r="G9165" s="176" t="s">
        <v>2525</v>
      </c>
      <c r="H9165" s="175" t="s">
        <v>1993</v>
      </c>
      <c r="I9165" s="175" t="s">
        <v>5064</v>
      </c>
      <c r="J9165" s="168" t="s">
        <v>1995</v>
      </c>
      <c r="K9165" s="158" t="s">
        <v>32</v>
      </c>
      <c r="L9165" s="175" t="s">
        <v>2525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2526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49"/>
        <v>487.35999999999967</v>
      </c>
      <c r="W9165" s="164">
        <f t="shared" si="1243"/>
        <v>1023.5</v>
      </c>
      <c r="X9165" s="174"/>
      <c r="Y9165" s="7">
        <f t="shared" si="1246"/>
        <v>0</v>
      </c>
      <c r="Z9165" s="174"/>
      <c r="AA9165" s="174"/>
      <c r="AB9165" s="164">
        <f t="shared" si="1244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8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 hidden="1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1810</v>
      </c>
      <c r="F9166" s="175" t="s">
        <v>1810</v>
      </c>
      <c r="G9166" s="176" t="s">
        <v>1810</v>
      </c>
      <c r="H9166" s="175" t="s">
        <v>1993</v>
      </c>
      <c r="I9166" s="175" t="s">
        <v>5064</v>
      </c>
      <c r="J9166" s="168" t="s">
        <v>1995</v>
      </c>
      <c r="K9166" s="158" t="s">
        <v>32</v>
      </c>
      <c r="L9166" s="175" t="s">
        <v>1810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2527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49"/>
        <v>30491.199999999983</v>
      </c>
      <c r="W9166" s="164">
        <f t="shared" si="1243"/>
        <v>97665.980392156867</v>
      </c>
      <c r="X9166" s="174"/>
      <c r="Y9166" s="7">
        <f t="shared" si="1246"/>
        <v>0</v>
      </c>
      <c r="Z9166" s="174"/>
      <c r="AA9166" s="8">
        <f t="shared" ref="AA9166:AA9172" si="1250">W9166+X9166</f>
        <v>97665.980392156867</v>
      </c>
      <c r="AB9166" s="164">
        <f t="shared" si="1244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8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 hidden="1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1810</v>
      </c>
      <c r="F9167" s="175" t="s">
        <v>1810</v>
      </c>
      <c r="G9167" s="176" t="s">
        <v>1810</v>
      </c>
      <c r="H9167" s="175" t="s">
        <v>1993</v>
      </c>
      <c r="I9167" s="175" t="s">
        <v>5064</v>
      </c>
      <c r="J9167" s="168" t="s">
        <v>1995</v>
      </c>
      <c r="K9167" s="158" t="s">
        <v>32</v>
      </c>
      <c r="L9167" s="175" t="s">
        <v>3476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3477</v>
      </c>
      <c r="R9167" s="160"/>
      <c r="S9167" s="174">
        <v>3784.4</v>
      </c>
      <c r="T9167" s="174">
        <v>0</v>
      </c>
      <c r="U9167" s="174">
        <v>339</v>
      </c>
      <c r="V9167" s="174">
        <f t="shared" si="1249"/>
        <v>3445.4</v>
      </c>
      <c r="W9167" s="164">
        <f t="shared" si="1243"/>
        <v>332.35294117647061</v>
      </c>
      <c r="X9167" s="174"/>
      <c r="Y9167" s="7">
        <f t="shared" si="1246"/>
        <v>0</v>
      </c>
      <c r="Z9167" s="174"/>
      <c r="AA9167" s="8">
        <f t="shared" si="1250"/>
        <v>332.35294117647061</v>
      </c>
      <c r="AB9167" s="164">
        <f t="shared" si="1244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8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 hidden="1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1810</v>
      </c>
      <c r="F9168" s="175" t="s">
        <v>1810</v>
      </c>
      <c r="G9168" s="176" t="s">
        <v>1810</v>
      </c>
      <c r="H9168" s="175" t="s">
        <v>1993</v>
      </c>
      <c r="I9168" s="175" t="s">
        <v>5064</v>
      </c>
      <c r="J9168" s="168" t="s">
        <v>1995</v>
      </c>
      <c r="K9168" s="158" t="s">
        <v>32</v>
      </c>
      <c r="L9168" s="175" t="s">
        <v>4958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4959</v>
      </c>
      <c r="R9168" s="160"/>
      <c r="S9168" s="174">
        <v>0</v>
      </c>
      <c r="T9168" s="174">
        <v>5100</v>
      </c>
      <c r="U9168" s="174">
        <v>729</v>
      </c>
      <c r="V9168" s="174">
        <f t="shared" si="1249"/>
        <v>4371</v>
      </c>
      <c r="W9168" s="164">
        <f t="shared" si="1243"/>
        <v>714.70588235294122</v>
      </c>
      <c r="X9168" s="174"/>
      <c r="Y9168" s="7">
        <f t="shared" si="1246"/>
        <v>0</v>
      </c>
      <c r="Z9168" s="174"/>
      <c r="AA9168" s="8">
        <f t="shared" si="1250"/>
        <v>714.70588235294122</v>
      </c>
      <c r="AB9168" s="164">
        <f t="shared" si="1244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8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 hidden="1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1810</v>
      </c>
      <c r="F9169" s="175" t="s">
        <v>1810</v>
      </c>
      <c r="G9169" s="176" t="s">
        <v>1810</v>
      </c>
      <c r="H9169" s="175" t="s">
        <v>1993</v>
      </c>
      <c r="I9169" s="175" t="s">
        <v>5064</v>
      </c>
      <c r="J9169" s="168" t="s">
        <v>1995</v>
      </c>
      <c r="K9169" s="158" t="s">
        <v>32</v>
      </c>
      <c r="L9169" s="175" t="s">
        <v>2528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2529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49"/>
        <v>21965.700000000004</v>
      </c>
      <c r="W9169" s="164">
        <f t="shared" si="1243"/>
        <v>34505.490196078426</v>
      </c>
      <c r="X9169" s="174"/>
      <c r="Y9169" s="7">
        <f t="shared" si="1246"/>
        <v>0</v>
      </c>
      <c r="Z9169" s="174"/>
      <c r="AA9169" s="8">
        <f t="shared" si="1250"/>
        <v>34505.490196078426</v>
      </c>
      <c r="AB9169" s="164">
        <f t="shared" si="1244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8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 hidden="1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2530</v>
      </c>
      <c r="F9170" s="175" t="s">
        <v>2531</v>
      </c>
      <c r="G9170" s="176" t="s">
        <v>2530</v>
      </c>
      <c r="H9170" s="175" t="s">
        <v>1993</v>
      </c>
      <c r="I9170" s="175" t="s">
        <v>5064</v>
      </c>
      <c r="J9170" s="168" t="s">
        <v>1995</v>
      </c>
      <c r="K9170" s="158" t="s">
        <v>32</v>
      </c>
      <c r="L9170" s="175" t="s">
        <v>2530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2532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49"/>
        <v>33033.000000000029</v>
      </c>
      <c r="W9170" s="164">
        <f t="shared" si="1243"/>
        <v>172388.03921568627</v>
      </c>
      <c r="X9170" s="174"/>
      <c r="Y9170" s="7">
        <f t="shared" si="1246"/>
        <v>0</v>
      </c>
      <c r="Z9170" s="174"/>
      <c r="AA9170" s="8">
        <f t="shared" si="1250"/>
        <v>172388.03921568627</v>
      </c>
      <c r="AB9170" s="164">
        <f t="shared" si="1244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8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 hidden="1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2530</v>
      </c>
      <c r="F9171" s="175" t="s">
        <v>2531</v>
      </c>
      <c r="G9171" s="176" t="s">
        <v>2530</v>
      </c>
      <c r="H9171" s="175" t="s">
        <v>1993</v>
      </c>
      <c r="I9171" s="175" t="s">
        <v>5064</v>
      </c>
      <c r="J9171" s="168" t="s">
        <v>1995</v>
      </c>
      <c r="K9171" s="158" t="s">
        <v>32</v>
      </c>
      <c r="L9171" s="175" t="s">
        <v>2533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2534</v>
      </c>
      <c r="R9171" s="160"/>
      <c r="S9171" s="174">
        <v>9481.92</v>
      </c>
      <c r="T9171" s="174">
        <v>0</v>
      </c>
      <c r="U9171" s="174">
        <v>0</v>
      </c>
      <c r="V9171" s="174">
        <f t="shared" si="1249"/>
        <v>9481.92</v>
      </c>
      <c r="W9171" s="164">
        <f t="shared" si="1243"/>
        <v>0</v>
      </c>
      <c r="X9171" s="174"/>
      <c r="Y9171" s="7">
        <f t="shared" si="1246"/>
        <v>0</v>
      </c>
      <c r="Z9171" s="174"/>
      <c r="AA9171" s="8">
        <f t="shared" si="1250"/>
        <v>0</v>
      </c>
      <c r="AB9171" s="164">
        <f t="shared" si="1244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8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 hidden="1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2530</v>
      </c>
      <c r="F9172" s="175" t="s">
        <v>2531</v>
      </c>
      <c r="G9172" s="176" t="s">
        <v>2530</v>
      </c>
      <c r="H9172" s="175" t="s">
        <v>1993</v>
      </c>
      <c r="I9172" s="175" t="s">
        <v>5064</v>
      </c>
      <c r="J9172" s="168" t="s">
        <v>1995</v>
      </c>
      <c r="K9172" s="158" t="s">
        <v>32</v>
      </c>
      <c r="L9172" s="175" t="s">
        <v>2533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2535</v>
      </c>
      <c r="R9172" s="160"/>
      <c r="S9172" s="174">
        <v>10200</v>
      </c>
      <c r="T9172" s="174">
        <v>0</v>
      </c>
      <c r="U9172" s="174">
        <v>0</v>
      </c>
      <c r="V9172" s="174">
        <f t="shared" si="1249"/>
        <v>10200</v>
      </c>
      <c r="W9172" s="164">
        <f t="shared" si="1243"/>
        <v>0</v>
      </c>
      <c r="X9172" s="174"/>
      <c r="Y9172" s="7">
        <f t="shared" si="1246"/>
        <v>0</v>
      </c>
      <c r="Z9172" s="174"/>
      <c r="AA9172" s="8">
        <f t="shared" si="1250"/>
        <v>0</v>
      </c>
      <c r="AB9172" s="164">
        <f t="shared" si="1244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8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 hidden="1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1993</v>
      </c>
      <c r="I9173" s="175" t="s">
        <v>5064</v>
      </c>
      <c r="J9173" s="168" t="s">
        <v>1995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2536</v>
      </c>
      <c r="R9173" s="160"/>
      <c r="S9173" s="164">
        <v>0</v>
      </c>
      <c r="T9173" s="164">
        <v>0</v>
      </c>
      <c r="U9173" s="164">
        <v>0</v>
      </c>
      <c r="V9173" s="164">
        <f t="shared" si="1249"/>
        <v>0</v>
      </c>
      <c r="W9173" s="164">
        <f t="shared" si="1243"/>
        <v>0</v>
      </c>
      <c r="X9173" s="164"/>
      <c r="Y9173" s="7">
        <f t="shared" si="1246"/>
        <v>0</v>
      </c>
      <c r="Z9173" s="164"/>
      <c r="AA9173" s="164"/>
      <c r="AB9173" s="164">
        <f t="shared" si="1244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8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 hidden="1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2538</v>
      </c>
      <c r="F9174" s="175" t="s">
        <v>2538</v>
      </c>
      <c r="G9174" s="176" t="s">
        <v>2538</v>
      </c>
      <c r="H9174" s="175" t="s">
        <v>1993</v>
      </c>
      <c r="I9174" s="175" t="s">
        <v>5064</v>
      </c>
      <c r="J9174" s="168" t="s">
        <v>1995</v>
      </c>
      <c r="K9174" s="158" t="s">
        <v>32</v>
      </c>
      <c r="L9174" s="175" t="s">
        <v>2538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2539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49"/>
        <v>3.80000000000001</v>
      </c>
      <c r="W9174" s="164">
        <f t="shared" si="1243"/>
        <v>0</v>
      </c>
      <c r="X9174" s="174"/>
      <c r="Y9174" s="7">
        <f t="shared" si="1246"/>
        <v>0</v>
      </c>
      <c r="Z9174" s="174"/>
      <c r="AA9174" s="8">
        <f>W9174+X9174</f>
        <v>0</v>
      </c>
      <c r="AB9174" s="164">
        <f t="shared" si="1244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8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 hidden="1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2540</v>
      </c>
      <c r="F9175" s="175" t="s">
        <v>2540</v>
      </c>
      <c r="G9175" s="176" t="s">
        <v>2540</v>
      </c>
      <c r="H9175" s="175" t="s">
        <v>1993</v>
      </c>
      <c r="I9175" s="175" t="s">
        <v>5064</v>
      </c>
      <c r="J9175" s="168" t="s">
        <v>1995</v>
      </c>
      <c r="K9175" s="158" t="s">
        <v>32</v>
      </c>
      <c r="L9175" s="175" t="s">
        <v>2540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2541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49"/>
        <v>2353.6599999999989</v>
      </c>
      <c r="W9175" s="164">
        <f t="shared" si="1243"/>
        <v>7221.3725490196075</v>
      </c>
      <c r="X9175" s="174"/>
      <c r="Y9175" s="7">
        <f t="shared" si="1246"/>
        <v>0</v>
      </c>
      <c r="Z9175" s="174"/>
      <c r="AA9175" s="174"/>
      <c r="AB9175" s="164">
        <f t="shared" si="1244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8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 hidden="1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1993</v>
      </c>
      <c r="I9176" s="175" t="s">
        <v>5064</v>
      </c>
      <c r="J9176" s="168" t="s">
        <v>1995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2542</v>
      </c>
      <c r="R9176" s="160"/>
      <c r="S9176" s="174">
        <v>49990.1</v>
      </c>
      <c r="T9176" s="174">
        <v>0</v>
      </c>
      <c r="U9176" s="174">
        <v>0</v>
      </c>
      <c r="V9176" s="174">
        <f t="shared" si="1249"/>
        <v>49990.1</v>
      </c>
      <c r="W9176" s="164">
        <f t="shared" si="1243"/>
        <v>0</v>
      </c>
      <c r="X9176" s="174"/>
      <c r="Y9176" s="7">
        <f t="shared" si="1246"/>
        <v>0</v>
      </c>
      <c r="Z9176" s="174"/>
      <c r="AA9176" s="8">
        <f t="shared" ref="AA9176:AA9180" si="1251">W9176+X9176</f>
        <v>0</v>
      </c>
      <c r="AB9176" s="164">
        <f t="shared" si="1244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8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 hidden="1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4960</v>
      </c>
      <c r="F9177" s="175" t="s">
        <v>4960</v>
      </c>
      <c r="G9177" s="176" t="s">
        <v>4960</v>
      </c>
      <c r="H9177" s="175" t="s">
        <v>1993</v>
      </c>
      <c r="I9177" s="175" t="s">
        <v>5064</v>
      </c>
      <c r="J9177" s="168" t="s">
        <v>1995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4961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49"/>
        <v>74513.7</v>
      </c>
      <c r="W9177" s="164">
        <f t="shared" si="1243"/>
        <v>24743.980582524269</v>
      </c>
      <c r="X9177" s="174"/>
      <c r="Y9177" s="7">
        <f t="shared" si="1246"/>
        <v>0</v>
      </c>
      <c r="Z9177" s="174"/>
      <c r="AA9177" s="8">
        <f t="shared" si="1251"/>
        <v>24743.980582524269</v>
      </c>
      <c r="AB9177" s="164">
        <f t="shared" si="1244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8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 hidden="1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2543</v>
      </c>
      <c r="F9178" s="175" t="s">
        <v>2543</v>
      </c>
      <c r="G9178" s="176" t="s">
        <v>2543</v>
      </c>
      <c r="H9178" s="175" t="s">
        <v>1993</v>
      </c>
      <c r="I9178" s="175" t="s">
        <v>5064</v>
      </c>
      <c r="J9178" s="168" t="s">
        <v>1995</v>
      </c>
      <c r="K9178" s="158" t="s">
        <v>32</v>
      </c>
      <c r="L9178" s="175" t="s">
        <v>2543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2544</v>
      </c>
      <c r="R9178" s="160"/>
      <c r="S9178" s="174">
        <v>495.8</v>
      </c>
      <c r="T9178" s="174">
        <v>0</v>
      </c>
      <c r="U9178" s="174">
        <v>0</v>
      </c>
      <c r="V9178" s="174">
        <f t="shared" si="1249"/>
        <v>495.8</v>
      </c>
      <c r="W9178" s="164">
        <f t="shared" si="1243"/>
        <v>0</v>
      </c>
      <c r="X9178" s="174"/>
      <c r="Y9178" s="7">
        <f t="shared" si="1246"/>
        <v>0</v>
      </c>
      <c r="Z9178" s="174"/>
      <c r="AA9178" s="8">
        <f t="shared" si="1251"/>
        <v>0</v>
      </c>
      <c r="AB9178" s="164">
        <f t="shared" si="1244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8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 hidden="1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1993</v>
      </c>
      <c r="I9179" s="175" t="s">
        <v>5064</v>
      </c>
      <c r="J9179" s="168" t="s">
        <v>1995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2545</v>
      </c>
      <c r="R9179" s="160"/>
      <c r="S9179" s="174">
        <v>3704.22</v>
      </c>
      <c r="T9179" s="174">
        <v>0</v>
      </c>
      <c r="U9179" s="174">
        <v>0</v>
      </c>
      <c r="V9179" s="174">
        <f t="shared" si="1249"/>
        <v>3704.22</v>
      </c>
      <c r="W9179" s="164">
        <f t="shared" si="1243"/>
        <v>0</v>
      </c>
      <c r="X9179" s="174"/>
      <c r="Y9179" s="7">
        <f t="shared" si="1246"/>
        <v>0</v>
      </c>
      <c r="Z9179" s="174"/>
      <c r="AA9179" s="8">
        <f t="shared" si="1251"/>
        <v>0</v>
      </c>
      <c r="AB9179" s="164">
        <f t="shared" si="1244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8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 hidden="1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4043</v>
      </c>
      <c r="F9180" s="175" t="s">
        <v>4043</v>
      </c>
      <c r="G9180" s="176" t="s">
        <v>4043</v>
      </c>
      <c r="H9180" s="175" t="s">
        <v>1993</v>
      </c>
      <c r="I9180" s="175" t="s">
        <v>5064</v>
      </c>
      <c r="J9180" s="168" t="s">
        <v>1995</v>
      </c>
      <c r="K9180" s="158" t="s">
        <v>32</v>
      </c>
      <c r="L9180" s="175" t="s">
        <v>4043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4044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49"/>
        <v>14253.400000000001</v>
      </c>
      <c r="W9180" s="164">
        <f t="shared" si="1243"/>
        <v>36466.568627450979</v>
      </c>
      <c r="X9180" s="174"/>
      <c r="Y9180" s="7">
        <f t="shared" si="1246"/>
        <v>0</v>
      </c>
      <c r="Z9180" s="174"/>
      <c r="AA9180" s="8">
        <f t="shared" si="1251"/>
        <v>36466.568627450979</v>
      </c>
      <c r="AB9180" s="164">
        <f t="shared" si="1244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8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 hidden="1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1993</v>
      </c>
      <c r="I9181" s="175" t="s">
        <v>5064</v>
      </c>
      <c r="J9181" s="168" t="s">
        <v>1995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2549</v>
      </c>
      <c r="R9181" s="160"/>
      <c r="S9181" s="164">
        <v>0</v>
      </c>
      <c r="T9181" s="164">
        <v>0</v>
      </c>
      <c r="U9181" s="164">
        <v>0</v>
      </c>
      <c r="V9181" s="164">
        <f t="shared" si="1249"/>
        <v>0</v>
      </c>
      <c r="W9181" s="164">
        <f t="shared" si="1243"/>
        <v>0</v>
      </c>
      <c r="X9181" s="164"/>
      <c r="Y9181" s="7">
        <f t="shared" si="1246"/>
        <v>0</v>
      </c>
      <c r="Z9181" s="164"/>
      <c r="AA9181" s="164"/>
      <c r="AB9181" s="164">
        <f t="shared" si="1244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8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 hidden="1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2550</v>
      </c>
      <c r="F9182" s="175" t="s">
        <v>2551</v>
      </c>
      <c r="G9182" s="176" t="s">
        <v>2550</v>
      </c>
      <c r="H9182" s="175" t="s">
        <v>1993</v>
      </c>
      <c r="I9182" s="175" t="s">
        <v>5064</v>
      </c>
      <c r="J9182" s="168" t="s">
        <v>1995</v>
      </c>
      <c r="K9182" s="158" t="s">
        <v>32</v>
      </c>
      <c r="L9182" s="175" t="s">
        <v>2550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2552</v>
      </c>
      <c r="R9182" s="160"/>
      <c r="S9182" s="174">
        <v>2.93</v>
      </c>
      <c r="T9182" s="174">
        <v>0</v>
      </c>
      <c r="U9182" s="174">
        <v>0</v>
      </c>
      <c r="V9182" s="174">
        <f t="shared" si="1249"/>
        <v>2.93</v>
      </c>
      <c r="W9182" s="164">
        <f t="shared" si="1243"/>
        <v>0</v>
      </c>
      <c r="X9182" s="174"/>
      <c r="Y9182" s="7">
        <f t="shared" si="1246"/>
        <v>0</v>
      </c>
      <c r="Z9182" s="174"/>
      <c r="AA9182" s="8">
        <f t="shared" ref="AA9182:AA9245" si="1252">W9182+X9182</f>
        <v>0</v>
      </c>
      <c r="AB9182" s="164">
        <f t="shared" si="1244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8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 hidden="1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4045</v>
      </c>
      <c r="F9183" s="175" t="s">
        <v>4045</v>
      </c>
      <c r="G9183" s="176" t="s">
        <v>4045</v>
      </c>
      <c r="H9183" s="175" t="s">
        <v>1993</v>
      </c>
      <c r="I9183" s="175" t="s">
        <v>5064</v>
      </c>
      <c r="J9183" s="168" t="s">
        <v>1995</v>
      </c>
      <c r="K9183" s="158" t="s">
        <v>32</v>
      </c>
      <c r="L9183" s="175" t="s">
        <v>4045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4046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49"/>
        <v>52969</v>
      </c>
      <c r="W9183" s="164">
        <f t="shared" si="1243"/>
        <v>175051.5</v>
      </c>
      <c r="X9183" s="174"/>
      <c r="Y9183" s="7">
        <f t="shared" si="1246"/>
        <v>0</v>
      </c>
      <c r="Z9183" s="174"/>
      <c r="AA9183" s="8">
        <f t="shared" si="1252"/>
        <v>175051.5</v>
      </c>
      <c r="AB9183" s="164">
        <f t="shared" si="1244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8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 hidden="1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1993</v>
      </c>
      <c r="I9184" s="175" t="s">
        <v>5064</v>
      </c>
      <c r="J9184" s="168" t="s">
        <v>1995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2553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49"/>
        <v>12959.699999999997</v>
      </c>
      <c r="W9184" s="164">
        <f t="shared" si="1243"/>
        <v>27013.5</v>
      </c>
      <c r="X9184" s="174"/>
      <c r="Y9184" s="7">
        <f t="shared" si="1246"/>
        <v>0</v>
      </c>
      <c r="Z9184" s="174"/>
      <c r="AA9184" s="8">
        <f t="shared" si="1252"/>
        <v>27013.5</v>
      </c>
      <c r="AB9184" s="164">
        <f t="shared" si="1244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8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 hidden="1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2555</v>
      </c>
      <c r="F9185" s="175" t="s">
        <v>2555</v>
      </c>
      <c r="G9185" s="176" t="s">
        <v>2555</v>
      </c>
      <c r="H9185" s="175" t="s">
        <v>1993</v>
      </c>
      <c r="I9185" s="175" t="s">
        <v>5064</v>
      </c>
      <c r="J9185" s="168" t="s">
        <v>1995</v>
      </c>
      <c r="K9185" s="158" t="s">
        <v>32</v>
      </c>
      <c r="L9185" s="175" t="s">
        <v>2556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2557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49"/>
        <v>112734.00000000006</v>
      </c>
      <c r="W9185" s="164">
        <f t="shared" si="1243"/>
        <v>9476.4705882352373</v>
      </c>
      <c r="X9185" s="174"/>
      <c r="Y9185" s="7">
        <f t="shared" si="1246"/>
        <v>9476.4705882352373</v>
      </c>
      <c r="Z9185" s="174"/>
      <c r="AA9185" s="8">
        <f t="shared" si="1252"/>
        <v>9476.4705882352373</v>
      </c>
      <c r="AB9185" s="164">
        <f t="shared" si="1244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8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 hidden="1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2555</v>
      </c>
      <c r="F9186" s="175" t="s">
        <v>2555</v>
      </c>
      <c r="G9186" s="176" t="s">
        <v>2555</v>
      </c>
      <c r="H9186" s="175" t="s">
        <v>1993</v>
      </c>
      <c r="I9186" s="175" t="s">
        <v>5064</v>
      </c>
      <c r="J9186" s="168" t="s">
        <v>1995</v>
      </c>
      <c r="K9186" s="158" t="s">
        <v>32</v>
      </c>
      <c r="L9186" s="175" t="s">
        <v>2555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2558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49"/>
        <v>74749.100000000006</v>
      </c>
      <c r="W9186" s="164">
        <f t="shared" si="1243"/>
        <v>6716.5686274509744</v>
      </c>
      <c r="X9186" s="174"/>
      <c r="Y9186" s="7">
        <f t="shared" si="1246"/>
        <v>6716.5686274509744</v>
      </c>
      <c r="Z9186" s="174"/>
      <c r="AA9186" s="8">
        <f t="shared" si="1252"/>
        <v>6716.5686274509744</v>
      </c>
      <c r="AB9186" s="164">
        <f t="shared" si="1244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8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 hidden="1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2559</v>
      </c>
      <c r="F9187" s="175" t="s">
        <v>2559</v>
      </c>
      <c r="G9187" s="176" t="s">
        <v>2559</v>
      </c>
      <c r="H9187" s="175" t="s">
        <v>1993</v>
      </c>
      <c r="I9187" s="175" t="s">
        <v>5064</v>
      </c>
      <c r="J9187" s="168" t="s">
        <v>1995</v>
      </c>
      <c r="K9187" s="158" t="s">
        <v>32</v>
      </c>
      <c r="L9187" s="175" t="s">
        <v>2559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2560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49"/>
        <v>1166.5999999999999</v>
      </c>
      <c r="W9187" s="164">
        <f t="shared" si="1243"/>
        <v>0</v>
      </c>
      <c r="X9187" s="174"/>
      <c r="Y9187" s="7">
        <f t="shared" si="1246"/>
        <v>0</v>
      </c>
      <c r="Z9187" s="174"/>
      <c r="AA9187" s="8">
        <f t="shared" si="1252"/>
        <v>0</v>
      </c>
      <c r="AB9187" s="164">
        <f t="shared" si="1244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8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 hidden="1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2561</v>
      </c>
      <c r="F9188" s="175" t="s">
        <v>2561</v>
      </c>
      <c r="G9188" s="176" t="s">
        <v>2561</v>
      </c>
      <c r="H9188" s="175" t="s">
        <v>1993</v>
      </c>
      <c r="I9188" s="175" t="s">
        <v>5064</v>
      </c>
      <c r="J9188" s="168" t="s">
        <v>1995</v>
      </c>
      <c r="K9188" s="158" t="s">
        <v>32</v>
      </c>
      <c r="L9188" s="175" t="s">
        <v>2561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2562</v>
      </c>
      <c r="R9188" s="160"/>
      <c r="S9188" s="174">
        <v>4759</v>
      </c>
      <c r="T9188" s="174">
        <v>0</v>
      </c>
      <c r="U9188" s="174">
        <v>0</v>
      </c>
      <c r="V9188" s="174">
        <f t="shared" si="1249"/>
        <v>4759</v>
      </c>
      <c r="W9188" s="164">
        <f t="shared" si="1243"/>
        <v>0</v>
      </c>
      <c r="X9188" s="174"/>
      <c r="Y9188" s="7">
        <f t="shared" si="1246"/>
        <v>0</v>
      </c>
      <c r="Z9188" s="174"/>
      <c r="AA9188" s="8">
        <f t="shared" si="1252"/>
        <v>0</v>
      </c>
      <c r="AB9188" s="164">
        <f t="shared" si="1244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8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 hidden="1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1993</v>
      </c>
      <c r="I9189" s="175" t="s">
        <v>5064</v>
      </c>
      <c r="J9189" s="168" t="s">
        <v>1995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2563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49"/>
        <v>6819.1600000000017</v>
      </c>
      <c r="W9189" s="164">
        <f t="shared" si="1243"/>
        <v>11663.1</v>
      </c>
      <c r="X9189" s="174"/>
      <c r="Y9189" s="7">
        <f t="shared" si="1246"/>
        <v>0</v>
      </c>
      <c r="Z9189" s="174"/>
      <c r="AA9189" s="8">
        <f t="shared" si="1252"/>
        <v>11663.1</v>
      </c>
      <c r="AB9189" s="164">
        <f t="shared" si="1244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8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 hidden="1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2564</v>
      </c>
      <c r="F9190" s="175" t="s">
        <v>2565</v>
      </c>
      <c r="G9190" s="176" t="s">
        <v>2564</v>
      </c>
      <c r="H9190" s="175" t="s">
        <v>1993</v>
      </c>
      <c r="I9190" s="175" t="s">
        <v>5064</v>
      </c>
      <c r="J9190" s="168" t="s">
        <v>1995</v>
      </c>
      <c r="K9190" s="158" t="s">
        <v>32</v>
      </c>
      <c r="L9190" s="175" t="s">
        <v>2566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2567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49"/>
        <v>0</v>
      </c>
      <c r="W9190" s="164">
        <f t="shared" si="1243"/>
        <v>119999</v>
      </c>
      <c r="X9190" s="174"/>
      <c r="Y9190" s="7">
        <f t="shared" si="1246"/>
        <v>0</v>
      </c>
      <c r="Z9190" s="174"/>
      <c r="AA9190" s="8">
        <f t="shared" si="1252"/>
        <v>119999</v>
      </c>
      <c r="AB9190" s="164">
        <f t="shared" si="1244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8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 hidden="1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2564</v>
      </c>
      <c r="F9191" s="175" t="s">
        <v>2565</v>
      </c>
      <c r="G9191" s="176" t="s">
        <v>2564</v>
      </c>
      <c r="H9191" s="175" t="s">
        <v>1993</v>
      </c>
      <c r="I9191" s="175" t="s">
        <v>5064</v>
      </c>
      <c r="J9191" s="168" t="s">
        <v>1995</v>
      </c>
      <c r="K9191" s="158" t="s">
        <v>32</v>
      </c>
      <c r="L9191" s="175" t="s">
        <v>2568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2569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49"/>
        <v>21051.400000000009</v>
      </c>
      <c r="W9191" s="164">
        <f t="shared" si="1243"/>
        <v>48888.2</v>
      </c>
      <c r="X9191" s="174"/>
      <c r="Y9191" s="7">
        <f t="shared" si="1246"/>
        <v>0</v>
      </c>
      <c r="Z9191" s="174"/>
      <c r="AA9191" s="8">
        <f t="shared" si="1252"/>
        <v>48888.2</v>
      </c>
      <c r="AB9191" s="164">
        <f t="shared" si="1244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8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 hidden="1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1993</v>
      </c>
      <c r="I9192" s="175" t="s">
        <v>5064</v>
      </c>
      <c r="J9192" s="168" t="s">
        <v>1995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2593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49"/>
        <v>329007.86999999976</v>
      </c>
      <c r="W9192" s="164">
        <f t="shared" si="1243"/>
        <v>751600.09803921566</v>
      </c>
      <c r="X9192" s="174"/>
      <c r="Y9192" s="7">
        <f t="shared" si="1246"/>
        <v>0</v>
      </c>
      <c r="Z9192" s="174"/>
      <c r="AA9192" s="8">
        <f t="shared" si="1252"/>
        <v>751600.09803921566</v>
      </c>
      <c r="AB9192" s="164">
        <f t="shared" si="1244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8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 hidden="1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4962</v>
      </c>
      <c r="F9193" s="175" t="s">
        <v>4962</v>
      </c>
      <c r="G9193" s="176" t="s">
        <v>4962</v>
      </c>
      <c r="H9193" s="175" t="s">
        <v>1993</v>
      </c>
      <c r="I9193" s="175" t="s">
        <v>5064</v>
      </c>
      <c r="J9193" s="168" t="s">
        <v>1995</v>
      </c>
      <c r="K9193" s="158" t="s">
        <v>32</v>
      </c>
      <c r="L9193" s="175" t="s">
        <v>2566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2567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49"/>
        <v>99537.4</v>
      </c>
      <c r="W9193" s="164">
        <f t="shared" si="1243"/>
        <v>462.60000000000582</v>
      </c>
      <c r="X9193" s="174"/>
      <c r="Y9193" s="7">
        <f t="shared" si="1246"/>
        <v>462.60000000000582</v>
      </c>
      <c r="Z9193" s="174"/>
      <c r="AA9193" s="8">
        <f t="shared" si="1252"/>
        <v>462.60000000000582</v>
      </c>
      <c r="AB9193" s="164">
        <f t="shared" si="1244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8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 hidden="1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1993</v>
      </c>
      <c r="I9194" s="175" t="s">
        <v>5064</v>
      </c>
      <c r="J9194" s="168" t="s">
        <v>1995</v>
      </c>
      <c r="K9194" s="158" t="s">
        <v>32</v>
      </c>
      <c r="L9194" s="175" t="s">
        <v>2572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2573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49"/>
        <v>69589.409999999974</v>
      </c>
      <c r="W9194" s="164">
        <f t="shared" si="1243"/>
        <v>140920.78431372551</v>
      </c>
      <c r="X9194" s="174"/>
      <c r="Y9194" s="7">
        <f t="shared" si="1246"/>
        <v>0</v>
      </c>
      <c r="Z9194" s="174"/>
      <c r="AA9194" s="8">
        <f t="shared" si="1252"/>
        <v>140920.78431372551</v>
      </c>
      <c r="AB9194" s="164">
        <f t="shared" si="1244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8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 hidden="1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2582</v>
      </c>
      <c r="F9195" s="175" t="s">
        <v>3425</v>
      </c>
      <c r="G9195" s="176" t="s">
        <v>2582</v>
      </c>
      <c r="H9195" s="175" t="s">
        <v>1993</v>
      </c>
      <c r="I9195" s="175" t="s">
        <v>5064</v>
      </c>
      <c r="J9195" s="168" t="s">
        <v>1995</v>
      </c>
      <c r="K9195" s="158" t="s">
        <v>32</v>
      </c>
      <c r="L9195" s="175" t="s">
        <v>2582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2584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49"/>
        <v>21144.110769999999</v>
      </c>
      <c r="W9195" s="164">
        <f t="shared" si="1243"/>
        <v>154669.12425961538</v>
      </c>
      <c r="X9195" s="174"/>
      <c r="Y9195" s="7">
        <f t="shared" si="1246"/>
        <v>0</v>
      </c>
      <c r="Z9195" s="174"/>
      <c r="AA9195" s="8">
        <f t="shared" si="1252"/>
        <v>154669.12425961538</v>
      </c>
      <c r="AB9195" s="164">
        <f t="shared" si="1244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8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 hidden="1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2582</v>
      </c>
      <c r="F9196" s="175" t="s">
        <v>3425</v>
      </c>
      <c r="G9196" s="176" t="s">
        <v>2582</v>
      </c>
      <c r="H9196" s="175" t="s">
        <v>1993</v>
      </c>
      <c r="I9196" s="175" t="s">
        <v>5064</v>
      </c>
      <c r="J9196" s="168" t="s">
        <v>1995</v>
      </c>
      <c r="K9196" s="158" t="s">
        <v>32</v>
      </c>
      <c r="L9196" s="175" t="s">
        <v>2582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3481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49"/>
        <v>1406.1440200000361</v>
      </c>
      <c r="W9196" s="164">
        <f t="shared" si="1243"/>
        <v>164196.75574999998</v>
      </c>
      <c r="X9196" s="174"/>
      <c r="Y9196" s="7">
        <f t="shared" si="1246"/>
        <v>0</v>
      </c>
      <c r="Z9196" s="174"/>
      <c r="AA9196" s="8">
        <f t="shared" si="1252"/>
        <v>164196.75574999998</v>
      </c>
      <c r="AB9196" s="164">
        <f t="shared" si="1244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8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 hidden="1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2582</v>
      </c>
      <c r="F9197" s="175" t="s">
        <v>3425</v>
      </c>
      <c r="G9197" s="176" t="s">
        <v>2582</v>
      </c>
      <c r="H9197" s="175" t="s">
        <v>1993</v>
      </c>
      <c r="I9197" s="175" t="s">
        <v>5064</v>
      </c>
      <c r="J9197" s="168" t="s">
        <v>1995</v>
      </c>
      <c r="K9197" s="158" t="s">
        <v>32</v>
      </c>
      <c r="L9197" s="175" t="s">
        <v>2582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3481</v>
      </c>
      <c r="R9197" s="160"/>
      <c r="S9197" s="174">
        <v>0</v>
      </c>
      <c r="T9197" s="174">
        <v>0</v>
      </c>
      <c r="U9197" s="174">
        <v>1050</v>
      </c>
      <c r="V9197" s="174">
        <f t="shared" si="1249"/>
        <v>-1050</v>
      </c>
      <c r="W9197" s="164">
        <f t="shared" si="1243"/>
        <v>1009.6153846153845</v>
      </c>
      <c r="X9197" s="174"/>
      <c r="Y9197" s="7">
        <f t="shared" si="1246"/>
        <v>0</v>
      </c>
      <c r="Z9197" s="174"/>
      <c r="AA9197" s="8">
        <f t="shared" si="1252"/>
        <v>1009.6153846153845</v>
      </c>
      <c r="AB9197" s="164">
        <f t="shared" si="1244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8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 hidden="1">
      <c r="A9198" s="157">
        <v>43922</v>
      </c>
      <c r="B9198" s="175" t="s">
        <v>32</v>
      </c>
      <c r="C9198" s="175" t="s">
        <v>1071</v>
      </c>
      <c r="D9198" s="175" t="s">
        <v>1125</v>
      </c>
      <c r="E9198" s="175" t="s">
        <v>1149</v>
      </c>
      <c r="F9198" s="175" t="s">
        <v>1149</v>
      </c>
      <c r="G9198" s="176" t="s">
        <v>1149</v>
      </c>
      <c r="H9198" s="175" t="s">
        <v>1993</v>
      </c>
      <c r="I9198" s="175" t="s">
        <v>5064</v>
      </c>
      <c r="J9198" s="168" t="s">
        <v>1995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2599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49"/>
        <v>212647.16000000003</v>
      </c>
      <c r="W9198" s="164">
        <f t="shared" si="1243"/>
        <v>128142.3</v>
      </c>
      <c r="X9198" s="174"/>
      <c r="Y9198" s="7">
        <f t="shared" si="1246"/>
        <v>0</v>
      </c>
      <c r="Z9198" s="174"/>
      <c r="AA9198" s="8">
        <f t="shared" si="1252"/>
        <v>128142.3</v>
      </c>
      <c r="AB9198" s="164">
        <f t="shared" si="1244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8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 hidden="1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4048</v>
      </c>
      <c r="F9199" s="175" t="s">
        <v>4048</v>
      </c>
      <c r="G9199" s="176" t="s">
        <v>4048</v>
      </c>
      <c r="H9199" s="175" t="s">
        <v>1993</v>
      </c>
      <c r="I9199" s="175" t="s">
        <v>5064</v>
      </c>
      <c r="J9199" s="168" t="s">
        <v>1995</v>
      </c>
      <c r="K9199" s="158" t="s">
        <v>32</v>
      </c>
      <c r="L9199" s="175" t="s">
        <v>4048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4049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49"/>
        <v>29644.199999999997</v>
      </c>
      <c r="W9199" s="164">
        <f t="shared" si="1243"/>
        <v>38552.450980392154</v>
      </c>
      <c r="X9199" s="174"/>
      <c r="Y9199" s="7">
        <f t="shared" si="1246"/>
        <v>0</v>
      </c>
      <c r="Z9199" s="174"/>
      <c r="AA9199" s="8">
        <f t="shared" si="1252"/>
        <v>38552.450980392154</v>
      </c>
      <c r="AB9199" s="164">
        <f t="shared" si="1244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8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 hidden="1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3478</v>
      </c>
      <c r="F9200" s="175" t="s">
        <v>3478</v>
      </c>
      <c r="G9200" s="176" t="s">
        <v>3478</v>
      </c>
      <c r="H9200" s="175" t="s">
        <v>1993</v>
      </c>
      <c r="I9200" s="175" t="s">
        <v>5064</v>
      </c>
      <c r="J9200" s="168" t="s">
        <v>1995</v>
      </c>
      <c r="K9200" s="158" t="s">
        <v>32</v>
      </c>
      <c r="L9200" s="175" t="s">
        <v>3479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3480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49"/>
        <v>14231</v>
      </c>
      <c r="W9200" s="164">
        <f t="shared" si="1243"/>
        <v>35049.900990099013</v>
      </c>
      <c r="X9200" s="174"/>
      <c r="Y9200" s="7">
        <f t="shared" si="1246"/>
        <v>0</v>
      </c>
      <c r="Z9200" s="174"/>
      <c r="AA9200" s="8">
        <f t="shared" si="1252"/>
        <v>35049.900990099013</v>
      </c>
      <c r="AB9200" s="164">
        <f t="shared" si="1244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8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 hidden="1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1811</v>
      </c>
      <c r="F9201" s="175" t="s">
        <v>1824</v>
      </c>
      <c r="G9201" s="176" t="s">
        <v>1811</v>
      </c>
      <c r="H9201" s="175" t="s">
        <v>1993</v>
      </c>
      <c r="I9201" s="175" t="s">
        <v>5064</v>
      </c>
      <c r="J9201" s="168" t="s">
        <v>1995</v>
      </c>
      <c r="K9201" s="158" t="s">
        <v>32</v>
      </c>
      <c r="L9201" s="175" t="s">
        <v>1811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2537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49"/>
        <v>21520.97</v>
      </c>
      <c r="W9201" s="164">
        <f t="shared" si="1243"/>
        <v>73287.843137254909</v>
      </c>
      <c r="X9201" s="174"/>
      <c r="Y9201" s="7">
        <f t="shared" si="1246"/>
        <v>0</v>
      </c>
      <c r="Z9201" s="174"/>
      <c r="AA9201" s="8">
        <f t="shared" si="1252"/>
        <v>73287.843137254909</v>
      </c>
      <c r="AB9201" s="164">
        <f t="shared" si="1244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8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 hidden="1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1993</v>
      </c>
      <c r="I9202" s="175" t="s">
        <v>5064</v>
      </c>
      <c r="J9202" s="168" t="s">
        <v>1995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2609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3"/>
        <v>0</v>
      </c>
      <c r="X9202" s="164"/>
      <c r="Y9202" s="7">
        <f t="shared" si="1246"/>
        <v>0</v>
      </c>
      <c r="Z9202" s="164"/>
      <c r="AA9202" s="8">
        <f t="shared" si="1252"/>
        <v>0</v>
      </c>
      <c r="AB9202" s="164">
        <f t="shared" si="1244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8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 hidden="1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1993</v>
      </c>
      <c r="I9203" s="175" t="s">
        <v>5064</v>
      </c>
      <c r="J9203" s="168" t="s">
        <v>1995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2610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3"/>
        <v>0</v>
      </c>
      <c r="X9203" s="174"/>
      <c r="Y9203" s="7">
        <f t="shared" si="1246"/>
        <v>0</v>
      </c>
      <c r="Z9203" s="174"/>
      <c r="AA9203" s="8">
        <f t="shared" si="1252"/>
        <v>0</v>
      </c>
      <c r="AB9203" s="164">
        <f t="shared" si="1244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8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 hidden="1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1993</v>
      </c>
      <c r="I9204" s="175" t="s">
        <v>5064</v>
      </c>
      <c r="J9204" s="168" t="s">
        <v>1995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2610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3"/>
        <v>0</v>
      </c>
      <c r="X9204" s="174"/>
      <c r="Y9204" s="7">
        <f t="shared" si="1246"/>
        <v>0</v>
      </c>
      <c r="Z9204" s="174"/>
      <c r="AA9204" s="8">
        <f t="shared" si="1252"/>
        <v>0</v>
      </c>
      <c r="AB9204" s="164">
        <f t="shared" si="1244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8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 hidden="1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2568</v>
      </c>
      <c r="F9205" s="175" t="s">
        <v>2568</v>
      </c>
      <c r="G9205" s="176" t="s">
        <v>2568</v>
      </c>
      <c r="H9205" s="175" t="s">
        <v>1993</v>
      </c>
      <c r="I9205" s="175" t="s">
        <v>5064</v>
      </c>
      <c r="J9205" s="168" t="s">
        <v>1995</v>
      </c>
      <c r="K9205" s="158" t="s">
        <v>32</v>
      </c>
      <c r="L9205" s="175" t="s">
        <v>2568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2569</v>
      </c>
      <c r="R9205" s="160"/>
      <c r="S9205" s="174">
        <v>0</v>
      </c>
      <c r="T9205" s="174">
        <v>50000</v>
      </c>
      <c r="U9205" s="174">
        <v>0</v>
      </c>
      <c r="V9205" s="174">
        <f t="shared" si="1249"/>
        <v>50000</v>
      </c>
      <c r="W9205" s="164">
        <f t="shared" si="1243"/>
        <v>0</v>
      </c>
      <c r="X9205" s="174"/>
      <c r="Y9205" s="7">
        <f t="shared" si="1246"/>
        <v>0</v>
      </c>
      <c r="Z9205" s="174"/>
      <c r="AA9205" s="8">
        <f t="shared" si="1252"/>
        <v>0</v>
      </c>
      <c r="AB9205" s="164">
        <f t="shared" si="1244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8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 hidden="1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2576</v>
      </c>
      <c r="F9206" s="175" t="s">
        <v>2577</v>
      </c>
      <c r="G9206" s="176" t="s">
        <v>2576</v>
      </c>
      <c r="H9206" s="175" t="s">
        <v>1993</v>
      </c>
      <c r="I9206" s="175" t="s">
        <v>5064</v>
      </c>
      <c r="J9206" s="168" t="s">
        <v>1995</v>
      </c>
      <c r="K9206" s="158" t="s">
        <v>32</v>
      </c>
      <c r="L9206" s="175" t="s">
        <v>2576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2578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49"/>
        <v>40888.119999999995</v>
      </c>
      <c r="W9206" s="164">
        <f t="shared" ref="W9206:W9269" si="1253">IF(O9206="折扣",U9206*P9206,IF(O9206="返现",U9206,U9206/(1+P9206)))</f>
        <v>58149</v>
      </c>
      <c r="X9206" s="174"/>
      <c r="Y9206" s="7">
        <f t="shared" si="1246"/>
        <v>0</v>
      </c>
      <c r="Z9206" s="174"/>
      <c r="AA9206" s="8">
        <f t="shared" si="1252"/>
        <v>58149</v>
      </c>
      <c r="AB9206" s="164">
        <f t="shared" si="1244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8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 hidden="1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4924</v>
      </c>
      <c r="F9207" s="175" t="s">
        <v>4924</v>
      </c>
      <c r="G9207" s="176" t="s">
        <v>4924</v>
      </c>
      <c r="H9207" s="175" t="s">
        <v>1993</v>
      </c>
      <c r="I9207" s="175" t="s">
        <v>5064</v>
      </c>
      <c r="J9207" s="168" t="s">
        <v>1995</v>
      </c>
      <c r="K9207" s="158" t="s">
        <v>32</v>
      </c>
      <c r="L9207" s="175" t="s">
        <v>4924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4963</v>
      </c>
      <c r="R9207" s="160"/>
      <c r="S9207" s="174">
        <v>0</v>
      </c>
      <c r="T9207" s="174">
        <v>40800</v>
      </c>
      <c r="U9207" s="174">
        <v>0</v>
      </c>
      <c r="V9207" s="174">
        <f t="shared" si="1249"/>
        <v>40800</v>
      </c>
      <c r="W9207" s="164">
        <f t="shared" si="1253"/>
        <v>0</v>
      </c>
      <c r="X9207" s="174"/>
      <c r="Y9207" s="7">
        <f t="shared" si="1246"/>
        <v>0</v>
      </c>
      <c r="Z9207" s="174"/>
      <c r="AA9207" s="8">
        <f t="shared" si="1252"/>
        <v>0</v>
      </c>
      <c r="AB9207" s="164">
        <f t="shared" si="1244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8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 hidden="1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2579</v>
      </c>
      <c r="F9208" s="175" t="s">
        <v>2579</v>
      </c>
      <c r="G9208" s="176" t="s">
        <v>2579</v>
      </c>
      <c r="H9208" s="175" t="s">
        <v>1993</v>
      </c>
      <c r="I9208" s="175" t="s">
        <v>5064</v>
      </c>
      <c r="J9208" s="168" t="s">
        <v>1995</v>
      </c>
      <c r="K9208" s="158" t="s">
        <v>32</v>
      </c>
      <c r="L9208" s="175" t="s">
        <v>2580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2581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49"/>
        <v>10104.699999999997</v>
      </c>
      <c r="W9208" s="164">
        <f t="shared" si="1253"/>
        <v>39211.5</v>
      </c>
      <c r="X9208" s="174"/>
      <c r="Y9208" s="7">
        <f t="shared" si="1246"/>
        <v>0</v>
      </c>
      <c r="Z9208" s="174"/>
      <c r="AA9208" s="8">
        <f t="shared" si="1252"/>
        <v>39211.5</v>
      </c>
      <c r="AB9208" s="164">
        <f t="shared" ref="AB9208:AB9271" si="1254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8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 hidden="1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1993</v>
      </c>
      <c r="I9209" s="175" t="s">
        <v>5064</v>
      </c>
      <c r="J9209" s="168" t="s">
        <v>1995</v>
      </c>
      <c r="K9209" s="158" t="s">
        <v>32</v>
      </c>
      <c r="L9209" s="175" t="s">
        <v>2582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2583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49"/>
        <v>111747.66249000002</v>
      </c>
      <c r="W9209" s="164">
        <f t="shared" si="1253"/>
        <v>38230.237990384616</v>
      </c>
      <c r="X9209" s="174"/>
      <c r="Y9209" s="7">
        <f t="shared" si="1246"/>
        <v>0</v>
      </c>
      <c r="Z9209" s="174"/>
      <c r="AA9209" s="8">
        <f t="shared" si="1252"/>
        <v>38230.237990384616</v>
      </c>
      <c r="AB9209" s="164">
        <f t="shared" si="1254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8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 hidden="1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1993</v>
      </c>
      <c r="I9210" s="175" t="s">
        <v>5064</v>
      </c>
      <c r="J9210" s="168" t="s">
        <v>1995</v>
      </c>
      <c r="K9210" s="158" t="s">
        <v>32</v>
      </c>
      <c r="L9210" s="175" t="s">
        <v>2582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2584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49"/>
        <v>0</v>
      </c>
      <c r="W9210" s="164">
        <f t="shared" si="1253"/>
        <v>-64781.817307692327</v>
      </c>
      <c r="X9210" s="174"/>
      <c r="Y9210" s="7">
        <f t="shared" si="1246"/>
        <v>2591.2726923076989</v>
      </c>
      <c r="Z9210" s="174"/>
      <c r="AA9210" s="8">
        <f t="shared" si="1252"/>
        <v>-64781.817307692327</v>
      </c>
      <c r="AB9210" s="164">
        <f t="shared" si="1254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8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 hidden="1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1993</v>
      </c>
      <c r="I9211" s="175" t="s">
        <v>5064</v>
      </c>
      <c r="J9211" s="168" t="s">
        <v>1995</v>
      </c>
      <c r="K9211" s="158" t="s">
        <v>32</v>
      </c>
      <c r="L9211" s="175" t="s">
        <v>2582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3481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49"/>
        <v>0</v>
      </c>
      <c r="W9211" s="164">
        <f t="shared" si="1253"/>
        <v>-46470.663461538468</v>
      </c>
      <c r="X9211" s="174"/>
      <c r="Y9211" s="7">
        <f t="shared" si="1246"/>
        <v>1858.826538461537</v>
      </c>
      <c r="Z9211" s="174"/>
      <c r="AA9211" s="8">
        <f t="shared" si="1252"/>
        <v>-46470.663461538468</v>
      </c>
      <c r="AB9211" s="164">
        <f t="shared" si="1254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8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 hidden="1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1993</v>
      </c>
      <c r="I9212" s="175" t="s">
        <v>5064</v>
      </c>
      <c r="J9212" s="168" t="s">
        <v>1995</v>
      </c>
      <c r="K9212" s="158" t="s">
        <v>32</v>
      </c>
      <c r="L9212" s="175" t="s">
        <v>2582</v>
      </c>
      <c r="M9212" s="175" t="s">
        <v>63</v>
      </c>
      <c r="N9212" s="175" t="s">
        <v>4926</v>
      </c>
      <c r="O9212" s="175" t="s">
        <v>41</v>
      </c>
      <c r="P9212" s="177">
        <v>0.04</v>
      </c>
      <c r="Q9212" s="178" t="s">
        <v>2584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3"/>
        <v>0</v>
      </c>
      <c r="X9212" s="174"/>
      <c r="Y9212" s="7">
        <f t="shared" si="1246"/>
        <v>0</v>
      </c>
      <c r="Z9212" s="174"/>
      <c r="AA9212" s="8">
        <f t="shared" si="1252"/>
        <v>0</v>
      </c>
      <c r="AB9212" s="164">
        <f t="shared" si="1254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8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 hidden="1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4964</v>
      </c>
      <c r="F9213" s="175" t="s">
        <v>4964</v>
      </c>
      <c r="G9213" s="176" t="s">
        <v>4964</v>
      </c>
      <c r="H9213" s="175" t="s">
        <v>1993</v>
      </c>
      <c r="I9213" s="175" t="s">
        <v>5064</v>
      </c>
      <c r="J9213" s="168" t="s">
        <v>1995</v>
      </c>
      <c r="K9213" s="158" t="s">
        <v>32</v>
      </c>
      <c r="L9213" s="175" t="s">
        <v>4964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4965</v>
      </c>
      <c r="R9213" s="160"/>
      <c r="S9213" s="174">
        <v>0</v>
      </c>
      <c r="T9213" s="174">
        <v>5050</v>
      </c>
      <c r="U9213" s="174">
        <v>0</v>
      </c>
      <c r="V9213" s="174">
        <f t="shared" si="1249"/>
        <v>5050</v>
      </c>
      <c r="W9213" s="164">
        <f t="shared" si="1253"/>
        <v>0</v>
      </c>
      <c r="X9213" s="174"/>
      <c r="Y9213" s="7">
        <f t="shared" si="1246"/>
        <v>0</v>
      </c>
      <c r="Z9213" s="174"/>
      <c r="AA9213" s="8">
        <f t="shared" si="1252"/>
        <v>0</v>
      </c>
      <c r="AB9213" s="164">
        <f t="shared" si="1254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8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 hidden="1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1993</v>
      </c>
      <c r="I9214" s="175" t="s">
        <v>5064</v>
      </c>
      <c r="J9214" s="168" t="s">
        <v>1995</v>
      </c>
      <c r="K9214" s="158" t="s">
        <v>32</v>
      </c>
      <c r="L9214" s="175" t="s">
        <v>2585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2595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3"/>
        <v>0</v>
      </c>
      <c r="X9214" s="174"/>
      <c r="Y9214" s="7">
        <f t="shared" si="1246"/>
        <v>0</v>
      </c>
      <c r="Z9214" s="174"/>
      <c r="AA9214" s="8">
        <f t="shared" si="1252"/>
        <v>0</v>
      </c>
      <c r="AB9214" s="164">
        <f t="shared" si="1254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8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 hidden="1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2587</v>
      </c>
      <c r="F9215" s="175" t="s">
        <v>2587</v>
      </c>
      <c r="G9215" s="176" t="s">
        <v>2587</v>
      </c>
      <c r="H9215" s="175" t="s">
        <v>1993</v>
      </c>
      <c r="I9215" s="175" t="s">
        <v>5064</v>
      </c>
      <c r="J9215" s="168" t="s">
        <v>1995</v>
      </c>
      <c r="K9215" s="158" t="s">
        <v>32</v>
      </c>
      <c r="L9215" s="175" t="s">
        <v>2588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2589</v>
      </c>
      <c r="R9215" s="160"/>
      <c r="S9215" s="174">
        <v>1</v>
      </c>
      <c r="T9215" s="174">
        <v>0</v>
      </c>
      <c r="U9215" s="174">
        <v>0</v>
      </c>
      <c r="V9215" s="174">
        <f t="shared" si="1249"/>
        <v>1</v>
      </c>
      <c r="W9215" s="164">
        <f t="shared" si="1253"/>
        <v>0</v>
      </c>
      <c r="X9215" s="174"/>
      <c r="Y9215" s="7">
        <f t="shared" si="1246"/>
        <v>0</v>
      </c>
      <c r="Z9215" s="174"/>
      <c r="AA9215" s="8">
        <f t="shared" si="1252"/>
        <v>0</v>
      </c>
      <c r="AB9215" s="164">
        <f t="shared" si="1254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8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 hidden="1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1993</v>
      </c>
      <c r="I9216" s="175" t="s">
        <v>5064</v>
      </c>
      <c r="J9216" s="168" t="s">
        <v>1995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2590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49"/>
        <v>0</v>
      </c>
      <c r="W9216" s="164">
        <f t="shared" si="1253"/>
        <v>-4782.5490196078399</v>
      </c>
      <c r="X9216" s="174"/>
      <c r="Y9216" s="7">
        <f t="shared" si="1246"/>
        <v>0</v>
      </c>
      <c r="Z9216" s="174"/>
      <c r="AA9216" s="8">
        <f t="shared" si="1252"/>
        <v>-4782.5490196078399</v>
      </c>
      <c r="AB9216" s="164">
        <f t="shared" si="1254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8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 hidden="1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1993</v>
      </c>
      <c r="I9217" s="175" t="s">
        <v>5064</v>
      </c>
      <c r="J9217" s="168" t="s">
        <v>1995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2590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49"/>
        <v>62.199999999999818</v>
      </c>
      <c r="W9217" s="164">
        <f t="shared" si="1253"/>
        <v>4878.2</v>
      </c>
      <c r="X9217" s="174"/>
      <c r="Y9217" s="7">
        <f t="shared" si="1246"/>
        <v>4878.2</v>
      </c>
      <c r="Z9217" s="174"/>
      <c r="AA9217" s="8">
        <f t="shared" si="1252"/>
        <v>4878.2</v>
      </c>
      <c r="AB9217" s="164">
        <f t="shared" si="1254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8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 hidden="1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1993</v>
      </c>
      <c r="I9218" s="175" t="s">
        <v>5064</v>
      </c>
      <c r="J9218" s="168" t="s">
        <v>1995</v>
      </c>
      <c r="K9218" s="158" t="s">
        <v>32</v>
      </c>
      <c r="L9218" s="175" t="s">
        <v>4050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4051</v>
      </c>
      <c r="R9218" s="160"/>
      <c r="S9218" s="174">
        <v>10200</v>
      </c>
      <c r="T9218" s="174">
        <v>0</v>
      </c>
      <c r="U9218" s="174">
        <v>0</v>
      </c>
      <c r="V9218" s="174">
        <f t="shared" si="1249"/>
        <v>10200</v>
      </c>
      <c r="W9218" s="164">
        <f t="shared" si="1253"/>
        <v>0</v>
      </c>
      <c r="X9218" s="174"/>
      <c r="Y9218" s="7">
        <f t="shared" si="1246"/>
        <v>0</v>
      </c>
      <c r="Z9218" s="174"/>
      <c r="AA9218" s="8">
        <f t="shared" si="1252"/>
        <v>0</v>
      </c>
      <c r="AB9218" s="164">
        <f t="shared" si="1254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8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 hidden="1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1993</v>
      </c>
      <c r="I9219" s="175" t="s">
        <v>5064</v>
      </c>
      <c r="J9219" s="168" t="s">
        <v>1995</v>
      </c>
      <c r="K9219" s="158" t="s">
        <v>32</v>
      </c>
      <c r="L9219" s="175" t="s">
        <v>2591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2592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49"/>
        <v>38313.56</v>
      </c>
      <c r="W9219" s="164">
        <f t="shared" si="1253"/>
        <v>42248.333333333336</v>
      </c>
      <c r="X9219" s="174"/>
      <c r="Y9219" s="7">
        <f t="shared" ref="Y9219:Y9282" si="1255">IF(W9219-AC9219&lt;=0,0,IF(O9219="返现",MAX(W9219-AB9219-AC9219,0),MAX(W9219-AC9219,0)))</f>
        <v>0</v>
      </c>
      <c r="Z9219" s="174"/>
      <c r="AA9219" s="8">
        <f t="shared" si="1252"/>
        <v>42248.333333333336</v>
      </c>
      <c r="AB9219" s="164">
        <f t="shared" si="1254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8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 hidden="1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1993</v>
      </c>
      <c r="I9220" s="175" t="s">
        <v>5064</v>
      </c>
      <c r="J9220" s="168" t="s">
        <v>1995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2593</v>
      </c>
      <c r="R9220" s="160"/>
      <c r="S9220" s="174">
        <v>0</v>
      </c>
      <c r="T9220" s="174">
        <v>0</v>
      </c>
      <c r="U9220" s="174">
        <v>0</v>
      </c>
      <c r="V9220" s="174">
        <f t="shared" si="1249"/>
        <v>0</v>
      </c>
      <c r="W9220" s="164">
        <f t="shared" si="1253"/>
        <v>0</v>
      </c>
      <c r="X9220" s="174"/>
      <c r="Y9220" s="7">
        <f t="shared" si="1255"/>
        <v>0</v>
      </c>
      <c r="Z9220" s="174"/>
      <c r="AA9220" s="8">
        <f t="shared" si="1252"/>
        <v>0</v>
      </c>
      <c r="AB9220" s="164">
        <f t="shared" si="1254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8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 hidden="1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2594</v>
      </c>
      <c r="F9221" s="175" t="s">
        <v>2594</v>
      </c>
      <c r="G9221" s="176" t="s">
        <v>2594</v>
      </c>
      <c r="H9221" s="175" t="s">
        <v>1993</v>
      </c>
      <c r="I9221" s="175" t="s">
        <v>5064</v>
      </c>
      <c r="J9221" s="168" t="s">
        <v>1995</v>
      </c>
      <c r="K9221" s="158" t="s">
        <v>32</v>
      </c>
      <c r="L9221" s="175" t="s">
        <v>2585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2586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3"/>
        <v>0</v>
      </c>
      <c r="X9221" s="174"/>
      <c r="Y9221" s="7">
        <f t="shared" si="1255"/>
        <v>0</v>
      </c>
      <c r="Z9221" s="174"/>
      <c r="AA9221" s="8">
        <f t="shared" si="1252"/>
        <v>0</v>
      </c>
      <c r="AB9221" s="164">
        <f t="shared" si="1254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8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 hidden="1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1993</v>
      </c>
      <c r="I9222" s="175" t="s">
        <v>5064</v>
      </c>
      <c r="J9222" s="168" t="s">
        <v>1995</v>
      </c>
      <c r="K9222" s="158" t="s">
        <v>32</v>
      </c>
      <c r="L9222" s="175" t="s">
        <v>2597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2598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49"/>
        <v>8063.7999999999993</v>
      </c>
      <c r="W9222" s="164">
        <f t="shared" si="1253"/>
        <v>6151.4705882352937</v>
      </c>
      <c r="X9222" s="174"/>
      <c r="Y9222" s="7">
        <f t="shared" si="1255"/>
        <v>0</v>
      </c>
      <c r="Z9222" s="174"/>
      <c r="AA9222" s="8">
        <f t="shared" si="1252"/>
        <v>6151.4705882352937</v>
      </c>
      <c r="AB9222" s="164">
        <f t="shared" si="1254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8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 hidden="1">
      <c r="A9223" s="157">
        <v>43922</v>
      </c>
      <c r="B9223" s="175" t="s">
        <v>32</v>
      </c>
      <c r="C9223" s="175" t="s">
        <v>1071</v>
      </c>
      <c r="D9223" s="175" t="s">
        <v>1133</v>
      </c>
      <c r="E9223" s="175" t="s">
        <v>1149</v>
      </c>
      <c r="F9223" s="175" t="s">
        <v>1149</v>
      </c>
      <c r="G9223" s="176" t="s">
        <v>1149</v>
      </c>
      <c r="H9223" s="175" t="s">
        <v>1993</v>
      </c>
      <c r="I9223" s="175" t="s">
        <v>5064</v>
      </c>
      <c r="J9223" s="168" t="s">
        <v>1995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2599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49"/>
        <v>-136580.73462</v>
      </c>
      <c r="W9223" s="164">
        <f t="shared" si="1253"/>
        <v>0</v>
      </c>
      <c r="X9223" s="174"/>
      <c r="Y9223" s="7">
        <f t="shared" si="1255"/>
        <v>0</v>
      </c>
      <c r="Z9223" s="174"/>
      <c r="AA9223" s="8">
        <f t="shared" si="1252"/>
        <v>0</v>
      </c>
      <c r="AB9223" s="164">
        <f t="shared" si="1254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8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 hidden="1">
      <c r="A9224" s="157">
        <v>43922</v>
      </c>
      <c r="B9224" s="175" t="s">
        <v>32</v>
      </c>
      <c r="C9224" s="175" t="s">
        <v>1071</v>
      </c>
      <c r="D9224" s="175" t="s">
        <v>1133</v>
      </c>
      <c r="E9224" s="175" t="s">
        <v>1149</v>
      </c>
      <c r="F9224" s="175" t="s">
        <v>1149</v>
      </c>
      <c r="G9224" s="176" t="s">
        <v>1149</v>
      </c>
      <c r="H9224" s="175" t="s">
        <v>1993</v>
      </c>
      <c r="I9224" s="175" t="s">
        <v>5064</v>
      </c>
      <c r="J9224" s="168" t="s">
        <v>1995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2599</v>
      </c>
      <c r="R9224" s="160"/>
      <c r="S9224" s="174">
        <v>0</v>
      </c>
      <c r="T9224" s="174">
        <v>0</v>
      </c>
      <c r="U9224" s="174">
        <v>0</v>
      </c>
      <c r="V9224" s="174">
        <f t="shared" si="1249"/>
        <v>0</v>
      </c>
      <c r="W9224" s="164">
        <f t="shared" si="1253"/>
        <v>0</v>
      </c>
      <c r="X9224" s="174"/>
      <c r="Y9224" s="7">
        <f t="shared" si="1255"/>
        <v>0</v>
      </c>
      <c r="Z9224" s="174"/>
      <c r="AA9224" s="8">
        <f t="shared" si="1252"/>
        <v>0</v>
      </c>
      <c r="AB9224" s="164">
        <f t="shared" si="1254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8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 hidden="1">
      <c r="A9225" s="157">
        <v>43922</v>
      </c>
      <c r="B9225" s="175" t="s">
        <v>32</v>
      </c>
      <c r="C9225" s="175" t="s">
        <v>1071</v>
      </c>
      <c r="D9225" s="175" t="s">
        <v>1133</v>
      </c>
      <c r="E9225" s="175" t="s">
        <v>1149</v>
      </c>
      <c r="F9225" s="175" t="s">
        <v>1149</v>
      </c>
      <c r="G9225" s="176" t="s">
        <v>1149</v>
      </c>
      <c r="H9225" s="175" t="s">
        <v>1993</v>
      </c>
      <c r="I9225" s="175" t="s">
        <v>5064</v>
      </c>
      <c r="J9225" s="168" t="s">
        <v>1995</v>
      </c>
      <c r="K9225" s="158" t="s">
        <v>32</v>
      </c>
      <c r="L9225" s="175" t="s">
        <v>74</v>
      </c>
      <c r="M9225" s="175" t="s">
        <v>63</v>
      </c>
      <c r="N9225" s="175" t="s">
        <v>4926</v>
      </c>
      <c r="O9225" s="175" t="s">
        <v>80</v>
      </c>
      <c r="P9225" s="177">
        <v>0</v>
      </c>
      <c r="Q9225" s="178" t="s">
        <v>2599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49"/>
        <v>-725.35538000000031</v>
      </c>
      <c r="W9225" s="164">
        <f t="shared" si="1253"/>
        <v>0</v>
      </c>
      <c r="X9225" s="174"/>
      <c r="Y9225" s="7">
        <f t="shared" si="1255"/>
        <v>0</v>
      </c>
      <c r="Z9225" s="174"/>
      <c r="AA9225" s="8">
        <f t="shared" si="1252"/>
        <v>0</v>
      </c>
      <c r="AB9225" s="164">
        <f t="shared" si="1254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6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 hidden="1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2602</v>
      </c>
      <c r="F9226" s="175" t="s">
        <v>2602</v>
      </c>
      <c r="G9226" s="176" t="s">
        <v>2602</v>
      </c>
      <c r="H9226" s="175" t="s">
        <v>1993</v>
      </c>
      <c r="I9226" s="175" t="s">
        <v>5064</v>
      </c>
      <c r="J9226" s="168" t="s">
        <v>1995</v>
      </c>
      <c r="K9226" s="158" t="s">
        <v>32</v>
      </c>
      <c r="L9226" s="175" t="s">
        <v>2603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2604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7">S9226+T9226-U9226</f>
        <v>54.699999999999903</v>
      </c>
      <c r="W9226" s="164">
        <f t="shared" si="1253"/>
        <v>0</v>
      </c>
      <c r="X9226" s="174"/>
      <c r="Y9226" s="7">
        <f t="shared" si="1255"/>
        <v>0</v>
      </c>
      <c r="Z9226" s="174"/>
      <c r="AA9226" s="8">
        <f t="shared" si="1252"/>
        <v>0</v>
      </c>
      <c r="AB9226" s="164">
        <f t="shared" si="1254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6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 hidden="1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2605</v>
      </c>
      <c r="F9227" s="175" t="s">
        <v>2605</v>
      </c>
      <c r="G9227" s="176" t="s">
        <v>2605</v>
      </c>
      <c r="H9227" s="175" t="s">
        <v>1993</v>
      </c>
      <c r="I9227" s="175" t="s">
        <v>5064</v>
      </c>
      <c r="J9227" s="168" t="s">
        <v>1995</v>
      </c>
      <c r="K9227" s="158" t="s">
        <v>32</v>
      </c>
      <c r="L9227" s="175" t="s">
        <v>2605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2606</v>
      </c>
      <c r="R9227" s="160"/>
      <c r="S9227" s="174">
        <v>612332.9</v>
      </c>
      <c r="T9227" s="174">
        <v>0</v>
      </c>
      <c r="U9227" s="174">
        <v>0</v>
      </c>
      <c r="V9227" s="174">
        <f t="shared" si="1257"/>
        <v>612332.9</v>
      </c>
      <c r="W9227" s="164">
        <f t="shared" si="1253"/>
        <v>0</v>
      </c>
      <c r="X9227" s="174"/>
      <c r="Y9227" s="7">
        <f t="shared" si="1255"/>
        <v>0</v>
      </c>
      <c r="Z9227" s="174"/>
      <c r="AA9227" s="8">
        <f t="shared" si="1252"/>
        <v>0</v>
      </c>
      <c r="AB9227" s="164">
        <f t="shared" si="1254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6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 hidden="1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2605</v>
      </c>
      <c r="F9228" s="175" t="s">
        <v>2605</v>
      </c>
      <c r="G9228" s="176" t="s">
        <v>2605</v>
      </c>
      <c r="H9228" s="175" t="s">
        <v>1993</v>
      </c>
      <c r="I9228" s="175" t="s">
        <v>5064</v>
      </c>
      <c r="J9228" s="168" t="s">
        <v>1995</v>
      </c>
      <c r="K9228" s="158" t="s">
        <v>32</v>
      </c>
      <c r="L9228" s="175" t="s">
        <v>2605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2607</v>
      </c>
      <c r="R9228" s="160"/>
      <c r="S9228" s="174">
        <v>95600</v>
      </c>
      <c r="T9228" s="174">
        <v>0</v>
      </c>
      <c r="U9228" s="174">
        <v>0</v>
      </c>
      <c r="V9228" s="174">
        <f t="shared" si="1257"/>
        <v>95600</v>
      </c>
      <c r="W9228" s="164">
        <f t="shared" si="1253"/>
        <v>0</v>
      </c>
      <c r="X9228" s="174"/>
      <c r="Y9228" s="7">
        <f t="shared" si="1255"/>
        <v>0</v>
      </c>
      <c r="Z9228" s="174"/>
      <c r="AA9228" s="8">
        <f t="shared" si="1252"/>
        <v>0</v>
      </c>
      <c r="AB9228" s="164">
        <f t="shared" si="1254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6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 hidden="1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2605</v>
      </c>
      <c r="F9229" s="175" t="s">
        <v>2605</v>
      </c>
      <c r="G9229" s="176" t="s">
        <v>2605</v>
      </c>
      <c r="H9229" s="175" t="s">
        <v>1993</v>
      </c>
      <c r="I9229" s="175" t="s">
        <v>5064</v>
      </c>
      <c r="J9229" s="168" t="s">
        <v>1995</v>
      </c>
      <c r="K9229" s="158" t="s">
        <v>32</v>
      </c>
      <c r="L9229" s="175" t="s">
        <v>2605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2607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7"/>
        <v>214389.28999999998</v>
      </c>
      <c r="W9229" s="164">
        <f t="shared" si="1253"/>
        <v>117446.53465346535</v>
      </c>
      <c r="X9229" s="174"/>
      <c r="Y9229" s="7">
        <f t="shared" si="1255"/>
        <v>0</v>
      </c>
      <c r="Z9229" s="174"/>
      <c r="AA9229" s="8">
        <f t="shared" si="1252"/>
        <v>117446.53465346535</v>
      </c>
      <c r="AB9229" s="164">
        <f t="shared" si="1254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6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 hidden="1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2605</v>
      </c>
      <c r="F9230" s="175" t="s">
        <v>2605</v>
      </c>
      <c r="G9230" s="176" t="s">
        <v>2605</v>
      </c>
      <c r="H9230" s="175" t="s">
        <v>1993</v>
      </c>
      <c r="I9230" s="175" t="s">
        <v>5064</v>
      </c>
      <c r="J9230" s="168" t="s">
        <v>1995</v>
      </c>
      <c r="K9230" s="158" t="s">
        <v>32</v>
      </c>
      <c r="L9230" s="175" t="s">
        <v>2605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2606</v>
      </c>
      <c r="R9230" s="160"/>
      <c r="S9230" s="174">
        <v>-594818.11</v>
      </c>
      <c r="T9230" s="174">
        <v>0</v>
      </c>
      <c r="U9230" s="174">
        <v>0</v>
      </c>
      <c r="V9230" s="174">
        <f t="shared" si="1257"/>
        <v>-594818.11</v>
      </c>
      <c r="W9230" s="164">
        <f t="shared" si="1253"/>
        <v>0</v>
      </c>
      <c r="X9230" s="174"/>
      <c r="Y9230" s="7">
        <f t="shared" si="1255"/>
        <v>0</v>
      </c>
      <c r="Z9230" s="174"/>
      <c r="AA9230" s="8">
        <f t="shared" si="1252"/>
        <v>0</v>
      </c>
      <c r="AB9230" s="164">
        <f t="shared" si="1254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6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 hidden="1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1993</v>
      </c>
      <c r="I9231" s="175" t="s">
        <v>5064</v>
      </c>
      <c r="J9231" s="168" t="s">
        <v>1995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2609</v>
      </c>
      <c r="R9231" s="160"/>
      <c r="S9231" s="164">
        <v>0</v>
      </c>
      <c r="T9231" s="164">
        <v>0</v>
      </c>
      <c r="U9231" s="164">
        <v>0</v>
      </c>
      <c r="V9231" s="164">
        <f t="shared" si="1257"/>
        <v>0</v>
      </c>
      <c r="W9231" s="164">
        <f t="shared" si="1253"/>
        <v>0</v>
      </c>
      <c r="X9231" s="164"/>
      <c r="Y9231" s="7">
        <f t="shared" si="1255"/>
        <v>0</v>
      </c>
      <c r="Z9231" s="164"/>
      <c r="AA9231" s="8">
        <f t="shared" si="1252"/>
        <v>0</v>
      </c>
      <c r="AB9231" s="164">
        <f t="shared" si="1254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6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 hidden="1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1993</v>
      </c>
      <c r="I9232" s="175" t="s">
        <v>5064</v>
      </c>
      <c r="J9232" s="168" t="s">
        <v>1995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2610</v>
      </c>
      <c r="R9232" s="160"/>
      <c r="S9232" s="174">
        <v>0</v>
      </c>
      <c r="T9232" s="174">
        <v>0</v>
      </c>
      <c r="U9232" s="174">
        <v>0</v>
      </c>
      <c r="V9232" s="174">
        <f t="shared" si="1257"/>
        <v>0</v>
      </c>
      <c r="W9232" s="164">
        <f t="shared" si="1253"/>
        <v>0</v>
      </c>
      <c r="X9232" s="174"/>
      <c r="Y9232" s="7">
        <f t="shared" si="1255"/>
        <v>0</v>
      </c>
      <c r="Z9232" s="174"/>
      <c r="AA9232" s="8">
        <f t="shared" si="1252"/>
        <v>0</v>
      </c>
      <c r="AB9232" s="164">
        <f t="shared" si="1254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6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 hidden="1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1993</v>
      </c>
      <c r="I9233" s="175" t="s">
        <v>5064</v>
      </c>
      <c r="J9233" s="168" t="s">
        <v>1995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2609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3"/>
        <v>0</v>
      </c>
      <c r="X9233" s="164"/>
      <c r="Y9233" s="7">
        <f t="shared" si="1255"/>
        <v>0</v>
      </c>
      <c r="Z9233" s="164"/>
      <c r="AA9233" s="8">
        <f t="shared" si="1252"/>
        <v>0</v>
      </c>
      <c r="AB9233" s="164">
        <f t="shared" si="1254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6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 hidden="1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1993</v>
      </c>
      <c r="I9234" s="175" t="s">
        <v>5064</v>
      </c>
      <c r="J9234" s="168" t="s">
        <v>1995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2610</v>
      </c>
      <c r="R9234" s="160"/>
      <c r="S9234" s="174">
        <v>0</v>
      </c>
      <c r="T9234" s="174">
        <v>0</v>
      </c>
      <c r="U9234" s="174">
        <v>0</v>
      </c>
      <c r="V9234" s="174">
        <f t="shared" si="1257"/>
        <v>0</v>
      </c>
      <c r="W9234" s="164">
        <f t="shared" si="1253"/>
        <v>0</v>
      </c>
      <c r="X9234" s="174"/>
      <c r="Y9234" s="7">
        <f t="shared" si="1255"/>
        <v>0</v>
      </c>
      <c r="Z9234" s="174"/>
      <c r="AA9234" s="8">
        <f t="shared" si="1252"/>
        <v>0</v>
      </c>
      <c r="AB9234" s="164">
        <f t="shared" si="1254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6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 hidden="1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1993</v>
      </c>
      <c r="I9235" s="175" t="s">
        <v>5064</v>
      </c>
      <c r="J9235" s="168" t="s">
        <v>1995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2611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7"/>
        <v>30337.160000000033</v>
      </c>
      <c r="W9235" s="164">
        <f t="shared" si="1253"/>
        <v>268182.37</v>
      </c>
      <c r="X9235" s="174"/>
      <c r="Y9235" s="7">
        <f t="shared" si="1255"/>
        <v>0</v>
      </c>
      <c r="Z9235" s="174"/>
      <c r="AA9235" s="8">
        <f t="shared" si="1252"/>
        <v>268182.37</v>
      </c>
      <c r="AB9235" s="164">
        <f t="shared" si="1254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6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 hidden="1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2612</v>
      </c>
      <c r="F9236" s="175" t="s">
        <v>2612</v>
      </c>
      <c r="G9236" s="176" t="s">
        <v>2612</v>
      </c>
      <c r="H9236" s="175" t="s">
        <v>1993</v>
      </c>
      <c r="I9236" s="175" t="s">
        <v>5064</v>
      </c>
      <c r="J9236" s="168" t="s">
        <v>1995</v>
      </c>
      <c r="K9236" s="158" t="s">
        <v>32</v>
      </c>
      <c r="L9236" s="175" t="s">
        <v>1843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2613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7"/>
        <v>57001.25999999998</v>
      </c>
      <c r="W9236" s="164">
        <f t="shared" si="1253"/>
        <v>72065.3</v>
      </c>
      <c r="X9236" s="174"/>
      <c r="Y9236" s="7">
        <f t="shared" si="1255"/>
        <v>0</v>
      </c>
      <c r="Z9236" s="174"/>
      <c r="AA9236" s="8">
        <f t="shared" si="1252"/>
        <v>72065.3</v>
      </c>
      <c r="AB9236" s="164">
        <f t="shared" si="1254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6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 hidden="1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2612</v>
      </c>
      <c r="F9237" s="175" t="s">
        <v>2612</v>
      </c>
      <c r="G9237" s="176" t="s">
        <v>2612</v>
      </c>
      <c r="H9237" s="175" t="s">
        <v>1993</v>
      </c>
      <c r="I9237" s="175" t="s">
        <v>5064</v>
      </c>
      <c r="J9237" s="168" t="s">
        <v>1995</v>
      </c>
      <c r="K9237" s="158" t="s">
        <v>32</v>
      </c>
      <c r="L9237" s="175" t="s">
        <v>1842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2614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7"/>
        <v>0</v>
      </c>
      <c r="W9237" s="164">
        <f t="shared" si="1253"/>
        <v>108205.3</v>
      </c>
      <c r="X9237" s="174"/>
      <c r="Y9237" s="7">
        <f t="shared" si="1255"/>
        <v>0</v>
      </c>
      <c r="Z9237" s="174"/>
      <c r="AA9237" s="8">
        <f t="shared" si="1252"/>
        <v>108205.3</v>
      </c>
      <c r="AB9237" s="164">
        <f t="shared" si="1254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6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 hidden="1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1993</v>
      </c>
      <c r="I9238" s="175" t="s">
        <v>5064</v>
      </c>
      <c r="J9238" s="168" t="s">
        <v>1995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2615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7"/>
        <v>3.0000001002918001E-2</v>
      </c>
      <c r="W9238" s="164">
        <f t="shared" si="1253"/>
        <v>0</v>
      </c>
      <c r="X9238" s="174"/>
      <c r="Y9238" s="7">
        <f t="shared" si="1255"/>
        <v>0</v>
      </c>
      <c r="Z9238" s="174"/>
      <c r="AA9238" s="8">
        <f t="shared" si="1252"/>
        <v>0</v>
      </c>
      <c r="AB9238" s="164">
        <f t="shared" si="1254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6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 hidden="1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2616</v>
      </c>
      <c r="F9239" s="175" t="s">
        <v>2616</v>
      </c>
      <c r="G9239" s="176" t="s">
        <v>2616</v>
      </c>
      <c r="H9239" s="175" t="s">
        <v>1993</v>
      </c>
      <c r="I9239" s="175" t="s">
        <v>5064</v>
      </c>
      <c r="J9239" s="168" t="s">
        <v>1995</v>
      </c>
      <c r="K9239" s="158" t="s">
        <v>32</v>
      </c>
      <c r="L9239" s="175" t="s">
        <v>2617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2618</v>
      </c>
      <c r="R9239" s="160"/>
      <c r="S9239" s="174">
        <v>5957.5</v>
      </c>
      <c r="T9239" s="174">
        <v>0</v>
      </c>
      <c r="U9239" s="174">
        <v>0</v>
      </c>
      <c r="V9239" s="174">
        <f t="shared" si="1257"/>
        <v>5957.5</v>
      </c>
      <c r="W9239" s="164">
        <f t="shared" si="1253"/>
        <v>0</v>
      </c>
      <c r="X9239" s="174"/>
      <c r="Y9239" s="7">
        <f t="shared" si="1255"/>
        <v>0</v>
      </c>
      <c r="Z9239" s="174"/>
      <c r="AA9239" s="8">
        <f t="shared" si="1252"/>
        <v>0</v>
      </c>
      <c r="AB9239" s="164">
        <f t="shared" si="1254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6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 hidden="1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1993</v>
      </c>
      <c r="I9240" s="175" t="s">
        <v>5064</v>
      </c>
      <c r="J9240" s="168" t="s">
        <v>1995</v>
      </c>
      <c r="K9240" s="158" t="s">
        <v>32</v>
      </c>
      <c r="L9240" s="175" t="s">
        <v>3482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3483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7"/>
        <v>175706.60000000003</v>
      </c>
      <c r="W9240" s="164">
        <f t="shared" si="1253"/>
        <v>120684.8</v>
      </c>
      <c r="X9240" s="174"/>
      <c r="Y9240" s="7">
        <f t="shared" si="1255"/>
        <v>0</v>
      </c>
      <c r="Z9240" s="174"/>
      <c r="AA9240" s="8">
        <f t="shared" si="1252"/>
        <v>120684.8</v>
      </c>
      <c r="AB9240" s="164">
        <f t="shared" si="1254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6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 hidden="1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1993</v>
      </c>
      <c r="I9241" s="175" t="s">
        <v>5064</v>
      </c>
      <c r="J9241" s="168" t="s">
        <v>1995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2619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7"/>
        <v>31965.739999999991</v>
      </c>
      <c r="W9241" s="164">
        <f t="shared" si="1253"/>
        <v>72691.8</v>
      </c>
      <c r="X9241" s="174"/>
      <c r="Y9241" s="7">
        <f t="shared" si="1255"/>
        <v>0</v>
      </c>
      <c r="Z9241" s="174"/>
      <c r="AA9241" s="8">
        <f t="shared" si="1252"/>
        <v>72691.8</v>
      </c>
      <c r="AB9241" s="164">
        <f t="shared" si="1254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6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 hidden="1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1993</v>
      </c>
      <c r="I9242" s="175" t="s">
        <v>5064</v>
      </c>
      <c r="J9242" s="168" t="s">
        <v>1995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2620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7"/>
        <v>10635.650000000005</v>
      </c>
      <c r="W9242" s="164">
        <f t="shared" si="1253"/>
        <v>21804.3</v>
      </c>
      <c r="X9242" s="174"/>
      <c r="Y9242" s="7">
        <f t="shared" si="1255"/>
        <v>0</v>
      </c>
      <c r="Z9242" s="174"/>
      <c r="AA9242" s="8">
        <f t="shared" si="1252"/>
        <v>21804.3</v>
      </c>
      <c r="AB9242" s="164">
        <f t="shared" si="1254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6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 hidden="1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2621</v>
      </c>
      <c r="F9243" s="175" t="s">
        <v>2621</v>
      </c>
      <c r="G9243" s="176" t="s">
        <v>2621</v>
      </c>
      <c r="H9243" s="175" t="s">
        <v>1993</v>
      </c>
      <c r="I9243" s="175" t="s">
        <v>5064</v>
      </c>
      <c r="J9243" s="168" t="s">
        <v>1995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2622</v>
      </c>
      <c r="R9243" s="160"/>
      <c r="S9243" s="174">
        <v>8603.76</v>
      </c>
      <c r="T9243" s="174">
        <v>0</v>
      </c>
      <c r="U9243" s="174">
        <v>0</v>
      </c>
      <c r="V9243" s="174">
        <f t="shared" si="1257"/>
        <v>8603.76</v>
      </c>
      <c r="W9243" s="164">
        <f t="shared" si="1253"/>
        <v>0</v>
      </c>
      <c r="X9243" s="174"/>
      <c r="Y9243" s="7">
        <f t="shared" si="1255"/>
        <v>0</v>
      </c>
      <c r="Z9243" s="174"/>
      <c r="AA9243" s="8">
        <f t="shared" si="1252"/>
        <v>0</v>
      </c>
      <c r="AB9243" s="164">
        <f t="shared" si="1254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6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 hidden="1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2623</v>
      </c>
      <c r="F9244" s="175" t="s">
        <v>2623</v>
      </c>
      <c r="G9244" s="176" t="s">
        <v>2623</v>
      </c>
      <c r="H9244" s="175" t="s">
        <v>1993</v>
      </c>
      <c r="I9244" s="175" t="s">
        <v>5064</v>
      </c>
      <c r="J9244" s="168" t="s">
        <v>1995</v>
      </c>
      <c r="K9244" s="158" t="s">
        <v>32</v>
      </c>
      <c r="L9244" s="175" t="s">
        <v>2623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2624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7"/>
        <v>9.9500000000007294</v>
      </c>
      <c r="W9244" s="164">
        <f t="shared" si="1253"/>
        <v>0</v>
      </c>
      <c r="X9244" s="174"/>
      <c r="Y9244" s="7">
        <f t="shared" si="1255"/>
        <v>0</v>
      </c>
      <c r="Z9244" s="174"/>
      <c r="AA9244" s="8">
        <f t="shared" si="1252"/>
        <v>0</v>
      </c>
      <c r="AB9244" s="164">
        <f t="shared" si="1254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6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 hidden="1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2623</v>
      </c>
      <c r="F9245" s="175" t="s">
        <v>2623</v>
      </c>
      <c r="G9245" s="176" t="s">
        <v>2623</v>
      </c>
      <c r="H9245" s="175" t="s">
        <v>1993</v>
      </c>
      <c r="I9245" s="175" t="s">
        <v>5064</v>
      </c>
      <c r="J9245" s="168" t="s">
        <v>1995</v>
      </c>
      <c r="K9245" s="158" t="s">
        <v>32</v>
      </c>
      <c r="L9245" s="175" t="s">
        <v>2625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2626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7"/>
        <v>0</v>
      </c>
      <c r="W9245" s="164">
        <f t="shared" si="1253"/>
        <v>215373.55000000005</v>
      </c>
      <c r="X9245" s="174"/>
      <c r="Y9245" s="7">
        <f t="shared" si="1255"/>
        <v>215373.55000000005</v>
      </c>
      <c r="Z9245" s="174"/>
      <c r="AA9245" s="8">
        <f t="shared" si="1252"/>
        <v>215373.55000000005</v>
      </c>
      <c r="AB9245" s="164">
        <f t="shared" si="1254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6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 hidden="1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4966</v>
      </c>
      <c r="F9246" s="175" t="s">
        <v>4966</v>
      </c>
      <c r="G9246" s="176" t="s">
        <v>4966</v>
      </c>
      <c r="H9246" s="175" t="s">
        <v>1993</v>
      </c>
      <c r="I9246" s="175" t="s">
        <v>5064</v>
      </c>
      <c r="J9246" s="168" t="s">
        <v>1995</v>
      </c>
      <c r="K9246" s="158" t="s">
        <v>32</v>
      </c>
      <c r="L9246" s="175" t="s">
        <v>4966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4967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7"/>
        <v>165827.9</v>
      </c>
      <c r="W9246" s="164">
        <f t="shared" si="1253"/>
        <v>159172.1</v>
      </c>
      <c r="X9246" s="174"/>
      <c r="Y9246" s="7">
        <f t="shared" si="1255"/>
        <v>0</v>
      </c>
      <c r="Z9246" s="174"/>
      <c r="AA9246" s="8">
        <f t="shared" ref="AA9246:AA9269" si="1258">W9246+X9246</f>
        <v>159172.1</v>
      </c>
      <c r="AB9246" s="164">
        <f t="shared" si="1254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6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 hidden="1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1993</v>
      </c>
      <c r="I9247" s="175" t="s">
        <v>5064</v>
      </c>
      <c r="J9247" s="168" t="s">
        <v>1995</v>
      </c>
      <c r="K9247" s="158" t="s">
        <v>32</v>
      </c>
      <c r="L9247" s="175" t="s">
        <v>2627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2628</v>
      </c>
      <c r="R9247" s="160"/>
      <c r="S9247" s="174">
        <v>5157.2</v>
      </c>
      <c r="T9247" s="174">
        <v>0</v>
      </c>
      <c r="U9247" s="174">
        <v>0</v>
      </c>
      <c r="V9247" s="174">
        <f t="shared" si="1257"/>
        <v>5157.2</v>
      </c>
      <c r="W9247" s="164">
        <f t="shared" si="1253"/>
        <v>0</v>
      </c>
      <c r="X9247" s="174"/>
      <c r="Y9247" s="7">
        <f t="shared" si="1255"/>
        <v>0</v>
      </c>
      <c r="Z9247" s="174"/>
      <c r="AA9247" s="8">
        <f t="shared" si="1258"/>
        <v>0</v>
      </c>
      <c r="AB9247" s="164">
        <f t="shared" si="1254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6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 hidden="1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2629</v>
      </c>
      <c r="F9248" s="175" t="s">
        <v>2629</v>
      </c>
      <c r="G9248" s="176" t="s">
        <v>2629</v>
      </c>
      <c r="H9248" s="175" t="s">
        <v>1993</v>
      </c>
      <c r="I9248" s="175" t="s">
        <v>5064</v>
      </c>
      <c r="J9248" s="168" t="s">
        <v>1995</v>
      </c>
      <c r="K9248" s="158" t="s">
        <v>32</v>
      </c>
      <c r="L9248" s="175" t="s">
        <v>2629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2631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7"/>
        <v>-812310.35638999997</v>
      </c>
      <c r="W9248" s="164">
        <f t="shared" si="1253"/>
        <v>31516.366336633662</v>
      </c>
      <c r="X9248" s="174"/>
      <c r="Y9248" s="7">
        <f t="shared" si="1255"/>
        <v>0</v>
      </c>
      <c r="Z9248" s="174"/>
      <c r="AA9248" s="8">
        <f t="shared" si="1258"/>
        <v>31516.366336633662</v>
      </c>
      <c r="AB9248" s="164">
        <f t="shared" si="1254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6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 hidden="1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2629</v>
      </c>
      <c r="F9249" s="175" t="s">
        <v>2629</v>
      </c>
      <c r="G9249" s="176" t="s">
        <v>2629</v>
      </c>
      <c r="H9249" s="175" t="s">
        <v>1993</v>
      </c>
      <c r="I9249" s="175" t="s">
        <v>5064</v>
      </c>
      <c r="J9249" s="168" t="s">
        <v>1995</v>
      </c>
      <c r="K9249" s="158" t="s">
        <v>32</v>
      </c>
      <c r="L9249" s="175" t="s">
        <v>2629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2630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7"/>
        <v>256484.68861000004</v>
      </c>
      <c r="W9249" s="164">
        <f t="shared" si="1253"/>
        <v>226419.18613861385</v>
      </c>
      <c r="X9249" s="174"/>
      <c r="Y9249" s="7">
        <f t="shared" si="1255"/>
        <v>0</v>
      </c>
      <c r="Z9249" s="174"/>
      <c r="AA9249" s="8">
        <f t="shared" si="1258"/>
        <v>226419.18613861385</v>
      </c>
      <c r="AB9249" s="164">
        <f t="shared" si="1254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6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 hidden="1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2629</v>
      </c>
      <c r="F9250" s="175" t="s">
        <v>2629</v>
      </c>
      <c r="G9250" s="176" t="s">
        <v>2629</v>
      </c>
      <c r="H9250" s="175" t="s">
        <v>1993</v>
      </c>
      <c r="I9250" s="175" t="s">
        <v>5064</v>
      </c>
      <c r="J9250" s="168" t="s">
        <v>1995</v>
      </c>
      <c r="K9250" s="158" t="s">
        <v>32</v>
      </c>
      <c r="L9250" s="175" t="s">
        <v>2629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4052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7"/>
        <v>118606.21692000001</v>
      </c>
      <c r="W9250" s="164">
        <f t="shared" si="1253"/>
        <v>54865.556623762372</v>
      </c>
      <c r="X9250" s="174"/>
      <c r="Y9250" s="7">
        <f t="shared" si="1255"/>
        <v>0</v>
      </c>
      <c r="Z9250" s="174"/>
      <c r="AA9250" s="8">
        <f t="shared" si="1258"/>
        <v>54865.556623762372</v>
      </c>
      <c r="AB9250" s="164">
        <f t="shared" si="1254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6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 hidden="1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2629</v>
      </c>
      <c r="F9251" s="175" t="s">
        <v>2629</v>
      </c>
      <c r="G9251" s="176" t="s">
        <v>2629</v>
      </c>
      <c r="H9251" s="175" t="s">
        <v>1993</v>
      </c>
      <c r="I9251" s="175" t="s">
        <v>5064</v>
      </c>
      <c r="J9251" s="168" t="s">
        <v>1995</v>
      </c>
      <c r="K9251" s="158" t="s">
        <v>32</v>
      </c>
      <c r="L9251" s="175" t="s">
        <v>2629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2631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7"/>
        <v>3242639.0299999993</v>
      </c>
      <c r="W9251" s="164">
        <f t="shared" si="1253"/>
        <v>8563464</v>
      </c>
      <c r="X9251" s="174"/>
      <c r="Y9251" s="7">
        <f t="shared" si="1255"/>
        <v>0</v>
      </c>
      <c r="Z9251" s="174"/>
      <c r="AA9251" s="8">
        <f t="shared" si="1258"/>
        <v>8563464</v>
      </c>
      <c r="AB9251" s="164">
        <f t="shared" si="1254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6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 hidden="1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2629</v>
      </c>
      <c r="F9252" s="175" t="s">
        <v>2629</v>
      </c>
      <c r="G9252" s="176" t="s">
        <v>2629</v>
      </c>
      <c r="H9252" s="175" t="s">
        <v>1993</v>
      </c>
      <c r="I9252" s="175" t="s">
        <v>5064</v>
      </c>
      <c r="J9252" s="168" t="s">
        <v>1995</v>
      </c>
      <c r="K9252" s="158" t="s">
        <v>32</v>
      </c>
      <c r="L9252" s="175" t="s">
        <v>2629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2631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7"/>
        <v>-492463.63</v>
      </c>
      <c r="W9252" s="164">
        <f t="shared" si="1253"/>
        <v>113838.26732673266</v>
      </c>
      <c r="X9252" s="174"/>
      <c r="Y9252" s="7">
        <f t="shared" si="1255"/>
        <v>0</v>
      </c>
      <c r="Z9252" s="174"/>
      <c r="AA9252" s="8">
        <f t="shared" si="1258"/>
        <v>113838.26732673266</v>
      </c>
      <c r="AB9252" s="164">
        <f t="shared" si="1254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6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 hidden="1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2629</v>
      </c>
      <c r="F9253" s="175" t="s">
        <v>2629</v>
      </c>
      <c r="G9253" s="176" t="s">
        <v>2629</v>
      </c>
      <c r="H9253" s="175" t="s">
        <v>1993</v>
      </c>
      <c r="I9253" s="175" t="s">
        <v>5064</v>
      </c>
      <c r="J9253" s="168" t="s">
        <v>1995</v>
      </c>
      <c r="K9253" s="158" t="s">
        <v>32</v>
      </c>
      <c r="L9253" s="175" t="s">
        <v>2629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2630</v>
      </c>
      <c r="R9253" s="160"/>
      <c r="S9253" s="174">
        <v>-68514</v>
      </c>
      <c r="T9253" s="174">
        <v>0</v>
      </c>
      <c r="U9253" s="174">
        <v>0</v>
      </c>
      <c r="V9253" s="174">
        <f t="shared" si="1257"/>
        <v>-68514</v>
      </c>
      <c r="W9253" s="164">
        <f t="shared" si="1253"/>
        <v>0</v>
      </c>
      <c r="X9253" s="174"/>
      <c r="Y9253" s="7">
        <f t="shared" si="1255"/>
        <v>0</v>
      </c>
      <c r="Z9253" s="174"/>
      <c r="AA9253" s="8">
        <f t="shared" si="1258"/>
        <v>0</v>
      </c>
      <c r="AB9253" s="164">
        <f t="shared" si="1254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6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 hidden="1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2629</v>
      </c>
      <c r="F9254" s="175" t="s">
        <v>2629</v>
      </c>
      <c r="G9254" s="176" t="s">
        <v>2629</v>
      </c>
      <c r="H9254" s="175" t="s">
        <v>1993</v>
      </c>
      <c r="I9254" s="175" t="s">
        <v>5064</v>
      </c>
      <c r="J9254" s="168" t="s">
        <v>1995</v>
      </c>
      <c r="K9254" s="158" t="s">
        <v>32</v>
      </c>
      <c r="L9254" s="175" t="s">
        <v>2629</v>
      </c>
      <c r="M9254" s="175" t="s">
        <v>63</v>
      </c>
      <c r="N9254" s="175" t="s">
        <v>4926</v>
      </c>
      <c r="O9254" s="175" t="s">
        <v>41</v>
      </c>
      <c r="P9254" s="177">
        <v>0.01</v>
      </c>
      <c r="Q9254" s="178" t="s">
        <v>2631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7"/>
        <v>-769.84361000000001</v>
      </c>
      <c r="W9254" s="164">
        <f t="shared" si="1253"/>
        <v>0</v>
      </c>
      <c r="X9254" s="174"/>
      <c r="Y9254" s="7">
        <f t="shared" si="1255"/>
        <v>0</v>
      </c>
      <c r="Z9254" s="174"/>
      <c r="AA9254" s="8">
        <f t="shared" si="1258"/>
        <v>0</v>
      </c>
      <c r="AB9254" s="164">
        <f t="shared" si="1254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6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 hidden="1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2629</v>
      </c>
      <c r="F9255" s="175" t="s">
        <v>2629</v>
      </c>
      <c r="G9255" s="176" t="s">
        <v>2629</v>
      </c>
      <c r="H9255" s="175" t="s">
        <v>1993</v>
      </c>
      <c r="I9255" s="175" t="s">
        <v>5064</v>
      </c>
      <c r="J9255" s="168" t="s">
        <v>1995</v>
      </c>
      <c r="K9255" s="158" t="s">
        <v>32</v>
      </c>
      <c r="L9255" s="175" t="s">
        <v>2629</v>
      </c>
      <c r="M9255" s="175" t="s">
        <v>63</v>
      </c>
      <c r="N9255" s="175" t="s">
        <v>4926</v>
      </c>
      <c r="O9255" s="175" t="s">
        <v>41</v>
      </c>
      <c r="P9255" s="177">
        <v>0.01</v>
      </c>
      <c r="Q9255" s="178" t="s">
        <v>2630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7"/>
        <v>-5002.9986100000006</v>
      </c>
      <c r="W9255" s="164">
        <f t="shared" si="1253"/>
        <v>2864.5168316831696</v>
      </c>
      <c r="X9255" s="174"/>
      <c r="Y9255" s="7">
        <f t="shared" si="1255"/>
        <v>0</v>
      </c>
      <c r="Z9255" s="174"/>
      <c r="AA9255" s="8">
        <f t="shared" si="1258"/>
        <v>2864.5168316831696</v>
      </c>
      <c r="AB9255" s="164">
        <f t="shared" si="1254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6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 hidden="1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2629</v>
      </c>
      <c r="F9256" s="175" t="s">
        <v>2629</v>
      </c>
      <c r="G9256" s="176" t="s">
        <v>2629</v>
      </c>
      <c r="H9256" s="175" t="s">
        <v>1993</v>
      </c>
      <c r="I9256" s="175" t="s">
        <v>5064</v>
      </c>
      <c r="J9256" s="168" t="s">
        <v>1995</v>
      </c>
      <c r="K9256" s="158" t="s">
        <v>32</v>
      </c>
      <c r="L9256" s="175" t="s">
        <v>2629</v>
      </c>
      <c r="M9256" s="175" t="s">
        <v>63</v>
      </c>
      <c r="N9256" s="175" t="s">
        <v>4926</v>
      </c>
      <c r="O9256" s="175" t="s">
        <v>41</v>
      </c>
      <c r="P9256" s="177">
        <v>0.01</v>
      </c>
      <c r="Q9256" s="178" t="s">
        <v>4052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7"/>
        <v>-7440.5169199999991</v>
      </c>
      <c r="W9256" s="164">
        <f t="shared" si="1253"/>
        <v>3983.7602079207913</v>
      </c>
      <c r="X9256" s="174"/>
      <c r="Y9256" s="7">
        <f t="shared" si="1255"/>
        <v>0</v>
      </c>
      <c r="Z9256" s="174"/>
      <c r="AA9256" s="8">
        <f t="shared" si="1258"/>
        <v>3983.7602079207913</v>
      </c>
      <c r="AB9256" s="164">
        <f t="shared" si="1254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6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 hidden="1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1993</v>
      </c>
      <c r="I9257" s="175" t="s">
        <v>5064</v>
      </c>
      <c r="J9257" s="168" t="s">
        <v>1995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2634</v>
      </c>
      <c r="R9257" s="160"/>
      <c r="S9257" s="174">
        <v>13652.3</v>
      </c>
      <c r="T9257" s="174">
        <v>0</v>
      </c>
      <c r="U9257" s="174">
        <v>0</v>
      </c>
      <c r="V9257" s="174">
        <f t="shared" si="1257"/>
        <v>13652.3</v>
      </c>
      <c r="W9257" s="164">
        <f t="shared" si="1253"/>
        <v>0</v>
      </c>
      <c r="X9257" s="174"/>
      <c r="Y9257" s="7">
        <f t="shared" si="1255"/>
        <v>0</v>
      </c>
      <c r="Z9257" s="174"/>
      <c r="AA9257" s="8">
        <f t="shared" si="1258"/>
        <v>0</v>
      </c>
      <c r="AB9257" s="164">
        <f t="shared" si="1254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6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 hidden="1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1993</v>
      </c>
      <c r="I9258" s="175" t="s">
        <v>5064</v>
      </c>
      <c r="J9258" s="168" t="s">
        <v>1995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2634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7"/>
        <v>109266.95999999996</v>
      </c>
      <c r="W9258" s="164">
        <f t="shared" si="1253"/>
        <v>156067.70000000001</v>
      </c>
      <c r="X9258" s="174"/>
      <c r="Y9258" s="7">
        <f t="shared" si="1255"/>
        <v>0</v>
      </c>
      <c r="Z9258" s="174"/>
      <c r="AA9258" s="8">
        <f t="shared" si="1258"/>
        <v>156067.70000000001</v>
      </c>
      <c r="AB9258" s="164">
        <f t="shared" si="1254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6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 hidden="1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1993</v>
      </c>
      <c r="I9259" s="175" t="s">
        <v>5064</v>
      </c>
      <c r="J9259" s="168" t="s">
        <v>1995</v>
      </c>
      <c r="K9259" s="158" t="s">
        <v>32</v>
      </c>
      <c r="L9259" s="175" t="s">
        <v>2635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2636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7"/>
        <v>235211.43999999994</v>
      </c>
      <c r="W9259" s="164">
        <f t="shared" si="1253"/>
        <v>702777.8</v>
      </c>
      <c r="X9259" s="174"/>
      <c r="Y9259" s="7">
        <f t="shared" si="1255"/>
        <v>0</v>
      </c>
      <c r="Z9259" s="174"/>
      <c r="AA9259" s="8">
        <f t="shared" si="1258"/>
        <v>702777.8</v>
      </c>
      <c r="AB9259" s="164">
        <f t="shared" si="1254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6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 hidden="1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1993</v>
      </c>
      <c r="I9260" s="175" t="s">
        <v>5064</v>
      </c>
      <c r="J9260" s="168" t="s">
        <v>1995</v>
      </c>
      <c r="K9260" s="158" t="s">
        <v>32</v>
      </c>
      <c r="L9260" s="175" t="s">
        <v>2637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2638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7"/>
        <v>95735.100000000035</v>
      </c>
      <c r="W9260" s="164">
        <f t="shared" si="1253"/>
        <v>242475.3</v>
      </c>
      <c r="X9260" s="174"/>
      <c r="Y9260" s="7">
        <f t="shared" si="1255"/>
        <v>0</v>
      </c>
      <c r="Z9260" s="174"/>
      <c r="AA9260" s="8">
        <f t="shared" si="1258"/>
        <v>242475.3</v>
      </c>
      <c r="AB9260" s="164">
        <f t="shared" si="1254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6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 hidden="1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1993</v>
      </c>
      <c r="I9261" s="175" t="s">
        <v>5064</v>
      </c>
      <c r="J9261" s="168" t="s">
        <v>1995</v>
      </c>
      <c r="K9261" s="158" t="s">
        <v>32</v>
      </c>
      <c r="L9261" s="175" t="s">
        <v>2639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2640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7"/>
        <v>101643.30000000002</v>
      </c>
      <c r="W9261" s="164">
        <f t="shared" si="1253"/>
        <v>243944.4</v>
      </c>
      <c r="X9261" s="174"/>
      <c r="Y9261" s="7">
        <f t="shared" si="1255"/>
        <v>0</v>
      </c>
      <c r="Z9261" s="174"/>
      <c r="AA9261" s="8">
        <f t="shared" si="1258"/>
        <v>243944.4</v>
      </c>
      <c r="AB9261" s="164">
        <f t="shared" si="1254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6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 hidden="1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1993</v>
      </c>
      <c r="I9262" s="175" t="s">
        <v>5064</v>
      </c>
      <c r="J9262" s="168" t="s">
        <v>1995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2632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3"/>
        <v>0</v>
      </c>
      <c r="X9262" s="174"/>
      <c r="Y9262" s="7">
        <f t="shared" si="1255"/>
        <v>0</v>
      </c>
      <c r="Z9262" s="174"/>
      <c r="AA9262" s="8">
        <f t="shared" si="1258"/>
        <v>0</v>
      </c>
      <c r="AB9262" s="164">
        <f t="shared" si="1254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6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 hidden="1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1993</v>
      </c>
      <c r="I9263" s="175" t="s">
        <v>5064</v>
      </c>
      <c r="J9263" s="168" t="s">
        <v>1995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2633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7"/>
        <v>1256.5899999999929</v>
      </c>
      <c r="W9263" s="164">
        <f t="shared" si="1253"/>
        <v>27568.461538461539</v>
      </c>
      <c r="X9263" s="174"/>
      <c r="Y9263" s="7">
        <f t="shared" si="1255"/>
        <v>27568.461538461539</v>
      </c>
      <c r="Z9263" s="174"/>
      <c r="AA9263" s="8">
        <f t="shared" si="1258"/>
        <v>27568.461538461539</v>
      </c>
      <c r="AB9263" s="164">
        <f t="shared" si="1254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6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 hidden="1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1993</v>
      </c>
      <c r="I9264" s="175" t="s">
        <v>5064</v>
      </c>
      <c r="J9264" s="168" t="s">
        <v>1995</v>
      </c>
      <c r="K9264" s="158" t="s">
        <v>32</v>
      </c>
      <c r="L9264" s="175" t="s">
        <v>1233</v>
      </c>
      <c r="M9264" s="175" t="s">
        <v>63</v>
      </c>
      <c r="N9264" s="175" t="s">
        <v>4926</v>
      </c>
      <c r="O9264" s="175" t="s">
        <v>41</v>
      </c>
      <c r="P9264" s="177">
        <v>0.05</v>
      </c>
      <c r="Q9264" s="178" t="s">
        <v>5116</v>
      </c>
      <c r="R9264" s="160"/>
      <c r="S9264" s="174">
        <v>0</v>
      </c>
      <c r="T9264" s="174">
        <v>0</v>
      </c>
      <c r="U9264" s="174">
        <v>3841.0558000000019</v>
      </c>
      <c r="V9264" s="174">
        <v>0</v>
      </c>
      <c r="W9264" s="164">
        <f t="shared" si="1253"/>
        <v>3658.1483809523825</v>
      </c>
      <c r="X9264" s="174"/>
      <c r="Y9264" s="7">
        <f t="shared" si="1255"/>
        <v>0</v>
      </c>
      <c r="Z9264" s="174"/>
      <c r="AA9264" s="8">
        <f t="shared" si="1258"/>
        <v>3658.1483809523825</v>
      </c>
      <c r="AB9264" s="164">
        <f t="shared" si="1254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6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 hidden="1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2641</v>
      </c>
      <c r="F9265" s="175" t="s">
        <v>2641</v>
      </c>
      <c r="G9265" s="176" t="s">
        <v>2641</v>
      </c>
      <c r="H9265" s="175" t="s">
        <v>1993</v>
      </c>
      <c r="I9265" s="175" t="s">
        <v>5064</v>
      </c>
      <c r="J9265" s="168" t="s">
        <v>1995</v>
      </c>
      <c r="K9265" s="158" t="s">
        <v>32</v>
      </c>
      <c r="L9265" s="175" t="s">
        <v>2641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2642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7"/>
        <v>9081.2500000000018</v>
      </c>
      <c r="W9265" s="164">
        <f t="shared" si="1253"/>
        <v>12008.235294117647</v>
      </c>
      <c r="X9265" s="174"/>
      <c r="Y9265" s="7">
        <f t="shared" si="1255"/>
        <v>0</v>
      </c>
      <c r="Z9265" s="174"/>
      <c r="AA9265" s="8">
        <f t="shared" si="1258"/>
        <v>12008.235294117647</v>
      </c>
      <c r="AB9265" s="164">
        <f t="shared" si="1254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6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 hidden="1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1993</v>
      </c>
      <c r="I9266" s="175" t="s">
        <v>5064</v>
      </c>
      <c r="J9266" s="168" t="s">
        <v>1995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2643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7"/>
        <v>0.16000000000349199</v>
      </c>
      <c r="W9266" s="164">
        <f t="shared" si="1253"/>
        <v>0</v>
      </c>
      <c r="X9266" s="174"/>
      <c r="Y9266" s="7">
        <f t="shared" si="1255"/>
        <v>0</v>
      </c>
      <c r="Z9266" s="174"/>
      <c r="AA9266" s="8">
        <f t="shared" si="1258"/>
        <v>0</v>
      </c>
      <c r="AB9266" s="164">
        <f t="shared" si="1254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6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 hidden="1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4968</v>
      </c>
      <c r="F9267" s="175" t="s">
        <v>4968</v>
      </c>
      <c r="G9267" s="176" t="s">
        <v>4968</v>
      </c>
      <c r="H9267" s="175" t="s">
        <v>1993</v>
      </c>
      <c r="I9267" s="175" t="s">
        <v>5064</v>
      </c>
      <c r="J9267" s="168" t="s">
        <v>1995</v>
      </c>
      <c r="K9267" s="158" t="s">
        <v>32</v>
      </c>
      <c r="L9267" s="175" t="s">
        <v>4968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4969</v>
      </c>
      <c r="R9267" s="160"/>
      <c r="S9267" s="174">
        <v>0</v>
      </c>
      <c r="T9267" s="174">
        <v>10200</v>
      </c>
      <c r="U9267" s="174">
        <v>0</v>
      </c>
      <c r="V9267" s="174">
        <f t="shared" si="1257"/>
        <v>10200</v>
      </c>
      <c r="W9267" s="164">
        <f t="shared" si="1253"/>
        <v>0</v>
      </c>
      <c r="X9267" s="174"/>
      <c r="Y9267" s="7">
        <f t="shared" si="1255"/>
        <v>0</v>
      </c>
      <c r="Z9267" s="174"/>
      <c r="AA9267" s="8">
        <f t="shared" si="1258"/>
        <v>0</v>
      </c>
      <c r="AB9267" s="164">
        <f t="shared" si="1254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6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 hidden="1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1993</v>
      </c>
      <c r="I9268" s="175" t="s">
        <v>5064</v>
      </c>
      <c r="J9268" s="168" t="s">
        <v>1995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2647</v>
      </c>
      <c r="R9268" s="160"/>
      <c r="S9268" s="174">
        <v>0</v>
      </c>
      <c r="T9268" s="174">
        <v>-5000</v>
      </c>
      <c r="U9268" s="174">
        <v>-5000</v>
      </c>
      <c r="V9268" s="174">
        <f t="shared" si="1257"/>
        <v>0</v>
      </c>
      <c r="W9268" s="164">
        <f t="shared" si="1253"/>
        <v>-4901.9607843137255</v>
      </c>
      <c r="X9268" s="174"/>
      <c r="Y9268" s="7">
        <f t="shared" si="1255"/>
        <v>0</v>
      </c>
      <c r="Z9268" s="174"/>
      <c r="AA9268" s="8">
        <f t="shared" si="1258"/>
        <v>-4901.9607843137255</v>
      </c>
      <c r="AB9268" s="164">
        <f t="shared" si="1254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6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 hidden="1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1993</v>
      </c>
      <c r="I9269" s="175" t="s">
        <v>5064</v>
      </c>
      <c r="J9269" s="168" t="s">
        <v>1995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2647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7"/>
        <v>19367.61</v>
      </c>
      <c r="W9269" s="164">
        <f t="shared" si="1253"/>
        <v>7695.4</v>
      </c>
      <c r="X9269" s="174"/>
      <c r="Y9269" s="7">
        <f t="shared" si="1255"/>
        <v>7695.4</v>
      </c>
      <c r="Z9269" s="174"/>
      <c r="AA9269" s="8">
        <f t="shared" si="1258"/>
        <v>7695.4</v>
      </c>
      <c r="AB9269" s="164">
        <f t="shared" si="1254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6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 hidden="1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1993</v>
      </c>
      <c r="I9270" s="175" t="s">
        <v>5064</v>
      </c>
      <c r="J9270" s="168" t="s">
        <v>1995</v>
      </c>
      <c r="K9270" s="158" t="s">
        <v>32</v>
      </c>
      <c r="L9270" s="175" t="s">
        <v>2648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2649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7"/>
        <v>1.2799999999988401</v>
      </c>
      <c r="W9270" s="164">
        <f t="shared" ref="W9270:W9333" si="1259">IF(O9270="折扣",U9270*P9270,IF(O9270="返现",U9270,U9270/(1+P9270)))</f>
        <v>0</v>
      </c>
      <c r="X9270" s="174"/>
      <c r="Y9270" s="7">
        <f t="shared" si="1255"/>
        <v>0</v>
      </c>
      <c r="Z9270" s="174"/>
      <c r="AA9270" s="174"/>
      <c r="AB9270" s="164">
        <f t="shared" si="1254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6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 hidden="1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1993</v>
      </c>
      <c r="I9271" s="175" t="s">
        <v>5064</v>
      </c>
      <c r="J9271" s="168" t="s">
        <v>1995</v>
      </c>
      <c r="K9271" s="158" t="s">
        <v>32</v>
      </c>
      <c r="L9271" s="175" t="s">
        <v>2650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2651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7"/>
        <v>0</v>
      </c>
      <c r="W9271" s="164">
        <f t="shared" si="1259"/>
        <v>134340.63</v>
      </c>
      <c r="X9271" s="174"/>
      <c r="Y9271" s="7">
        <f t="shared" si="1255"/>
        <v>134340.63</v>
      </c>
      <c r="Z9271" s="174"/>
      <c r="AA9271" s="174"/>
      <c r="AB9271" s="164">
        <f t="shared" si="1254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6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 hidden="1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4925</v>
      </c>
      <c r="F9272" s="175" t="s">
        <v>4925</v>
      </c>
      <c r="G9272" s="176" t="s">
        <v>4925</v>
      </c>
      <c r="H9272" s="175" t="s">
        <v>1993</v>
      </c>
      <c r="I9272" s="175" t="s">
        <v>5064</v>
      </c>
      <c r="J9272" s="168" t="s">
        <v>1995</v>
      </c>
      <c r="K9272" s="158" t="s">
        <v>32</v>
      </c>
      <c r="L9272" s="175" t="s">
        <v>2650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2651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7"/>
        <v>207088.13</v>
      </c>
      <c r="W9272" s="164">
        <f t="shared" si="1259"/>
        <v>162911.87</v>
      </c>
      <c r="X9272" s="174"/>
      <c r="Y9272" s="7">
        <f t="shared" si="1255"/>
        <v>0</v>
      </c>
      <c r="Z9272" s="174"/>
      <c r="AA9272" s="8">
        <f t="shared" ref="AA9272:AA9307" si="1260">W9272+X9272</f>
        <v>162911.87</v>
      </c>
      <c r="AB9272" s="164">
        <f t="shared" ref="AB9272:AB9335" si="1261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6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 hidden="1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2652</v>
      </c>
      <c r="F9273" s="175" t="s">
        <v>2653</v>
      </c>
      <c r="G9273" s="176" t="s">
        <v>2652</v>
      </c>
      <c r="H9273" s="175" t="s">
        <v>1993</v>
      </c>
      <c r="I9273" s="175" t="s">
        <v>5064</v>
      </c>
      <c r="J9273" s="168" t="s">
        <v>1995</v>
      </c>
      <c r="K9273" s="158" t="s">
        <v>32</v>
      </c>
      <c r="L9273" s="175" t="s">
        <v>2654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2655</v>
      </c>
      <c r="R9273" s="160"/>
      <c r="S9273" s="174">
        <v>5753.57</v>
      </c>
      <c r="T9273" s="174">
        <v>0</v>
      </c>
      <c r="U9273" s="174">
        <v>0</v>
      </c>
      <c r="V9273" s="174">
        <f t="shared" si="1257"/>
        <v>5753.57</v>
      </c>
      <c r="W9273" s="164">
        <f t="shared" si="1259"/>
        <v>0</v>
      </c>
      <c r="X9273" s="174"/>
      <c r="Y9273" s="7">
        <f t="shared" si="1255"/>
        <v>0</v>
      </c>
      <c r="Z9273" s="174"/>
      <c r="AA9273" s="8">
        <f t="shared" si="1260"/>
        <v>0</v>
      </c>
      <c r="AB9273" s="164">
        <f t="shared" si="1261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6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 hidden="1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2652</v>
      </c>
      <c r="F9274" s="175" t="s">
        <v>2653</v>
      </c>
      <c r="G9274" s="176" t="s">
        <v>2652</v>
      </c>
      <c r="H9274" s="175" t="s">
        <v>1993</v>
      </c>
      <c r="I9274" s="175" t="s">
        <v>5064</v>
      </c>
      <c r="J9274" s="168" t="s">
        <v>1995</v>
      </c>
      <c r="K9274" s="158" t="s">
        <v>32</v>
      </c>
      <c r="L9274" s="175" t="s">
        <v>2654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2656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7"/>
        <v>63646.130000000005</v>
      </c>
      <c r="W9274" s="164">
        <f t="shared" si="1259"/>
        <v>126193.62745098039</v>
      </c>
      <c r="X9274" s="174"/>
      <c r="Y9274" s="7">
        <f t="shared" si="1255"/>
        <v>0</v>
      </c>
      <c r="Z9274" s="174"/>
      <c r="AA9274" s="8">
        <f t="shared" si="1260"/>
        <v>126193.62745098039</v>
      </c>
      <c r="AB9274" s="164">
        <f t="shared" si="1261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6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 hidden="1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2657</v>
      </c>
      <c r="F9275" s="175" t="s">
        <v>2657</v>
      </c>
      <c r="G9275" s="176" t="s">
        <v>2657</v>
      </c>
      <c r="H9275" s="175" t="s">
        <v>1993</v>
      </c>
      <c r="I9275" s="175" t="s">
        <v>5064</v>
      </c>
      <c r="J9275" s="168" t="s">
        <v>1995</v>
      </c>
      <c r="K9275" s="158" t="s">
        <v>32</v>
      </c>
      <c r="L9275" s="175" t="s">
        <v>2657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2658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7"/>
        <v>105624.60999999999</v>
      </c>
      <c r="W9275" s="164">
        <f t="shared" si="1259"/>
        <v>356446.46078431373</v>
      </c>
      <c r="X9275" s="174"/>
      <c r="Y9275" s="7">
        <f t="shared" si="1255"/>
        <v>0</v>
      </c>
      <c r="Z9275" s="174"/>
      <c r="AA9275" s="8">
        <f t="shared" si="1260"/>
        <v>356446.46078431373</v>
      </c>
      <c r="AB9275" s="164">
        <f t="shared" si="1261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6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 hidden="1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2657</v>
      </c>
      <c r="F9276" s="175" t="s">
        <v>2657</v>
      </c>
      <c r="G9276" s="176" t="s">
        <v>2657</v>
      </c>
      <c r="H9276" s="175" t="s">
        <v>1993</v>
      </c>
      <c r="I9276" s="175" t="s">
        <v>5064</v>
      </c>
      <c r="J9276" s="168" t="s">
        <v>1995</v>
      </c>
      <c r="K9276" s="158" t="s">
        <v>32</v>
      </c>
      <c r="L9276" s="175" t="s">
        <v>2657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3486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7"/>
        <v>114003.76000000001</v>
      </c>
      <c r="W9276" s="164">
        <f t="shared" si="1259"/>
        <v>388231.60784313723</v>
      </c>
      <c r="X9276" s="174"/>
      <c r="Y9276" s="7">
        <f t="shared" si="1255"/>
        <v>0</v>
      </c>
      <c r="Z9276" s="174"/>
      <c r="AA9276" s="8">
        <f t="shared" si="1260"/>
        <v>388231.60784313723</v>
      </c>
      <c r="AB9276" s="164">
        <f t="shared" si="1261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6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 hidden="1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2659</v>
      </c>
      <c r="F9277" s="175" t="s">
        <v>2659</v>
      </c>
      <c r="G9277" s="176" t="s">
        <v>2659</v>
      </c>
      <c r="H9277" s="175" t="s">
        <v>1993</v>
      </c>
      <c r="I9277" s="175" t="s">
        <v>5064</v>
      </c>
      <c r="J9277" s="168" t="s">
        <v>1995</v>
      </c>
      <c r="K9277" s="158" t="s">
        <v>32</v>
      </c>
      <c r="L9277" s="175" t="s">
        <v>2660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2661</v>
      </c>
      <c r="R9277" s="160"/>
      <c r="S9277" s="174">
        <v>489.4</v>
      </c>
      <c r="T9277" s="174">
        <v>0</v>
      </c>
      <c r="U9277" s="174">
        <v>0</v>
      </c>
      <c r="V9277" s="174">
        <f t="shared" si="1257"/>
        <v>489.4</v>
      </c>
      <c r="W9277" s="164">
        <f t="shared" si="1259"/>
        <v>0</v>
      </c>
      <c r="X9277" s="174"/>
      <c r="Y9277" s="7">
        <f t="shared" si="1255"/>
        <v>0</v>
      </c>
      <c r="Z9277" s="174"/>
      <c r="AA9277" s="8">
        <f t="shared" si="1260"/>
        <v>0</v>
      </c>
      <c r="AB9277" s="164">
        <f t="shared" si="1261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6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 hidden="1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2662</v>
      </c>
      <c r="F9278" s="175" t="s">
        <v>2662</v>
      </c>
      <c r="G9278" s="176" t="s">
        <v>2662</v>
      </c>
      <c r="H9278" s="175" t="s">
        <v>1993</v>
      </c>
      <c r="I9278" s="175" t="s">
        <v>5064</v>
      </c>
      <c r="J9278" s="168" t="s">
        <v>1995</v>
      </c>
      <c r="K9278" s="158" t="s">
        <v>32</v>
      </c>
      <c r="L9278" s="175" t="s">
        <v>2657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2658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7"/>
        <v>0</v>
      </c>
      <c r="W9278" s="164">
        <f t="shared" si="1259"/>
        <v>60308.068627450964</v>
      </c>
      <c r="X9278" s="174"/>
      <c r="Y9278" s="7">
        <f t="shared" si="1255"/>
        <v>60308.068627450964</v>
      </c>
      <c r="Z9278" s="174"/>
      <c r="AA9278" s="8">
        <f t="shared" si="1260"/>
        <v>60308.068627450964</v>
      </c>
      <c r="AB9278" s="164">
        <f t="shared" si="1261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6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 hidden="1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2662</v>
      </c>
      <c r="F9279" s="175" t="s">
        <v>2662</v>
      </c>
      <c r="G9279" s="176" t="s">
        <v>2662</v>
      </c>
      <c r="H9279" s="175" t="s">
        <v>1993</v>
      </c>
      <c r="I9279" s="175" t="s">
        <v>5064</v>
      </c>
      <c r="J9279" s="168" t="s">
        <v>1995</v>
      </c>
      <c r="K9279" s="158" t="s">
        <v>32</v>
      </c>
      <c r="L9279" s="175" t="s">
        <v>2657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3486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7"/>
        <v>0</v>
      </c>
      <c r="W9279" s="164">
        <f t="shared" si="1259"/>
        <v>90603.529411764743</v>
      </c>
      <c r="X9279" s="174"/>
      <c r="Y9279" s="7">
        <f t="shared" si="1255"/>
        <v>90603.529411764743</v>
      </c>
      <c r="Z9279" s="174"/>
      <c r="AA9279" s="8">
        <f t="shared" si="1260"/>
        <v>90603.529411764743</v>
      </c>
      <c r="AB9279" s="164">
        <f t="shared" si="1261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6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 hidden="1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4054</v>
      </c>
      <c r="F9280" s="175" t="s">
        <v>4055</v>
      </c>
      <c r="G9280" s="176" t="s">
        <v>4054</v>
      </c>
      <c r="H9280" s="175" t="s">
        <v>1993</v>
      </c>
      <c r="I9280" s="175" t="s">
        <v>5064</v>
      </c>
      <c r="J9280" s="168" t="s">
        <v>1995</v>
      </c>
      <c r="K9280" s="158" t="s">
        <v>32</v>
      </c>
      <c r="L9280" s="175" t="s">
        <v>4054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4056</v>
      </c>
      <c r="R9280" s="160"/>
      <c r="S9280" s="174">
        <v>9351</v>
      </c>
      <c r="T9280" s="174">
        <v>0</v>
      </c>
      <c r="U9280" s="174">
        <v>8887.1</v>
      </c>
      <c r="V9280" s="174">
        <f t="shared" si="1257"/>
        <v>463.89999999999964</v>
      </c>
      <c r="W9280" s="164">
        <f t="shared" si="1259"/>
        <v>8712.8431372549021</v>
      </c>
      <c r="X9280" s="174"/>
      <c r="Y9280" s="7">
        <f t="shared" si="1255"/>
        <v>0</v>
      </c>
      <c r="Z9280" s="174"/>
      <c r="AA9280" s="8">
        <f t="shared" si="1260"/>
        <v>8712.8431372549021</v>
      </c>
      <c r="AB9280" s="164">
        <f t="shared" si="1261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6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 hidden="1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1857</v>
      </c>
      <c r="F9281" s="175" t="s">
        <v>1857</v>
      </c>
      <c r="G9281" s="176" t="s">
        <v>1857</v>
      </c>
      <c r="H9281" s="175" t="s">
        <v>1993</v>
      </c>
      <c r="I9281" s="175" t="s">
        <v>5064</v>
      </c>
      <c r="J9281" s="168" t="s">
        <v>1995</v>
      </c>
      <c r="K9281" s="158" t="s">
        <v>32</v>
      </c>
      <c r="L9281" s="175" t="s">
        <v>1857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2663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7"/>
        <v>40423.35</v>
      </c>
      <c r="W9281" s="164">
        <f t="shared" si="1259"/>
        <v>37113.692307692305</v>
      </c>
      <c r="X9281" s="174"/>
      <c r="Y9281" s="7">
        <f t="shared" si="1255"/>
        <v>0</v>
      </c>
      <c r="Z9281" s="174"/>
      <c r="AA9281" s="8">
        <f t="shared" si="1260"/>
        <v>37113.692307692305</v>
      </c>
      <c r="AB9281" s="164">
        <f t="shared" si="1261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6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 hidden="1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1857</v>
      </c>
      <c r="F9282" s="175" t="s">
        <v>1857</v>
      </c>
      <c r="G9282" s="176" t="s">
        <v>1857</v>
      </c>
      <c r="H9282" s="175" t="s">
        <v>1993</v>
      </c>
      <c r="I9282" s="175" t="s">
        <v>5064</v>
      </c>
      <c r="J9282" s="168" t="s">
        <v>1995</v>
      </c>
      <c r="K9282" s="158" t="s">
        <v>32</v>
      </c>
      <c r="L9282" s="175" t="s">
        <v>1857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2664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7"/>
        <v>69588.03</v>
      </c>
      <c r="W9282" s="164">
        <f t="shared" si="1259"/>
        <v>109902.05882352941</v>
      </c>
      <c r="X9282" s="174"/>
      <c r="Y9282" s="7">
        <f t="shared" si="1255"/>
        <v>0</v>
      </c>
      <c r="Z9282" s="174"/>
      <c r="AA9282" s="8">
        <f t="shared" si="1260"/>
        <v>109902.05882352941</v>
      </c>
      <c r="AB9282" s="164">
        <f t="shared" si="1261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6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 hidden="1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1857</v>
      </c>
      <c r="F9283" s="175" t="s">
        <v>1857</v>
      </c>
      <c r="G9283" s="176" t="s">
        <v>1857</v>
      </c>
      <c r="H9283" s="175" t="s">
        <v>1993</v>
      </c>
      <c r="I9283" s="175" t="s">
        <v>5064</v>
      </c>
      <c r="J9283" s="168" t="s">
        <v>1995</v>
      </c>
      <c r="K9283" s="158" t="s">
        <v>32</v>
      </c>
      <c r="L9283" s="175" t="s">
        <v>1857</v>
      </c>
      <c r="M9283" s="175" t="s">
        <v>63</v>
      </c>
      <c r="N9283" s="175" t="s">
        <v>4926</v>
      </c>
      <c r="O9283" s="175" t="s">
        <v>41</v>
      </c>
      <c r="P9283" s="177">
        <v>0.04</v>
      </c>
      <c r="Q9283" s="178" t="s">
        <v>2663</v>
      </c>
      <c r="R9283" s="160"/>
      <c r="S9283" s="174">
        <v>-5.7</v>
      </c>
      <c r="T9283" s="174">
        <v>0</v>
      </c>
      <c r="U9283" s="174">
        <v>0</v>
      </c>
      <c r="V9283" s="174">
        <f t="shared" si="1257"/>
        <v>-5.7</v>
      </c>
      <c r="W9283" s="164">
        <f t="shared" si="1259"/>
        <v>0</v>
      </c>
      <c r="X9283" s="174"/>
      <c r="Y9283" s="7">
        <f t="shared" ref="Y9283:Y9346" si="1262">IF(W9283-AC9283&lt;=0,0,IF(O9283="返现",MAX(W9283-AB9283-AC9283,0),MAX(W9283-AC9283,0)))</f>
        <v>0</v>
      </c>
      <c r="Z9283" s="174"/>
      <c r="AA9283" s="8">
        <f t="shared" si="1260"/>
        <v>0</v>
      </c>
      <c r="AB9283" s="164">
        <f t="shared" si="1261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6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 hidden="1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1993</v>
      </c>
      <c r="I9284" s="175" t="s">
        <v>5064</v>
      </c>
      <c r="J9284" s="168" t="s">
        <v>1995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2665</v>
      </c>
      <c r="R9284" s="160"/>
      <c r="S9284" s="174">
        <v>84344.07</v>
      </c>
      <c r="T9284" s="174">
        <v>0</v>
      </c>
      <c r="U9284" s="174">
        <v>8.4</v>
      </c>
      <c r="V9284" s="174">
        <f t="shared" si="1257"/>
        <v>84335.670000000013</v>
      </c>
      <c r="W9284" s="164">
        <f t="shared" si="1259"/>
        <v>8.2352941176470598</v>
      </c>
      <c r="X9284" s="174"/>
      <c r="Y9284" s="7">
        <f t="shared" si="1262"/>
        <v>0</v>
      </c>
      <c r="Z9284" s="174"/>
      <c r="AA9284" s="8">
        <f t="shared" si="1260"/>
        <v>8.2352941176470598</v>
      </c>
      <c r="AB9284" s="164">
        <f t="shared" si="1261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6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 hidden="1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1993</v>
      </c>
      <c r="I9285" s="175" t="s">
        <v>5064</v>
      </c>
      <c r="J9285" s="168" t="s">
        <v>1995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2665</v>
      </c>
      <c r="R9285" s="160"/>
      <c r="S9285" s="174">
        <v>-37020.97</v>
      </c>
      <c r="T9285" s="174">
        <v>0</v>
      </c>
      <c r="U9285" s="174">
        <v>0</v>
      </c>
      <c r="V9285" s="174">
        <f t="shared" si="1257"/>
        <v>-37020.97</v>
      </c>
      <c r="W9285" s="164">
        <f t="shared" si="1259"/>
        <v>0</v>
      </c>
      <c r="X9285" s="174"/>
      <c r="Y9285" s="7">
        <f t="shared" si="1262"/>
        <v>0</v>
      </c>
      <c r="Z9285" s="174"/>
      <c r="AA9285" s="8">
        <f t="shared" si="1260"/>
        <v>0</v>
      </c>
      <c r="AB9285" s="164">
        <f t="shared" si="1261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6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 hidden="1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1690</v>
      </c>
      <c r="F9286" s="175" t="s">
        <v>2668</v>
      </c>
      <c r="G9286" s="176" t="s">
        <v>1690</v>
      </c>
      <c r="H9286" s="175" t="s">
        <v>1993</v>
      </c>
      <c r="I9286" s="175" t="s">
        <v>5064</v>
      </c>
      <c r="J9286" s="168" t="s">
        <v>1995</v>
      </c>
      <c r="K9286" s="158" t="s">
        <v>32</v>
      </c>
      <c r="L9286" s="175" t="s">
        <v>1691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2669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7"/>
        <v>193585.73999999996</v>
      </c>
      <c r="W9286" s="164">
        <f t="shared" si="1259"/>
        <v>211943.6</v>
      </c>
      <c r="X9286" s="174"/>
      <c r="Y9286" s="7">
        <f t="shared" si="1262"/>
        <v>0</v>
      </c>
      <c r="Z9286" s="174"/>
      <c r="AA9286" s="8">
        <f t="shared" si="1260"/>
        <v>211943.6</v>
      </c>
      <c r="AB9286" s="164">
        <f t="shared" si="1261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6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 hidden="1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2670</v>
      </c>
      <c r="F9287" s="175" t="s">
        <v>2670</v>
      </c>
      <c r="G9287" s="176" t="s">
        <v>2670</v>
      </c>
      <c r="H9287" s="175" t="s">
        <v>1993</v>
      </c>
      <c r="I9287" s="175" t="s">
        <v>5064</v>
      </c>
      <c r="J9287" s="168" t="s">
        <v>1995</v>
      </c>
      <c r="K9287" s="158" t="s">
        <v>32</v>
      </c>
      <c r="L9287" s="175" t="s">
        <v>2670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2671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7"/>
        <v>3640.2000000000098</v>
      </c>
      <c r="W9287" s="164">
        <f t="shared" si="1259"/>
        <v>0</v>
      </c>
      <c r="X9287" s="174"/>
      <c r="Y9287" s="7">
        <f t="shared" si="1262"/>
        <v>0</v>
      </c>
      <c r="Z9287" s="174"/>
      <c r="AA9287" s="8">
        <f t="shared" si="1260"/>
        <v>0</v>
      </c>
      <c r="AB9287" s="164">
        <f t="shared" si="1261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6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 hidden="1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2672</v>
      </c>
      <c r="F9288" s="175" t="s">
        <v>2672</v>
      </c>
      <c r="G9288" s="176" t="s">
        <v>2672</v>
      </c>
      <c r="H9288" s="175" t="s">
        <v>1993</v>
      </c>
      <c r="I9288" s="175" t="s">
        <v>5064</v>
      </c>
      <c r="J9288" s="168" t="s">
        <v>1995</v>
      </c>
      <c r="K9288" s="158" t="s">
        <v>32</v>
      </c>
      <c r="L9288" s="175" t="s">
        <v>2673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2674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7"/>
        <v>318.45999999999998</v>
      </c>
      <c r="W9288" s="164">
        <f t="shared" si="1259"/>
        <v>0</v>
      </c>
      <c r="X9288" s="174"/>
      <c r="Y9288" s="7">
        <f t="shared" si="1262"/>
        <v>0</v>
      </c>
      <c r="Z9288" s="174"/>
      <c r="AA9288" s="8">
        <f t="shared" si="1260"/>
        <v>0</v>
      </c>
      <c r="AB9288" s="164">
        <f t="shared" si="1261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6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 hidden="1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2675</v>
      </c>
      <c r="F9289" s="175" t="s">
        <v>2675</v>
      </c>
      <c r="G9289" s="176" t="s">
        <v>2675</v>
      </c>
      <c r="H9289" s="175" t="s">
        <v>1993</v>
      </c>
      <c r="I9289" s="175" t="s">
        <v>5064</v>
      </c>
      <c r="J9289" s="168" t="s">
        <v>1995</v>
      </c>
      <c r="K9289" s="158" t="s">
        <v>32</v>
      </c>
      <c r="L9289" s="175" t="s">
        <v>2673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2676</v>
      </c>
      <c r="R9289" s="160"/>
      <c r="S9289" s="174">
        <v>7206.97</v>
      </c>
      <c r="T9289" s="174">
        <v>0</v>
      </c>
      <c r="U9289" s="174">
        <v>0</v>
      </c>
      <c r="V9289" s="174">
        <f t="shared" si="1257"/>
        <v>7206.97</v>
      </c>
      <c r="W9289" s="164">
        <f t="shared" si="1259"/>
        <v>0</v>
      </c>
      <c r="X9289" s="174"/>
      <c r="Y9289" s="7">
        <f t="shared" si="1262"/>
        <v>0</v>
      </c>
      <c r="Z9289" s="174"/>
      <c r="AA9289" s="8">
        <f t="shared" si="1260"/>
        <v>0</v>
      </c>
      <c r="AB9289" s="164">
        <f t="shared" si="1261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3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 hidden="1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2675</v>
      </c>
      <c r="F9290" s="175" t="s">
        <v>2675</v>
      </c>
      <c r="G9290" s="176" t="s">
        <v>2675</v>
      </c>
      <c r="H9290" s="175" t="s">
        <v>1993</v>
      </c>
      <c r="I9290" s="175" t="s">
        <v>5064</v>
      </c>
      <c r="J9290" s="168" t="s">
        <v>1995</v>
      </c>
      <c r="K9290" s="158" t="s">
        <v>32</v>
      </c>
      <c r="L9290" s="175" t="s">
        <v>2673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2676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4">S9290+T9290-U9290</f>
        <v>-6242</v>
      </c>
      <c r="W9290" s="164">
        <f t="shared" si="1259"/>
        <v>0</v>
      </c>
      <c r="X9290" s="174"/>
      <c r="Y9290" s="7">
        <f t="shared" si="1262"/>
        <v>0</v>
      </c>
      <c r="Z9290" s="174"/>
      <c r="AA9290" s="8">
        <f t="shared" si="1260"/>
        <v>0</v>
      </c>
      <c r="AB9290" s="164">
        <f t="shared" si="1261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3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 hidden="1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2675</v>
      </c>
      <c r="F9291" s="175" t="s">
        <v>2675</v>
      </c>
      <c r="G9291" s="176" t="s">
        <v>2675</v>
      </c>
      <c r="H9291" s="175" t="s">
        <v>1993</v>
      </c>
      <c r="I9291" s="175" t="s">
        <v>5064</v>
      </c>
      <c r="J9291" s="168" t="s">
        <v>1995</v>
      </c>
      <c r="K9291" s="158" t="s">
        <v>32</v>
      </c>
      <c r="L9291" s="175" t="s">
        <v>2673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2676</v>
      </c>
      <c r="R9291" s="160"/>
      <c r="S9291" s="174">
        <v>-513.77</v>
      </c>
      <c r="T9291" s="174">
        <v>0</v>
      </c>
      <c r="U9291" s="174">
        <v>0</v>
      </c>
      <c r="V9291" s="174">
        <f t="shared" si="1264"/>
        <v>-513.77</v>
      </c>
      <c r="W9291" s="164">
        <f t="shared" si="1259"/>
        <v>0</v>
      </c>
      <c r="X9291" s="174"/>
      <c r="Y9291" s="7">
        <f t="shared" si="1262"/>
        <v>0</v>
      </c>
      <c r="Z9291" s="174"/>
      <c r="AA9291" s="8">
        <f t="shared" si="1260"/>
        <v>0</v>
      </c>
      <c r="AB9291" s="164">
        <f t="shared" si="1261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3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 hidden="1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4970</v>
      </c>
      <c r="F9292" s="175" t="s">
        <v>4970</v>
      </c>
      <c r="G9292" s="176" t="s">
        <v>4970</v>
      </c>
      <c r="H9292" s="175" t="s">
        <v>1993</v>
      </c>
      <c r="I9292" s="175" t="s">
        <v>5064</v>
      </c>
      <c r="J9292" s="168" t="s">
        <v>1995</v>
      </c>
      <c r="K9292" s="158" t="s">
        <v>32</v>
      </c>
      <c r="L9292" s="175" t="s">
        <v>4971</v>
      </c>
      <c r="M9292" s="175" t="s">
        <v>63</v>
      </c>
      <c r="N9292" s="175" t="s">
        <v>40</v>
      </c>
      <c r="O9292" s="175" t="s">
        <v>80</v>
      </c>
      <c r="P9292" s="177">
        <v>0</v>
      </c>
      <c r="Q9292" s="178" t="s">
        <v>4972</v>
      </c>
      <c r="R9292" s="160"/>
      <c r="S9292" s="174">
        <v>0</v>
      </c>
      <c r="T9292" s="174">
        <v>100000</v>
      </c>
      <c r="U9292" s="174">
        <v>69697</v>
      </c>
      <c r="V9292" s="174">
        <f t="shared" si="1264"/>
        <v>30303</v>
      </c>
      <c r="W9292" s="164">
        <f t="shared" si="1259"/>
        <v>69697</v>
      </c>
      <c r="X9292" s="174"/>
      <c r="Y9292" s="7">
        <f t="shared" si="1262"/>
        <v>0</v>
      </c>
      <c r="Z9292" s="174"/>
      <c r="AA9292" s="8">
        <f t="shared" si="1260"/>
        <v>69697</v>
      </c>
      <c r="AB9292" s="164">
        <f t="shared" si="1261"/>
        <v>0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3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 hidden="1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1993</v>
      </c>
      <c r="I9293" s="175" t="s">
        <v>5064</v>
      </c>
      <c r="J9293" s="168" t="s">
        <v>1995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2632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4"/>
        <v>94200.575799999991</v>
      </c>
      <c r="W9293" s="164">
        <f t="shared" si="1259"/>
        <v>170802.60399999999</v>
      </c>
      <c r="X9293" s="174"/>
      <c r="Y9293" s="7">
        <f t="shared" si="1262"/>
        <v>0</v>
      </c>
      <c r="Z9293" s="174"/>
      <c r="AA9293" s="8">
        <f t="shared" si="1260"/>
        <v>170802.60399999999</v>
      </c>
      <c r="AB9293" s="164">
        <f t="shared" si="1261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3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 hidden="1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1993</v>
      </c>
      <c r="I9294" s="175" t="s">
        <v>5064</v>
      </c>
      <c r="J9294" s="168" t="s">
        <v>1995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2633</v>
      </c>
      <c r="R9294" s="160"/>
      <c r="S9294" s="174">
        <v>0</v>
      </c>
      <c r="T9294" s="174">
        <v>20400</v>
      </c>
      <c r="U9294" s="174">
        <v>0</v>
      </c>
      <c r="V9294" s="174">
        <f t="shared" si="1264"/>
        <v>20400</v>
      </c>
      <c r="W9294" s="164">
        <f t="shared" si="1259"/>
        <v>0</v>
      </c>
      <c r="X9294" s="174"/>
      <c r="Y9294" s="7">
        <f t="shared" si="1262"/>
        <v>0</v>
      </c>
      <c r="Z9294" s="174"/>
      <c r="AA9294" s="8">
        <f t="shared" si="1260"/>
        <v>0</v>
      </c>
      <c r="AB9294" s="164">
        <f t="shared" si="1261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3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 hidden="1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1993</v>
      </c>
      <c r="I9295" s="175" t="s">
        <v>5064</v>
      </c>
      <c r="J9295" s="168" t="s">
        <v>1995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2677</v>
      </c>
      <c r="R9295" s="160"/>
      <c r="S9295" s="164">
        <v>0</v>
      </c>
      <c r="T9295" s="164">
        <v>0</v>
      </c>
      <c r="U9295" s="164">
        <v>0</v>
      </c>
      <c r="V9295" s="164">
        <f t="shared" si="1264"/>
        <v>0</v>
      </c>
      <c r="W9295" s="164">
        <f t="shared" si="1259"/>
        <v>0</v>
      </c>
      <c r="X9295" s="164"/>
      <c r="Y9295" s="7">
        <f t="shared" si="1262"/>
        <v>0</v>
      </c>
      <c r="Z9295" s="164"/>
      <c r="AA9295" s="8">
        <f t="shared" si="1260"/>
        <v>0</v>
      </c>
      <c r="AB9295" s="164">
        <f t="shared" si="1261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3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 hidden="1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1993</v>
      </c>
      <c r="I9296" s="175" t="s">
        <v>5064</v>
      </c>
      <c r="J9296" s="168" t="s">
        <v>1995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2679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4"/>
        <v>0</v>
      </c>
      <c r="W9296" s="164">
        <f t="shared" si="1259"/>
        <v>-2170.8235294117644</v>
      </c>
      <c r="X9296" s="174"/>
      <c r="Y9296" s="7">
        <f t="shared" si="1262"/>
        <v>0</v>
      </c>
      <c r="Z9296" s="174"/>
      <c r="AA9296" s="8">
        <f t="shared" si="1260"/>
        <v>-2170.8235294117644</v>
      </c>
      <c r="AB9296" s="164">
        <f t="shared" si="1261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3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 hidden="1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1993</v>
      </c>
      <c r="I9297" s="175" t="s">
        <v>5064</v>
      </c>
      <c r="J9297" s="168" t="s">
        <v>1995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2679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4"/>
        <v>0</v>
      </c>
      <c r="W9297" s="164">
        <f t="shared" si="1259"/>
        <v>-7689.36</v>
      </c>
      <c r="X9297" s="174"/>
      <c r="Y9297" s="7">
        <f t="shared" si="1262"/>
        <v>0</v>
      </c>
      <c r="Z9297" s="174"/>
      <c r="AA9297" s="8">
        <f t="shared" si="1260"/>
        <v>-7689.36</v>
      </c>
      <c r="AB9297" s="164">
        <f t="shared" si="1261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3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 hidden="1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1861</v>
      </c>
      <c r="F9298" s="175" t="s">
        <v>1861</v>
      </c>
      <c r="G9298" s="176" t="s">
        <v>1861</v>
      </c>
      <c r="H9298" s="175" t="s">
        <v>1993</v>
      </c>
      <c r="I9298" s="175" t="s">
        <v>5064</v>
      </c>
      <c r="J9298" s="168" t="s">
        <v>1995</v>
      </c>
      <c r="K9298" s="158" t="s">
        <v>32</v>
      </c>
      <c r="L9298" s="175" t="s">
        <v>2625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2626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4"/>
        <v>343524.55000000005</v>
      </c>
      <c r="W9298" s="164">
        <f t="shared" si="1259"/>
        <v>106475.44999999995</v>
      </c>
      <c r="X9298" s="174"/>
      <c r="Y9298" s="7">
        <f t="shared" si="1262"/>
        <v>0</v>
      </c>
      <c r="Z9298" s="174"/>
      <c r="AA9298" s="8">
        <f t="shared" si="1260"/>
        <v>106475.44999999995</v>
      </c>
      <c r="AB9298" s="164">
        <f t="shared" si="1261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3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 hidden="1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1861</v>
      </c>
      <c r="F9299" s="175" t="s">
        <v>1861</v>
      </c>
      <c r="G9299" s="176" t="s">
        <v>1861</v>
      </c>
      <c r="H9299" s="175" t="s">
        <v>1993</v>
      </c>
      <c r="I9299" s="175" t="s">
        <v>5064</v>
      </c>
      <c r="J9299" s="168" t="s">
        <v>1995</v>
      </c>
      <c r="K9299" s="158" t="s">
        <v>32</v>
      </c>
      <c r="L9299" s="175" t="s">
        <v>1861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2682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4"/>
        <v>0.229999999999563</v>
      </c>
      <c r="W9299" s="164">
        <f t="shared" si="1259"/>
        <v>0</v>
      </c>
      <c r="X9299" s="174"/>
      <c r="Y9299" s="7">
        <f t="shared" si="1262"/>
        <v>0</v>
      </c>
      <c r="Z9299" s="174"/>
      <c r="AA9299" s="8">
        <f t="shared" si="1260"/>
        <v>0</v>
      </c>
      <c r="AB9299" s="164">
        <f t="shared" si="1261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3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 hidden="1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1861</v>
      </c>
      <c r="F9300" s="175" t="s">
        <v>1861</v>
      </c>
      <c r="G9300" s="176" t="s">
        <v>1861</v>
      </c>
      <c r="H9300" s="175" t="s">
        <v>1993</v>
      </c>
      <c r="I9300" s="175" t="s">
        <v>5064</v>
      </c>
      <c r="J9300" s="168" t="s">
        <v>1995</v>
      </c>
      <c r="K9300" s="158" t="s">
        <v>32</v>
      </c>
      <c r="L9300" s="175" t="s">
        <v>1861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2683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4"/>
        <v>696712.7</v>
      </c>
      <c r="W9300" s="164">
        <f t="shared" si="1259"/>
        <v>701981.7</v>
      </c>
      <c r="X9300" s="174"/>
      <c r="Y9300" s="7">
        <f t="shared" si="1262"/>
        <v>0</v>
      </c>
      <c r="Z9300" s="174"/>
      <c r="AA9300" s="8">
        <f t="shared" si="1260"/>
        <v>701981.7</v>
      </c>
      <c r="AB9300" s="164">
        <f t="shared" si="1261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3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 hidden="1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2687</v>
      </c>
      <c r="F9301" s="175" t="s">
        <v>2687</v>
      </c>
      <c r="G9301" s="176" t="s">
        <v>2687</v>
      </c>
      <c r="H9301" s="175" t="s">
        <v>1993</v>
      </c>
      <c r="I9301" s="175" t="s">
        <v>5064</v>
      </c>
      <c r="J9301" s="168" t="s">
        <v>1995</v>
      </c>
      <c r="K9301" s="158" t="s">
        <v>32</v>
      </c>
      <c r="L9301" s="175" t="s">
        <v>2687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2688</v>
      </c>
      <c r="R9301" s="160"/>
      <c r="S9301" s="174">
        <v>3632.3</v>
      </c>
      <c r="T9301" s="174">
        <v>0</v>
      </c>
      <c r="U9301" s="174">
        <v>0</v>
      </c>
      <c r="V9301" s="174">
        <f t="shared" si="1264"/>
        <v>3632.3</v>
      </c>
      <c r="W9301" s="164">
        <f t="shared" si="1259"/>
        <v>0</v>
      </c>
      <c r="X9301" s="174"/>
      <c r="Y9301" s="7">
        <f t="shared" si="1262"/>
        <v>0</v>
      </c>
      <c r="Z9301" s="174"/>
      <c r="AA9301" s="8">
        <f t="shared" si="1260"/>
        <v>0</v>
      </c>
      <c r="AB9301" s="164">
        <f t="shared" si="1261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3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 hidden="1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1862</v>
      </c>
      <c r="F9302" s="175" t="s">
        <v>1862</v>
      </c>
      <c r="G9302" s="176" t="s">
        <v>1862</v>
      </c>
      <c r="H9302" s="175" t="s">
        <v>1993</v>
      </c>
      <c r="I9302" s="175" t="s">
        <v>5064</v>
      </c>
      <c r="J9302" s="168" t="s">
        <v>1995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2690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4"/>
        <v>343997.97</v>
      </c>
      <c r="W9302" s="164">
        <f t="shared" si="1259"/>
        <v>548612.85576923075</v>
      </c>
      <c r="X9302" s="174"/>
      <c r="Y9302" s="7">
        <f t="shared" si="1262"/>
        <v>0</v>
      </c>
      <c r="Z9302" s="174"/>
      <c r="AA9302" s="8">
        <f t="shared" si="1260"/>
        <v>548612.85576923075</v>
      </c>
      <c r="AB9302" s="164">
        <f t="shared" si="1261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3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 hidden="1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1862</v>
      </c>
      <c r="F9303" s="175" t="s">
        <v>1862</v>
      </c>
      <c r="G9303" s="176" t="s">
        <v>1862</v>
      </c>
      <c r="H9303" s="175" t="s">
        <v>1993</v>
      </c>
      <c r="I9303" s="175" t="s">
        <v>5064</v>
      </c>
      <c r="J9303" s="168" t="s">
        <v>1995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2690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4"/>
        <v>0</v>
      </c>
      <c r="W9303" s="164">
        <f t="shared" si="1259"/>
        <v>66392.14423076919</v>
      </c>
      <c r="X9303" s="174"/>
      <c r="Y9303" s="7">
        <f t="shared" si="1262"/>
        <v>66392.14423076919</v>
      </c>
      <c r="Z9303" s="174"/>
      <c r="AA9303" s="8">
        <f t="shared" si="1260"/>
        <v>66392.14423076919</v>
      </c>
      <c r="AB9303" s="164">
        <f t="shared" si="1261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3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 hidden="1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3935</v>
      </c>
      <c r="F9304" s="175" t="s">
        <v>3935</v>
      </c>
      <c r="G9304" s="176" t="s">
        <v>3935</v>
      </c>
      <c r="H9304" s="175" t="s">
        <v>1993</v>
      </c>
      <c r="I9304" s="175" t="s">
        <v>5064</v>
      </c>
      <c r="J9304" s="168" t="s">
        <v>1995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2679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4"/>
        <v>0</v>
      </c>
      <c r="W9304" s="164">
        <f t="shared" si="1259"/>
        <v>9903.6</v>
      </c>
      <c r="X9304" s="174"/>
      <c r="Y9304" s="7">
        <f t="shared" si="1262"/>
        <v>9903.6</v>
      </c>
      <c r="Z9304" s="174"/>
      <c r="AA9304" s="8">
        <f t="shared" si="1260"/>
        <v>9903.6</v>
      </c>
      <c r="AB9304" s="164">
        <f t="shared" si="1261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3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 hidden="1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2694</v>
      </c>
      <c r="F9305" s="175" t="s">
        <v>2694</v>
      </c>
      <c r="G9305" s="176" t="s">
        <v>2694</v>
      </c>
      <c r="H9305" s="175" t="s">
        <v>1993</v>
      </c>
      <c r="I9305" s="175" t="s">
        <v>5064</v>
      </c>
      <c r="J9305" s="168" t="s">
        <v>1995</v>
      </c>
      <c r="K9305" s="158" t="s">
        <v>32</v>
      </c>
      <c r="L9305" s="175" t="s">
        <v>2694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2695</v>
      </c>
      <c r="R9305" s="160"/>
      <c r="S9305" s="174">
        <v>10000</v>
      </c>
      <c r="T9305" s="174">
        <v>0</v>
      </c>
      <c r="U9305" s="174">
        <v>0</v>
      </c>
      <c r="V9305" s="174">
        <f t="shared" si="1264"/>
        <v>10000</v>
      </c>
      <c r="W9305" s="164">
        <f t="shared" si="1259"/>
        <v>0</v>
      </c>
      <c r="X9305" s="174"/>
      <c r="Y9305" s="7">
        <f t="shared" si="1262"/>
        <v>0</v>
      </c>
      <c r="Z9305" s="174"/>
      <c r="AA9305" s="8">
        <f t="shared" si="1260"/>
        <v>0</v>
      </c>
      <c r="AB9305" s="164">
        <f t="shared" si="1261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3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 hidden="1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1993</v>
      </c>
      <c r="I9306" s="175" t="s">
        <v>5064</v>
      </c>
      <c r="J9306" s="168" t="s">
        <v>1995</v>
      </c>
      <c r="K9306" s="158" t="s">
        <v>32</v>
      </c>
      <c r="L9306" s="175" t="s">
        <v>2697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2698</v>
      </c>
      <c r="R9306" s="160"/>
      <c r="S9306" s="174">
        <v>-6228.89</v>
      </c>
      <c r="T9306" s="174">
        <v>0</v>
      </c>
      <c r="U9306" s="174">
        <v>0</v>
      </c>
      <c r="V9306" s="174">
        <f t="shared" si="1264"/>
        <v>-6228.89</v>
      </c>
      <c r="W9306" s="164">
        <f t="shared" si="1259"/>
        <v>0</v>
      </c>
      <c r="X9306" s="174"/>
      <c r="Y9306" s="7">
        <f t="shared" si="1262"/>
        <v>0</v>
      </c>
      <c r="Z9306" s="174"/>
      <c r="AA9306" s="8">
        <f t="shared" si="1260"/>
        <v>0</v>
      </c>
      <c r="AB9306" s="164">
        <f t="shared" si="1261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3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 hidden="1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1993</v>
      </c>
      <c r="I9307" s="175" t="s">
        <v>5064</v>
      </c>
      <c r="J9307" s="168" t="s">
        <v>1995</v>
      </c>
      <c r="K9307" s="158" t="s">
        <v>32</v>
      </c>
      <c r="L9307" s="175" t="s">
        <v>2697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2698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4"/>
        <v>25984.399999999998</v>
      </c>
      <c r="W9307" s="164">
        <f t="shared" si="1259"/>
        <v>27379.607843137255</v>
      </c>
      <c r="X9307" s="174"/>
      <c r="Y9307" s="7">
        <f t="shared" si="1262"/>
        <v>0</v>
      </c>
      <c r="Z9307" s="174"/>
      <c r="AA9307" s="8">
        <f t="shared" si="1260"/>
        <v>27379.607843137255</v>
      </c>
      <c r="AB9307" s="164">
        <f t="shared" si="1261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3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 hidden="1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1993</v>
      </c>
      <c r="I9308" s="175" t="s">
        <v>5064</v>
      </c>
      <c r="J9308" s="168" t="s">
        <v>1995</v>
      </c>
      <c r="K9308" s="158" t="s">
        <v>32</v>
      </c>
      <c r="L9308" s="175" t="s">
        <v>1988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2699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4"/>
        <v>9924.5900000000092</v>
      </c>
      <c r="W9308" s="164">
        <f t="shared" si="1259"/>
        <v>0</v>
      </c>
      <c r="X9308" s="174"/>
      <c r="Y9308" s="7">
        <f t="shared" si="1262"/>
        <v>0</v>
      </c>
      <c r="Z9308" s="174"/>
      <c r="AA9308" s="174"/>
      <c r="AB9308" s="164">
        <f t="shared" si="1261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3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 hidden="1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4973</v>
      </c>
      <c r="F9309" s="175" t="s">
        <v>4973</v>
      </c>
      <c r="G9309" s="176" t="s">
        <v>4973</v>
      </c>
      <c r="H9309" s="175" t="s">
        <v>1993</v>
      </c>
      <c r="I9309" s="175" t="s">
        <v>5064</v>
      </c>
      <c r="J9309" s="168" t="s">
        <v>1995</v>
      </c>
      <c r="K9309" s="158" t="s">
        <v>32</v>
      </c>
      <c r="L9309" s="175" t="s">
        <v>4974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4975</v>
      </c>
      <c r="R9309" s="160"/>
      <c r="S9309" s="174">
        <v>0</v>
      </c>
      <c r="T9309" s="174">
        <v>10000</v>
      </c>
      <c r="U9309" s="174">
        <v>2029.3</v>
      </c>
      <c r="V9309" s="174">
        <f t="shared" si="1264"/>
        <v>7970.7</v>
      </c>
      <c r="W9309" s="164">
        <f t="shared" si="1259"/>
        <v>2029.3</v>
      </c>
      <c r="X9309" s="174"/>
      <c r="Y9309" s="7">
        <f t="shared" si="1262"/>
        <v>0</v>
      </c>
      <c r="Z9309" s="174"/>
      <c r="AA9309" s="8">
        <f t="shared" ref="AA9309:AA9367" si="1265">W9309+X9309</f>
        <v>2029.3</v>
      </c>
      <c r="AB9309" s="164">
        <f t="shared" si="1261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3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 hidden="1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2700</v>
      </c>
      <c r="F9310" s="175" t="s">
        <v>2700</v>
      </c>
      <c r="G9310" s="176" t="s">
        <v>2700</v>
      </c>
      <c r="H9310" s="175" t="s">
        <v>1993</v>
      </c>
      <c r="I9310" s="175" t="s">
        <v>5064</v>
      </c>
      <c r="J9310" s="168" t="s">
        <v>1995</v>
      </c>
      <c r="K9310" s="158" t="s">
        <v>32</v>
      </c>
      <c r="L9310" s="175" t="s">
        <v>2700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2701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4"/>
        <v>53205.399999999987</v>
      </c>
      <c r="W9310" s="164">
        <f t="shared" si="1259"/>
        <v>39470.400000000001</v>
      </c>
      <c r="X9310" s="174"/>
      <c r="Y9310" s="7">
        <f t="shared" si="1262"/>
        <v>0</v>
      </c>
      <c r="Z9310" s="174"/>
      <c r="AA9310" s="8">
        <f t="shared" si="1265"/>
        <v>39470.400000000001</v>
      </c>
      <c r="AB9310" s="164">
        <f t="shared" si="1261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3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 hidden="1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1993</v>
      </c>
      <c r="I9311" s="175" t="s">
        <v>5064</v>
      </c>
      <c r="J9311" s="168" t="s">
        <v>1995</v>
      </c>
      <c r="K9311" s="158" t="s">
        <v>32</v>
      </c>
      <c r="L9311" s="175" t="s">
        <v>2703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2704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4"/>
        <v>8.7400000000006894</v>
      </c>
      <c r="W9311" s="164">
        <f t="shared" si="1259"/>
        <v>0</v>
      </c>
      <c r="X9311" s="174"/>
      <c r="Y9311" s="7">
        <f t="shared" si="1262"/>
        <v>0</v>
      </c>
      <c r="Z9311" s="174"/>
      <c r="AA9311" s="8">
        <f t="shared" si="1265"/>
        <v>0</v>
      </c>
      <c r="AB9311" s="164">
        <f t="shared" si="1261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3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 hidden="1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1993</v>
      </c>
      <c r="I9312" s="175" t="s">
        <v>5064</v>
      </c>
      <c r="J9312" s="168" t="s">
        <v>1995</v>
      </c>
      <c r="K9312" s="158" t="s">
        <v>32</v>
      </c>
      <c r="L9312" s="175" t="s">
        <v>4083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4084</v>
      </c>
      <c r="R9312" s="160"/>
      <c r="S9312" s="174">
        <v>463.2</v>
      </c>
      <c r="T9312" s="174">
        <v>0</v>
      </c>
      <c r="U9312" s="174">
        <v>0</v>
      </c>
      <c r="V9312" s="174">
        <f t="shared" si="1264"/>
        <v>463.2</v>
      </c>
      <c r="W9312" s="164">
        <f t="shared" si="1259"/>
        <v>0</v>
      </c>
      <c r="X9312" s="174"/>
      <c r="Y9312" s="7">
        <f t="shared" si="1262"/>
        <v>0</v>
      </c>
      <c r="Z9312" s="174"/>
      <c r="AA9312" s="8">
        <f t="shared" si="1265"/>
        <v>0</v>
      </c>
      <c r="AB9312" s="164">
        <f t="shared" si="1261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3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 hidden="1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1993</v>
      </c>
      <c r="I9313" s="175" t="s">
        <v>5064</v>
      </c>
      <c r="J9313" s="168" t="s">
        <v>1995</v>
      </c>
      <c r="K9313" s="158" t="s">
        <v>32</v>
      </c>
      <c r="L9313" s="175" t="s">
        <v>2706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2707</v>
      </c>
      <c r="R9313" s="160"/>
      <c r="S9313" s="174">
        <v>1510</v>
      </c>
      <c r="T9313" s="174">
        <v>0</v>
      </c>
      <c r="U9313" s="174">
        <v>0</v>
      </c>
      <c r="V9313" s="174">
        <f t="shared" si="1264"/>
        <v>1510</v>
      </c>
      <c r="W9313" s="164">
        <f t="shared" si="1259"/>
        <v>0</v>
      </c>
      <c r="X9313" s="174"/>
      <c r="Y9313" s="7">
        <f t="shared" si="1262"/>
        <v>0</v>
      </c>
      <c r="Z9313" s="174"/>
      <c r="AA9313" s="8">
        <f t="shared" si="1265"/>
        <v>0</v>
      </c>
      <c r="AB9313" s="164">
        <f t="shared" si="1261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3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 hidden="1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2708</v>
      </c>
      <c r="F9314" s="175" t="s">
        <v>2708</v>
      </c>
      <c r="G9314" s="176" t="s">
        <v>2708</v>
      </c>
      <c r="H9314" s="175" t="s">
        <v>1993</v>
      </c>
      <c r="I9314" s="175" t="s">
        <v>5064</v>
      </c>
      <c r="J9314" s="168" t="s">
        <v>1995</v>
      </c>
      <c r="K9314" s="158" t="s">
        <v>32</v>
      </c>
      <c r="L9314" s="175" t="s">
        <v>2708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2709</v>
      </c>
      <c r="R9314" s="160"/>
      <c r="S9314" s="174">
        <v>0.5</v>
      </c>
      <c r="T9314" s="174">
        <v>0</v>
      </c>
      <c r="U9314" s="174">
        <v>0</v>
      </c>
      <c r="V9314" s="174">
        <f t="shared" si="1264"/>
        <v>0.5</v>
      </c>
      <c r="W9314" s="164">
        <f t="shared" si="1259"/>
        <v>0</v>
      </c>
      <c r="X9314" s="174"/>
      <c r="Y9314" s="7">
        <f t="shared" si="1262"/>
        <v>0</v>
      </c>
      <c r="Z9314" s="174"/>
      <c r="AA9314" s="8">
        <f t="shared" si="1265"/>
        <v>0</v>
      </c>
      <c r="AB9314" s="164">
        <f t="shared" si="1261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3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 hidden="1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2710</v>
      </c>
      <c r="F9315" s="175" t="s">
        <v>2710</v>
      </c>
      <c r="G9315" s="176" t="s">
        <v>2710</v>
      </c>
      <c r="H9315" s="175" t="s">
        <v>1993</v>
      </c>
      <c r="I9315" s="175" t="s">
        <v>5064</v>
      </c>
      <c r="J9315" s="168" t="s">
        <v>1995</v>
      </c>
      <c r="K9315" s="158" t="s">
        <v>32</v>
      </c>
      <c r="L9315" s="175" t="s">
        <v>2710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2711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4"/>
        <v>84.229999999999606</v>
      </c>
      <c r="W9315" s="164">
        <f t="shared" si="1259"/>
        <v>0</v>
      </c>
      <c r="X9315" s="174"/>
      <c r="Y9315" s="7">
        <f t="shared" si="1262"/>
        <v>0</v>
      </c>
      <c r="Z9315" s="174"/>
      <c r="AA9315" s="8">
        <f t="shared" si="1265"/>
        <v>0</v>
      </c>
      <c r="AB9315" s="164">
        <f t="shared" si="1261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3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 hidden="1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1993</v>
      </c>
      <c r="I9316" s="175" t="s">
        <v>5064</v>
      </c>
      <c r="J9316" s="168" t="s">
        <v>1995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2712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4"/>
        <v>-359366.96522999997</v>
      </c>
      <c r="W9316" s="164">
        <f t="shared" si="1259"/>
        <v>5642.3454299999994</v>
      </c>
      <c r="X9316" s="174">
        <f>U9316*R9316/(1-R9316)</f>
        <v>115.14990673469387</v>
      </c>
      <c r="Y9316" s="7">
        <f t="shared" si="1262"/>
        <v>0</v>
      </c>
      <c r="Z9316" s="174"/>
      <c r="AA9316" s="8">
        <f t="shared" si="1265"/>
        <v>5757.4953367346934</v>
      </c>
      <c r="AB9316" s="164">
        <f t="shared" si="1261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3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 hidden="1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1993</v>
      </c>
      <c r="I9317" s="175" t="s">
        <v>5064</v>
      </c>
      <c r="J9317" s="168" t="s">
        <v>1995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2712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4"/>
        <v>734904.17999999993</v>
      </c>
      <c r="W9317" s="164">
        <f t="shared" si="1259"/>
        <v>0</v>
      </c>
      <c r="X9317" s="174">
        <f t="shared" ref="X9317:X9331" si="1266">U9317*R9317/(1-R9317)</f>
        <v>0</v>
      </c>
      <c r="Y9317" s="7">
        <f t="shared" si="1262"/>
        <v>0</v>
      </c>
      <c r="Z9317" s="174"/>
      <c r="AA9317" s="8">
        <f t="shared" si="1265"/>
        <v>0</v>
      </c>
      <c r="AB9317" s="164">
        <f t="shared" si="1261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3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 hidden="1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1993</v>
      </c>
      <c r="I9318" s="175" t="s">
        <v>5064</v>
      </c>
      <c r="J9318" s="168" t="s">
        <v>1995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2712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4"/>
        <v>-45241</v>
      </c>
      <c r="W9318" s="164">
        <f t="shared" si="1259"/>
        <v>0</v>
      </c>
      <c r="X9318" s="174">
        <f t="shared" si="1266"/>
        <v>0</v>
      </c>
      <c r="Y9318" s="7">
        <f t="shared" si="1262"/>
        <v>0</v>
      </c>
      <c r="Z9318" s="174"/>
      <c r="AA9318" s="8">
        <f t="shared" si="1265"/>
        <v>0</v>
      </c>
      <c r="AB9318" s="164">
        <f t="shared" si="1261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3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 hidden="1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1993</v>
      </c>
      <c r="I9319" s="175" t="s">
        <v>5064</v>
      </c>
      <c r="J9319" s="168" t="s">
        <v>1995</v>
      </c>
      <c r="K9319" s="158" t="s">
        <v>32</v>
      </c>
      <c r="L9319" s="175" t="s">
        <v>1315</v>
      </c>
      <c r="M9319" s="175" t="s">
        <v>63</v>
      </c>
      <c r="N9319" s="175" t="s">
        <v>4926</v>
      </c>
      <c r="O9319" s="175" t="s">
        <v>80</v>
      </c>
      <c r="P9319" s="177">
        <v>0</v>
      </c>
      <c r="Q9319" s="178" t="s">
        <v>2712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4"/>
        <v>-3330.9247700000005</v>
      </c>
      <c r="W9319" s="164">
        <f t="shared" si="1259"/>
        <v>862.51457000000005</v>
      </c>
      <c r="X9319" s="174">
        <f t="shared" si="1266"/>
        <v>17.602338163265308</v>
      </c>
      <c r="Y9319" s="7">
        <f t="shared" si="1262"/>
        <v>0</v>
      </c>
      <c r="Z9319" s="174"/>
      <c r="AA9319" s="8">
        <f t="shared" si="1265"/>
        <v>880.11690816326541</v>
      </c>
      <c r="AB9319" s="164">
        <f t="shared" si="1261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3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 hidden="1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1993</v>
      </c>
      <c r="I9320" s="175" t="s">
        <v>5064</v>
      </c>
      <c r="J9320" s="168" t="s">
        <v>1995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2713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4"/>
        <v>384093.45000000019</v>
      </c>
      <c r="W9320" s="164">
        <f t="shared" si="1259"/>
        <v>1306824.25</v>
      </c>
      <c r="X9320" s="174">
        <f t="shared" si="1266"/>
        <v>26669.882653061224</v>
      </c>
      <c r="Y9320" s="7">
        <f t="shared" si="1262"/>
        <v>0</v>
      </c>
      <c r="Z9320" s="174"/>
      <c r="AA9320" s="8">
        <f t="shared" si="1265"/>
        <v>1333494.1326530613</v>
      </c>
      <c r="AB9320" s="164">
        <f t="shared" si="1261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3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 hidden="1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1993</v>
      </c>
      <c r="I9321" s="175" t="s">
        <v>5064</v>
      </c>
      <c r="J9321" s="168" t="s">
        <v>1995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2714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4"/>
        <v>-685889.37</v>
      </c>
      <c r="W9321" s="164">
        <f t="shared" si="1259"/>
        <v>0</v>
      </c>
      <c r="X9321" s="174">
        <f t="shared" si="1266"/>
        <v>0</v>
      </c>
      <c r="Y9321" s="7">
        <f t="shared" si="1262"/>
        <v>0</v>
      </c>
      <c r="Z9321" s="174"/>
      <c r="AA9321" s="8">
        <f t="shared" si="1265"/>
        <v>0</v>
      </c>
      <c r="AB9321" s="164">
        <f t="shared" si="1261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3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 hidden="1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1993</v>
      </c>
      <c r="I9322" s="175" t="s">
        <v>5064</v>
      </c>
      <c r="J9322" s="168" t="s">
        <v>1995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2715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4"/>
        <v>383308.79999999999</v>
      </c>
      <c r="W9322" s="164">
        <f t="shared" si="1259"/>
        <v>0</v>
      </c>
      <c r="X9322" s="174">
        <f t="shared" si="1266"/>
        <v>0</v>
      </c>
      <c r="Y9322" s="7">
        <f t="shared" si="1262"/>
        <v>0</v>
      </c>
      <c r="Z9322" s="174"/>
      <c r="AA9322" s="8">
        <f t="shared" si="1265"/>
        <v>0</v>
      </c>
      <c r="AB9322" s="164">
        <f t="shared" si="1261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3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 hidden="1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1993</v>
      </c>
      <c r="I9323" s="175" t="s">
        <v>5064</v>
      </c>
      <c r="J9323" s="168" t="s">
        <v>1995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2716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4"/>
        <v>-857802.42465000006</v>
      </c>
      <c r="W9323" s="164">
        <f t="shared" si="1259"/>
        <v>28544.854789999998</v>
      </c>
      <c r="X9323" s="174">
        <f t="shared" si="1266"/>
        <v>582.54805693877552</v>
      </c>
      <c r="Y9323" s="7">
        <f t="shared" si="1262"/>
        <v>0</v>
      </c>
      <c r="Z9323" s="174"/>
      <c r="AA9323" s="8">
        <f t="shared" si="1265"/>
        <v>29127.402846938774</v>
      </c>
      <c r="AB9323" s="164">
        <f t="shared" si="1261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3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 hidden="1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1993</v>
      </c>
      <c r="I9324" s="175" t="s">
        <v>5064</v>
      </c>
      <c r="J9324" s="168" t="s">
        <v>1995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2714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4"/>
        <v>956869.50000000023</v>
      </c>
      <c r="W9324" s="164">
        <f t="shared" si="1259"/>
        <v>513605.7</v>
      </c>
      <c r="X9324" s="174">
        <f t="shared" si="1266"/>
        <v>10481.748979591837</v>
      </c>
      <c r="Y9324" s="7">
        <f t="shared" si="1262"/>
        <v>0</v>
      </c>
      <c r="Z9324" s="174"/>
      <c r="AA9324" s="8">
        <f t="shared" si="1265"/>
        <v>524087.44897959183</v>
      </c>
      <c r="AB9324" s="164">
        <f t="shared" si="1261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3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 hidden="1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1993</v>
      </c>
      <c r="I9325" s="175" t="s">
        <v>5064</v>
      </c>
      <c r="J9325" s="168" t="s">
        <v>1995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2716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4"/>
        <v>975284.55</v>
      </c>
      <c r="W9325" s="164">
        <f t="shared" si="1259"/>
        <v>0</v>
      </c>
      <c r="X9325" s="174">
        <f t="shared" si="1266"/>
        <v>0</v>
      </c>
      <c r="Y9325" s="7">
        <f t="shared" si="1262"/>
        <v>0</v>
      </c>
      <c r="Z9325" s="174"/>
      <c r="AA9325" s="8">
        <f t="shared" si="1265"/>
        <v>0</v>
      </c>
      <c r="AB9325" s="164">
        <f t="shared" si="1261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3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 hidden="1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1993</v>
      </c>
      <c r="I9326" s="175" t="s">
        <v>5064</v>
      </c>
      <c r="J9326" s="168" t="s">
        <v>1995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2714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4"/>
        <v>-60204.99</v>
      </c>
      <c r="W9326" s="164">
        <f t="shared" si="1259"/>
        <v>0</v>
      </c>
      <c r="X9326" s="174">
        <f t="shared" si="1266"/>
        <v>0</v>
      </c>
      <c r="Y9326" s="7">
        <f t="shared" si="1262"/>
        <v>0</v>
      </c>
      <c r="Z9326" s="174"/>
      <c r="AA9326" s="8">
        <f t="shared" si="1265"/>
        <v>0</v>
      </c>
      <c r="AB9326" s="164">
        <f t="shared" si="1261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3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 hidden="1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1993</v>
      </c>
      <c r="I9327" s="175" t="s">
        <v>5064</v>
      </c>
      <c r="J9327" s="168" t="s">
        <v>1995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2715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4"/>
        <v>-112616.54</v>
      </c>
      <c r="W9327" s="164">
        <f t="shared" si="1259"/>
        <v>0</v>
      </c>
      <c r="X9327" s="174">
        <f t="shared" si="1266"/>
        <v>0</v>
      </c>
      <c r="Y9327" s="7">
        <f t="shared" si="1262"/>
        <v>0</v>
      </c>
      <c r="Z9327" s="174"/>
      <c r="AA9327" s="8">
        <f t="shared" si="1265"/>
        <v>0</v>
      </c>
      <c r="AB9327" s="164">
        <f t="shared" si="1261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3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 hidden="1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1993</v>
      </c>
      <c r="I9328" s="175" t="s">
        <v>5064</v>
      </c>
      <c r="J9328" s="168" t="s">
        <v>1995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2716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4"/>
        <v>-5521.45</v>
      </c>
      <c r="W9328" s="164">
        <f t="shared" si="1259"/>
        <v>5521.45</v>
      </c>
      <c r="X9328" s="174">
        <f t="shared" si="1266"/>
        <v>112.6826530612245</v>
      </c>
      <c r="Y9328" s="7">
        <f t="shared" si="1262"/>
        <v>0</v>
      </c>
      <c r="Z9328" s="174"/>
      <c r="AA9328" s="8">
        <f t="shared" si="1265"/>
        <v>5634.1326530612241</v>
      </c>
      <c r="AB9328" s="164">
        <f t="shared" si="1261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3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 hidden="1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1993</v>
      </c>
      <c r="I9329" s="175" t="s">
        <v>5064</v>
      </c>
      <c r="J9329" s="168" t="s">
        <v>1995</v>
      </c>
      <c r="K9329" s="158" t="s">
        <v>32</v>
      </c>
      <c r="L9329" s="175" t="s">
        <v>1316</v>
      </c>
      <c r="M9329" s="175" t="s">
        <v>63</v>
      </c>
      <c r="N9329" s="175" t="s">
        <v>4926</v>
      </c>
      <c r="O9329" s="175" t="s">
        <v>80</v>
      </c>
      <c r="P9329" s="177">
        <v>0</v>
      </c>
      <c r="Q9329" s="178" t="s">
        <v>2716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4"/>
        <v>-50059.845349999981</v>
      </c>
      <c r="W9329" s="164">
        <f t="shared" si="1259"/>
        <v>13231.88521</v>
      </c>
      <c r="X9329" s="174">
        <f t="shared" si="1266"/>
        <v>270.03847367346941</v>
      </c>
      <c r="Y9329" s="7">
        <f t="shared" si="1262"/>
        <v>0</v>
      </c>
      <c r="Z9329" s="174"/>
      <c r="AA9329" s="8">
        <f t="shared" si="1265"/>
        <v>13501.923683673469</v>
      </c>
      <c r="AB9329" s="164">
        <f t="shared" si="1261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3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 hidden="1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1993</v>
      </c>
      <c r="I9330" s="175" t="s">
        <v>5064</v>
      </c>
      <c r="J9330" s="168" t="s">
        <v>1995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2719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4"/>
        <v>9.9999999993087806E-3</v>
      </c>
      <c r="W9330" s="164">
        <f t="shared" si="1259"/>
        <v>0</v>
      </c>
      <c r="X9330" s="174">
        <f t="shared" si="1266"/>
        <v>0</v>
      </c>
      <c r="Y9330" s="7">
        <f t="shared" si="1262"/>
        <v>0</v>
      </c>
      <c r="Z9330" s="174"/>
      <c r="AA9330" s="8">
        <f t="shared" si="1265"/>
        <v>0</v>
      </c>
      <c r="AB9330" s="164">
        <f t="shared" si="1261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3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 hidden="1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1993</v>
      </c>
      <c r="I9331" s="175" t="s">
        <v>5064</v>
      </c>
      <c r="J9331" s="168" t="s">
        <v>1995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2720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4"/>
        <v>3661.5800000000745</v>
      </c>
      <c r="W9331" s="164">
        <f t="shared" si="1259"/>
        <v>611129.69999999995</v>
      </c>
      <c r="X9331" s="174">
        <f t="shared" si="1266"/>
        <v>12472.034693877551</v>
      </c>
      <c r="Y9331" s="7">
        <f t="shared" si="1262"/>
        <v>0</v>
      </c>
      <c r="Z9331" s="174"/>
      <c r="AA9331" s="8">
        <f t="shared" si="1265"/>
        <v>623601.73469387752</v>
      </c>
      <c r="AB9331" s="164">
        <f t="shared" si="1261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3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 hidden="1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1993</v>
      </c>
      <c r="I9332" s="175" t="s">
        <v>5064</v>
      </c>
      <c r="J9332" s="168" t="s">
        <v>1995</v>
      </c>
      <c r="K9332" s="158" t="s">
        <v>32</v>
      </c>
      <c r="L9332" s="175" t="s">
        <v>2721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2722</v>
      </c>
      <c r="R9332" s="160"/>
      <c r="S9332" s="174">
        <v>0</v>
      </c>
      <c r="T9332" s="174">
        <v>0</v>
      </c>
      <c r="U9332" s="174">
        <v>0</v>
      </c>
      <c r="V9332" s="174">
        <f t="shared" si="1264"/>
        <v>0</v>
      </c>
      <c r="W9332" s="164">
        <f t="shared" si="1259"/>
        <v>0</v>
      </c>
      <c r="X9332" s="174"/>
      <c r="Y9332" s="7">
        <f t="shared" si="1262"/>
        <v>0</v>
      </c>
      <c r="Z9332" s="174"/>
      <c r="AA9332" s="8">
        <f t="shared" si="1265"/>
        <v>0</v>
      </c>
      <c r="AB9332" s="164">
        <f t="shared" si="1261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3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 hidden="1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1993</v>
      </c>
      <c r="I9333" s="175" t="s">
        <v>5064</v>
      </c>
      <c r="J9333" s="168" t="s">
        <v>1995</v>
      </c>
      <c r="K9333" s="158" t="s">
        <v>32</v>
      </c>
      <c r="L9333" s="175" t="s">
        <v>2723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2724</v>
      </c>
      <c r="R9333" s="160"/>
      <c r="S9333" s="174">
        <v>15465.78</v>
      </c>
      <c r="T9333" s="174">
        <v>0</v>
      </c>
      <c r="U9333" s="174">
        <v>0</v>
      </c>
      <c r="V9333" s="174">
        <f t="shared" si="1264"/>
        <v>15465.78</v>
      </c>
      <c r="W9333" s="164">
        <f t="shared" si="1259"/>
        <v>0</v>
      </c>
      <c r="X9333" s="174"/>
      <c r="Y9333" s="7">
        <f t="shared" si="1262"/>
        <v>0</v>
      </c>
      <c r="Z9333" s="174"/>
      <c r="AA9333" s="8">
        <f t="shared" si="1265"/>
        <v>0</v>
      </c>
      <c r="AB9333" s="164">
        <f t="shared" si="1261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3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 hidden="1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2734</v>
      </c>
      <c r="F9334" s="175" t="s">
        <v>2734</v>
      </c>
      <c r="G9334" s="176" t="s">
        <v>2734</v>
      </c>
      <c r="H9334" s="175" t="s">
        <v>1993</v>
      </c>
      <c r="I9334" s="175" t="s">
        <v>5064</v>
      </c>
      <c r="J9334" s="168" t="s">
        <v>1995</v>
      </c>
      <c r="K9334" s="158" t="s">
        <v>32</v>
      </c>
      <c r="L9334" s="175" t="s">
        <v>2734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4"/>
        <v>5801</v>
      </c>
      <c r="W9334" s="164">
        <f t="shared" ref="W9334:W9342" si="1267">IF(O9334="折扣",U9334*P9334,IF(O9334="返现",U9334,U9334/(1+P9334)))</f>
        <v>0</v>
      </c>
      <c r="X9334" s="174"/>
      <c r="Y9334" s="7">
        <f t="shared" si="1262"/>
        <v>0</v>
      </c>
      <c r="Z9334" s="174"/>
      <c r="AA9334" s="8">
        <f t="shared" si="1265"/>
        <v>0</v>
      </c>
      <c r="AB9334" s="164">
        <f t="shared" si="1261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3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 hidden="1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1845</v>
      </c>
      <c r="F9335" s="175" t="s">
        <v>2735</v>
      </c>
      <c r="G9335" s="176" t="s">
        <v>1845</v>
      </c>
      <c r="H9335" s="175" t="s">
        <v>1993</v>
      </c>
      <c r="I9335" s="175" t="s">
        <v>5064</v>
      </c>
      <c r="J9335" s="168" t="s">
        <v>1995</v>
      </c>
      <c r="K9335" s="158" t="s">
        <v>32</v>
      </c>
      <c r="L9335" s="175" t="s">
        <v>1845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2736</v>
      </c>
      <c r="R9335" s="160"/>
      <c r="S9335" s="174">
        <v>489.46</v>
      </c>
      <c r="T9335" s="174">
        <v>0</v>
      </c>
      <c r="U9335" s="174">
        <v>0</v>
      </c>
      <c r="V9335" s="174">
        <f t="shared" si="1264"/>
        <v>489.46</v>
      </c>
      <c r="W9335" s="164">
        <f t="shared" si="1267"/>
        <v>0</v>
      </c>
      <c r="X9335" s="174"/>
      <c r="Y9335" s="7">
        <f t="shared" si="1262"/>
        <v>0</v>
      </c>
      <c r="Z9335" s="174"/>
      <c r="AA9335" s="8">
        <f t="shared" si="1265"/>
        <v>0</v>
      </c>
      <c r="AB9335" s="164">
        <f t="shared" si="1261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3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 hidden="1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4059</v>
      </c>
      <c r="F9336" s="175" t="s">
        <v>4059</v>
      </c>
      <c r="G9336" s="176" t="s">
        <v>4059</v>
      </c>
      <c r="H9336" s="175" t="s">
        <v>1993</v>
      </c>
      <c r="I9336" s="175" t="s">
        <v>5064</v>
      </c>
      <c r="J9336" s="168" t="s">
        <v>1995</v>
      </c>
      <c r="K9336" s="158" t="s">
        <v>32</v>
      </c>
      <c r="L9336" s="175" t="s">
        <v>4060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4061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4"/>
        <v>27226.68</v>
      </c>
      <c r="W9336" s="164">
        <f t="shared" si="1267"/>
        <v>9036.711538461539</v>
      </c>
      <c r="X9336" s="174"/>
      <c r="Y9336" s="7">
        <f t="shared" si="1262"/>
        <v>0</v>
      </c>
      <c r="Z9336" s="174"/>
      <c r="AA9336" s="8">
        <f t="shared" si="1265"/>
        <v>9036.711538461539</v>
      </c>
      <c r="AB9336" s="164">
        <f t="shared" ref="AB9336:AB9399" si="1268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3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 hidden="1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2737</v>
      </c>
      <c r="G9337" s="159" t="s">
        <v>1362</v>
      </c>
      <c r="H9337" s="160" t="s">
        <v>1993</v>
      </c>
      <c r="I9337" s="175" t="s">
        <v>5064</v>
      </c>
      <c r="J9337" s="168" t="s">
        <v>1995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2738</v>
      </c>
      <c r="R9337" s="160"/>
      <c r="S9337" s="164">
        <v>0</v>
      </c>
      <c r="T9337" s="164">
        <v>0</v>
      </c>
      <c r="U9337" s="164">
        <v>0</v>
      </c>
      <c r="V9337" s="164">
        <f t="shared" si="1264"/>
        <v>0</v>
      </c>
      <c r="W9337" s="164">
        <f t="shared" si="1267"/>
        <v>0</v>
      </c>
      <c r="X9337" s="164"/>
      <c r="Y9337" s="7">
        <f t="shared" si="1262"/>
        <v>0</v>
      </c>
      <c r="Z9337" s="164"/>
      <c r="AA9337" s="8">
        <f t="shared" si="1265"/>
        <v>0</v>
      </c>
      <c r="AB9337" s="164">
        <f t="shared" si="1268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3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 hidden="1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2739</v>
      </c>
      <c r="F9338" s="175" t="s">
        <v>2739</v>
      </c>
      <c r="G9338" s="176" t="s">
        <v>2739</v>
      </c>
      <c r="H9338" s="175" t="s">
        <v>1993</v>
      </c>
      <c r="I9338" s="175" t="s">
        <v>5064</v>
      </c>
      <c r="J9338" s="168" t="s">
        <v>1995</v>
      </c>
      <c r="K9338" s="158" t="s">
        <v>32</v>
      </c>
      <c r="L9338" s="175" t="s">
        <v>2739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2740</v>
      </c>
      <c r="R9338" s="160"/>
      <c r="S9338" s="174">
        <v>457</v>
      </c>
      <c r="T9338" s="174">
        <v>0</v>
      </c>
      <c r="U9338" s="174">
        <v>457</v>
      </c>
      <c r="V9338" s="174">
        <f t="shared" si="1264"/>
        <v>0</v>
      </c>
      <c r="W9338" s="164">
        <f t="shared" si="1267"/>
        <v>443.68932038834953</v>
      </c>
      <c r="X9338" s="174"/>
      <c r="Y9338" s="7">
        <f t="shared" si="1262"/>
        <v>443.68932038834953</v>
      </c>
      <c r="Z9338" s="174"/>
      <c r="AA9338" s="8">
        <f t="shared" si="1265"/>
        <v>443.68932038834953</v>
      </c>
      <c r="AB9338" s="164">
        <f t="shared" si="1268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3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 hidden="1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2739</v>
      </c>
      <c r="F9339" s="175" t="s">
        <v>2739</v>
      </c>
      <c r="G9339" s="176" t="s">
        <v>2739</v>
      </c>
      <c r="H9339" s="175" t="s">
        <v>1993</v>
      </c>
      <c r="I9339" s="175" t="s">
        <v>5064</v>
      </c>
      <c r="J9339" s="168" t="s">
        <v>1995</v>
      </c>
      <c r="K9339" s="158" t="s">
        <v>32</v>
      </c>
      <c r="L9339" s="175" t="s">
        <v>2739</v>
      </c>
      <c r="M9339" s="175" t="s">
        <v>63</v>
      </c>
      <c r="N9339" s="175" t="s">
        <v>40</v>
      </c>
      <c r="O9339" s="175" t="s">
        <v>80</v>
      </c>
      <c r="P9339" s="177">
        <v>0</v>
      </c>
      <c r="Q9339" s="178" t="s">
        <v>2740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4"/>
        <v>39259.199999999997</v>
      </c>
      <c r="W9339" s="164">
        <f t="shared" si="1267"/>
        <v>60740.800000000003</v>
      </c>
      <c r="X9339" s="174"/>
      <c r="Y9339" s="7">
        <f t="shared" si="1262"/>
        <v>0</v>
      </c>
      <c r="Z9339" s="174"/>
      <c r="AA9339" s="8">
        <f t="shared" si="1265"/>
        <v>60740.800000000003</v>
      </c>
      <c r="AB9339" s="164">
        <f t="shared" si="1268"/>
        <v>0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3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 hidden="1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1993</v>
      </c>
      <c r="I9340" s="175" t="s">
        <v>5064</v>
      </c>
      <c r="J9340" s="168" t="s">
        <v>1995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2743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4"/>
        <v>31601.200000000001</v>
      </c>
      <c r="W9340" s="164">
        <f t="shared" si="1267"/>
        <v>0</v>
      </c>
      <c r="X9340" s="174"/>
      <c r="Y9340" s="7">
        <f t="shared" si="1262"/>
        <v>0</v>
      </c>
      <c r="Z9340" s="174"/>
      <c r="AA9340" s="8">
        <f t="shared" si="1265"/>
        <v>0</v>
      </c>
      <c r="AB9340" s="164">
        <f t="shared" si="1268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3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 hidden="1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1993</v>
      </c>
      <c r="I9341" s="175" t="s">
        <v>5064</v>
      </c>
      <c r="J9341" s="168" t="s">
        <v>1995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2744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4"/>
        <v>302.09999999999098</v>
      </c>
      <c r="W9341" s="164">
        <f t="shared" si="1267"/>
        <v>0</v>
      </c>
      <c r="X9341" s="174"/>
      <c r="Y9341" s="7">
        <f t="shared" si="1262"/>
        <v>0</v>
      </c>
      <c r="Z9341" s="174"/>
      <c r="AA9341" s="8">
        <f t="shared" si="1265"/>
        <v>0</v>
      </c>
      <c r="AB9341" s="164">
        <f t="shared" si="1268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3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 hidden="1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4062</v>
      </c>
      <c r="F9342" s="175" t="s">
        <v>4062</v>
      </c>
      <c r="G9342" s="176" t="s">
        <v>4062</v>
      </c>
      <c r="H9342" s="175" t="s">
        <v>1993</v>
      </c>
      <c r="I9342" s="175" t="s">
        <v>5064</v>
      </c>
      <c r="J9342" s="168" t="s">
        <v>1995</v>
      </c>
      <c r="K9342" s="158" t="s">
        <v>32</v>
      </c>
      <c r="L9342" s="175" t="s">
        <v>4063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4064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4"/>
        <v>43337.199999999975</v>
      </c>
      <c r="W9342" s="164">
        <f t="shared" si="1267"/>
        <v>4405.2941176470586</v>
      </c>
      <c r="X9342" s="174"/>
      <c r="Y9342" s="7">
        <f t="shared" si="1262"/>
        <v>0</v>
      </c>
      <c r="Z9342" s="174"/>
      <c r="AA9342" s="8">
        <f t="shared" si="1265"/>
        <v>4405.2941176470586</v>
      </c>
      <c r="AB9342" s="164">
        <f t="shared" si="1268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3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 hidden="1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4062</v>
      </c>
      <c r="F9343" s="175" t="s">
        <v>4062</v>
      </c>
      <c r="G9343" s="176" t="s">
        <v>4062</v>
      </c>
      <c r="H9343" s="175" t="s">
        <v>1993</v>
      </c>
      <c r="I9343" s="175" t="s">
        <v>5064</v>
      </c>
      <c r="J9343" s="168" t="s">
        <v>1995</v>
      </c>
      <c r="K9343" s="158" t="s">
        <v>32</v>
      </c>
      <c r="L9343" s="175" t="s">
        <v>4065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4976</v>
      </c>
      <c r="R9343" s="175" t="s">
        <v>4977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4"/>
        <v>23870.199999999997</v>
      </c>
      <c r="W9343" s="164">
        <f>IF(O9343="折扣",U9343*P9343,U9343/(1+P9343))-0.4/(1+P9343)</f>
        <v>37856.76470588235</v>
      </c>
      <c r="X9343" s="174"/>
      <c r="Y9343" s="7">
        <f t="shared" si="1262"/>
        <v>0</v>
      </c>
      <c r="Z9343" s="174"/>
      <c r="AA9343" s="8">
        <f t="shared" si="1265"/>
        <v>37856.76470588235</v>
      </c>
      <c r="AB9343" s="164">
        <f t="shared" si="1268"/>
        <v>757.53529411765339</v>
      </c>
      <c r="AC9343" s="174">
        <v>38613.9</v>
      </c>
      <c r="AD9343" s="165">
        <v>0.06</v>
      </c>
      <c r="AE9343" s="175"/>
      <c r="AF9343" s="175"/>
      <c r="AG9343" s="175" t="s">
        <v>4978</v>
      </c>
      <c r="AH9343" s="225"/>
      <c r="AI9343" s="175"/>
      <c r="AJ9343" s="191">
        <f t="shared" si="1263"/>
        <v>38613.9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 hidden="1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1993</v>
      </c>
      <c r="I9344" s="175" t="s">
        <v>5064</v>
      </c>
      <c r="J9344" s="168" t="s">
        <v>1995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2745</v>
      </c>
      <c r="R9344" s="160"/>
      <c r="S9344" s="174">
        <v>13176</v>
      </c>
      <c r="T9344" s="174">
        <v>0</v>
      </c>
      <c r="U9344" s="174">
        <v>0</v>
      </c>
      <c r="V9344" s="174">
        <f t="shared" si="1264"/>
        <v>13176</v>
      </c>
      <c r="W9344" s="164">
        <f t="shared" ref="W9344:W9356" si="1269">IF(O9344="折扣",U9344*P9344,IF(O9344="返现",U9344,U9344/(1+P9344)))</f>
        <v>0</v>
      </c>
      <c r="X9344" s="174"/>
      <c r="Y9344" s="7">
        <f t="shared" si="1262"/>
        <v>0</v>
      </c>
      <c r="Z9344" s="174"/>
      <c r="AA9344" s="8">
        <f t="shared" si="1265"/>
        <v>0</v>
      </c>
      <c r="AB9344" s="164">
        <f t="shared" si="1268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3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 hidden="1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1993</v>
      </c>
      <c r="I9345" s="175" t="s">
        <v>5064</v>
      </c>
      <c r="J9345" s="168" t="s">
        <v>1995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2745</v>
      </c>
      <c r="R9345" s="160"/>
      <c r="S9345" s="174">
        <v>10708.31</v>
      </c>
      <c r="T9345" s="174">
        <v>0</v>
      </c>
      <c r="U9345" s="174">
        <v>0</v>
      </c>
      <c r="V9345" s="174">
        <f t="shared" si="1264"/>
        <v>10708.31</v>
      </c>
      <c r="W9345" s="164">
        <f t="shared" si="1269"/>
        <v>0</v>
      </c>
      <c r="X9345" s="174"/>
      <c r="Y9345" s="7">
        <f t="shared" si="1262"/>
        <v>0</v>
      </c>
      <c r="Z9345" s="174"/>
      <c r="AA9345" s="8">
        <f t="shared" si="1265"/>
        <v>0</v>
      </c>
      <c r="AB9345" s="164">
        <f t="shared" si="1268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3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 hidden="1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2746</v>
      </c>
      <c r="F9346" s="175" t="s">
        <v>2747</v>
      </c>
      <c r="G9346" s="176" t="s">
        <v>2746</v>
      </c>
      <c r="H9346" s="175" t="s">
        <v>1993</v>
      </c>
      <c r="I9346" s="175" t="s">
        <v>5064</v>
      </c>
      <c r="J9346" s="168" t="s">
        <v>1995</v>
      </c>
      <c r="K9346" s="158" t="s">
        <v>32</v>
      </c>
      <c r="L9346" s="175" t="s">
        <v>2746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2748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4"/>
        <v>3741.8999999999996</v>
      </c>
      <c r="W9346" s="164">
        <f t="shared" si="1269"/>
        <v>6225</v>
      </c>
      <c r="X9346" s="174"/>
      <c r="Y9346" s="7">
        <f t="shared" si="1262"/>
        <v>0</v>
      </c>
      <c r="Z9346" s="174"/>
      <c r="AA9346" s="8">
        <f t="shared" si="1265"/>
        <v>6225</v>
      </c>
      <c r="AB9346" s="164">
        <f t="shared" si="1268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3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 hidden="1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2749</v>
      </c>
      <c r="F9347" s="175" t="s">
        <v>2749</v>
      </c>
      <c r="G9347" s="176" t="s">
        <v>2749</v>
      </c>
      <c r="H9347" s="175" t="s">
        <v>1993</v>
      </c>
      <c r="I9347" s="175" t="s">
        <v>5064</v>
      </c>
      <c r="J9347" s="168" t="s">
        <v>1995</v>
      </c>
      <c r="K9347" s="158" t="s">
        <v>32</v>
      </c>
      <c r="L9347" s="175" t="s">
        <v>2750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2751</v>
      </c>
      <c r="R9347" s="160"/>
      <c r="S9347" s="174">
        <v>7428.92</v>
      </c>
      <c r="T9347" s="174">
        <v>0</v>
      </c>
      <c r="U9347" s="174">
        <v>0</v>
      </c>
      <c r="V9347" s="174">
        <f t="shared" si="1264"/>
        <v>7428.92</v>
      </c>
      <c r="W9347" s="164">
        <f t="shared" si="1269"/>
        <v>0</v>
      </c>
      <c r="X9347" s="174"/>
      <c r="Y9347" s="7">
        <f t="shared" ref="Y9347:Y9410" si="1270">IF(W9347-AC9347&lt;=0,0,IF(O9347="返现",MAX(W9347-AB9347-AC9347,0),MAX(W9347-AC9347,0)))</f>
        <v>0</v>
      </c>
      <c r="Z9347" s="174"/>
      <c r="AA9347" s="8">
        <f t="shared" si="1265"/>
        <v>0</v>
      </c>
      <c r="AB9347" s="164">
        <f t="shared" si="1268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3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 hidden="1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4979</v>
      </c>
      <c r="F9348" s="175" t="s">
        <v>4979</v>
      </c>
      <c r="G9348" s="176" t="s">
        <v>4979</v>
      </c>
      <c r="H9348" s="175" t="s">
        <v>1993</v>
      </c>
      <c r="I9348" s="175" t="s">
        <v>5064</v>
      </c>
      <c r="J9348" s="168" t="s">
        <v>1995</v>
      </c>
      <c r="K9348" s="158" t="s">
        <v>32</v>
      </c>
      <c r="L9348" s="175" t="s">
        <v>4979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4980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4"/>
        <v>8901.4</v>
      </c>
      <c r="W9348" s="164">
        <f t="shared" si="1269"/>
        <v>1077.0588235294117</v>
      </c>
      <c r="X9348" s="174"/>
      <c r="Y9348" s="7">
        <f t="shared" si="1270"/>
        <v>0</v>
      </c>
      <c r="Z9348" s="174"/>
      <c r="AA9348" s="8">
        <f t="shared" si="1265"/>
        <v>1077.0588235294117</v>
      </c>
      <c r="AB9348" s="164">
        <f t="shared" si="1268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3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 hidden="1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1993</v>
      </c>
      <c r="I9349" s="175" t="s">
        <v>5064</v>
      </c>
      <c r="J9349" s="168" t="s">
        <v>1995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2752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4"/>
        <v>9.9999999997635296E-3</v>
      </c>
      <c r="W9349" s="164">
        <f t="shared" si="1269"/>
        <v>0</v>
      </c>
      <c r="X9349" s="174"/>
      <c r="Y9349" s="7">
        <f t="shared" si="1270"/>
        <v>0</v>
      </c>
      <c r="Z9349" s="174"/>
      <c r="AA9349" s="8">
        <f t="shared" si="1265"/>
        <v>0</v>
      </c>
      <c r="AB9349" s="164">
        <f t="shared" si="1268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3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 hidden="1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3488</v>
      </c>
      <c r="F9350" s="175" t="s">
        <v>3488</v>
      </c>
      <c r="G9350" s="176" t="s">
        <v>3488</v>
      </c>
      <c r="H9350" s="175" t="s">
        <v>1993</v>
      </c>
      <c r="I9350" s="175" t="s">
        <v>5064</v>
      </c>
      <c r="J9350" s="168" t="s">
        <v>1995</v>
      </c>
      <c r="K9350" s="158" t="s">
        <v>32</v>
      </c>
      <c r="L9350" s="175" t="s">
        <v>3488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3489</v>
      </c>
      <c r="R9350" s="160"/>
      <c r="S9350" s="174">
        <v>10000</v>
      </c>
      <c r="T9350" s="174">
        <v>0</v>
      </c>
      <c r="U9350" s="174">
        <v>0</v>
      </c>
      <c r="V9350" s="174">
        <f t="shared" si="1264"/>
        <v>10000</v>
      </c>
      <c r="W9350" s="164">
        <f t="shared" si="1269"/>
        <v>0</v>
      </c>
      <c r="X9350" s="174"/>
      <c r="Y9350" s="7">
        <f t="shared" si="1270"/>
        <v>0</v>
      </c>
      <c r="Z9350" s="174"/>
      <c r="AA9350" s="8">
        <f t="shared" si="1265"/>
        <v>0</v>
      </c>
      <c r="AB9350" s="164">
        <f t="shared" si="1268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3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 hidden="1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2753</v>
      </c>
      <c r="F9351" s="175" t="s">
        <v>2754</v>
      </c>
      <c r="G9351" s="176" t="s">
        <v>2753</v>
      </c>
      <c r="H9351" s="175" t="s">
        <v>1993</v>
      </c>
      <c r="I9351" s="175" t="s">
        <v>5064</v>
      </c>
      <c r="J9351" s="168" t="s">
        <v>1995</v>
      </c>
      <c r="K9351" s="158" t="s">
        <v>32</v>
      </c>
      <c r="L9351" s="175" t="s">
        <v>2755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2756</v>
      </c>
      <c r="R9351" s="160"/>
      <c r="S9351" s="174">
        <v>487.4</v>
      </c>
      <c r="T9351" s="174">
        <v>0</v>
      </c>
      <c r="U9351" s="174">
        <v>0</v>
      </c>
      <c r="V9351" s="174">
        <f t="shared" si="1264"/>
        <v>487.4</v>
      </c>
      <c r="W9351" s="164">
        <f t="shared" si="1269"/>
        <v>0</v>
      </c>
      <c r="X9351" s="174"/>
      <c r="Y9351" s="7">
        <f t="shared" si="1270"/>
        <v>0</v>
      </c>
      <c r="Z9351" s="174"/>
      <c r="AA9351" s="8">
        <f t="shared" si="1265"/>
        <v>0</v>
      </c>
      <c r="AB9351" s="164">
        <f t="shared" si="1268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3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 hidden="1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2757</v>
      </c>
      <c r="F9352" s="175" t="s">
        <v>2757</v>
      </c>
      <c r="G9352" s="176" t="s">
        <v>2757</v>
      </c>
      <c r="H9352" s="175" t="s">
        <v>1993</v>
      </c>
      <c r="I9352" s="175" t="s">
        <v>5064</v>
      </c>
      <c r="J9352" s="168" t="s">
        <v>1995</v>
      </c>
      <c r="K9352" s="158" t="s">
        <v>32</v>
      </c>
      <c r="L9352" s="175" t="s">
        <v>2757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2758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4"/>
        <v>5.9999999999490697E-2</v>
      </c>
      <c r="W9352" s="164">
        <f t="shared" si="1269"/>
        <v>0</v>
      </c>
      <c r="X9352" s="174"/>
      <c r="Y9352" s="7">
        <f t="shared" si="1270"/>
        <v>0</v>
      </c>
      <c r="Z9352" s="174"/>
      <c r="AA9352" s="8">
        <f t="shared" si="1265"/>
        <v>0</v>
      </c>
      <c r="AB9352" s="164">
        <f t="shared" si="1268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3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 hidden="1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2757</v>
      </c>
      <c r="F9353" s="175" t="s">
        <v>2757</v>
      </c>
      <c r="G9353" s="176" t="s">
        <v>2757</v>
      </c>
      <c r="H9353" s="175" t="s">
        <v>1993</v>
      </c>
      <c r="I9353" s="175" t="s">
        <v>5064</v>
      </c>
      <c r="J9353" s="168" t="s">
        <v>1995</v>
      </c>
      <c r="K9353" s="158" t="s">
        <v>32</v>
      </c>
      <c r="L9353" s="175" t="s">
        <v>2757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2759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4"/>
        <v>8763.7599999999984</v>
      </c>
      <c r="W9353" s="164">
        <f t="shared" si="1269"/>
        <v>9408.0784313725508</v>
      </c>
      <c r="X9353" s="174"/>
      <c r="Y9353" s="7">
        <f t="shared" si="1270"/>
        <v>0</v>
      </c>
      <c r="Z9353" s="174"/>
      <c r="AA9353" s="8">
        <f t="shared" si="1265"/>
        <v>9408.0784313725508</v>
      </c>
      <c r="AB9353" s="164">
        <f t="shared" si="1268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1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 hidden="1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2757</v>
      </c>
      <c r="F9354" s="175" t="s">
        <v>2757</v>
      </c>
      <c r="G9354" s="176" t="s">
        <v>2757</v>
      </c>
      <c r="H9354" s="175" t="s">
        <v>1993</v>
      </c>
      <c r="I9354" s="175" t="s">
        <v>5064</v>
      </c>
      <c r="J9354" s="168" t="s">
        <v>1995</v>
      </c>
      <c r="K9354" s="158" t="s">
        <v>32</v>
      </c>
      <c r="L9354" s="175" t="s">
        <v>2757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2">S9354+T9354-U9354</f>
        <v>0</v>
      </c>
      <c r="W9354" s="164">
        <f t="shared" si="1269"/>
        <v>0</v>
      </c>
      <c r="X9354" s="174"/>
      <c r="Y9354" s="7">
        <f t="shared" si="1270"/>
        <v>0</v>
      </c>
      <c r="Z9354" s="174"/>
      <c r="AA9354" s="8">
        <f t="shared" si="1265"/>
        <v>0</v>
      </c>
      <c r="AB9354" s="164">
        <f t="shared" si="1268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1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 hidden="1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2757</v>
      </c>
      <c r="F9355" s="175" t="s">
        <v>2757</v>
      </c>
      <c r="G9355" s="176" t="s">
        <v>2757</v>
      </c>
      <c r="H9355" s="175" t="s">
        <v>1993</v>
      </c>
      <c r="I9355" s="175" t="s">
        <v>5064</v>
      </c>
      <c r="J9355" s="168" t="s">
        <v>1995</v>
      </c>
      <c r="K9355" s="158" t="s">
        <v>32</v>
      </c>
      <c r="L9355" s="175" t="s">
        <v>2757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2759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2"/>
        <v>0</v>
      </c>
      <c r="W9355" s="164">
        <f t="shared" si="1269"/>
        <v>10899.666666666666</v>
      </c>
      <c r="X9355" s="174"/>
      <c r="Y9355" s="7">
        <f t="shared" si="1270"/>
        <v>10899.666666666666</v>
      </c>
      <c r="Z9355" s="174"/>
      <c r="AA9355" s="8">
        <f t="shared" si="1265"/>
        <v>10899.666666666666</v>
      </c>
      <c r="AB9355" s="164">
        <f t="shared" si="1268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1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 hidden="1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2757</v>
      </c>
      <c r="F9356" s="175" t="s">
        <v>2757</v>
      </c>
      <c r="G9356" s="176" t="s">
        <v>2757</v>
      </c>
      <c r="H9356" s="175" t="s">
        <v>1993</v>
      </c>
      <c r="I9356" s="175" t="s">
        <v>5064</v>
      </c>
      <c r="J9356" s="168" t="s">
        <v>1995</v>
      </c>
      <c r="K9356" s="158" t="s">
        <v>32</v>
      </c>
      <c r="L9356" s="175" t="s">
        <v>2757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2759</v>
      </c>
      <c r="R9356" s="160"/>
      <c r="S9356" s="174">
        <v>0</v>
      </c>
      <c r="T9356" s="174">
        <v>1800</v>
      </c>
      <c r="U9356" s="174">
        <v>1800</v>
      </c>
      <c r="V9356" s="174">
        <f t="shared" si="1272"/>
        <v>0</v>
      </c>
      <c r="W9356" s="164">
        <f t="shared" si="1269"/>
        <v>1764.7058823529412</v>
      </c>
      <c r="X9356" s="174"/>
      <c r="Y9356" s="7">
        <f t="shared" si="1270"/>
        <v>1764.7058823529412</v>
      </c>
      <c r="Z9356" s="174"/>
      <c r="AA9356" s="8">
        <f t="shared" si="1265"/>
        <v>1764.7058823529412</v>
      </c>
      <c r="AB9356" s="164">
        <f t="shared" si="1268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1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 hidden="1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2760</v>
      </c>
      <c r="F9357" s="175" t="s">
        <v>2760</v>
      </c>
      <c r="G9357" s="176" t="s">
        <v>2760</v>
      </c>
      <c r="H9357" s="175" t="s">
        <v>1993</v>
      </c>
      <c r="I9357" s="175" t="s">
        <v>5064</v>
      </c>
      <c r="J9357" s="168" t="s">
        <v>1995</v>
      </c>
      <c r="K9357" s="158" t="s">
        <v>32</v>
      </c>
      <c r="L9357" s="175" t="s">
        <v>2760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4981</v>
      </c>
      <c r="R9357" s="175" t="s">
        <v>4982</v>
      </c>
      <c r="S9357" s="174">
        <v>10436.720000000001</v>
      </c>
      <c r="T9357" s="174">
        <v>10000</v>
      </c>
      <c r="U9357" s="174">
        <v>6707</v>
      </c>
      <c r="V9357" s="174">
        <f t="shared" si="1272"/>
        <v>13729.720000000001</v>
      </c>
      <c r="W9357" s="164">
        <f>IF(O9357="折扣",U9357*P9357,U9357/(1+P9357))-0.72</f>
        <v>6706.28</v>
      </c>
      <c r="X9357" s="174"/>
      <c r="Y9357" s="7">
        <f t="shared" si="1270"/>
        <v>0</v>
      </c>
      <c r="Z9357" s="174"/>
      <c r="AA9357" s="8">
        <f t="shared" si="1265"/>
        <v>6706.28</v>
      </c>
      <c r="AB9357" s="164">
        <f t="shared" si="1268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4982</v>
      </c>
      <c r="AH9357" s="225"/>
      <c r="AI9357" s="175"/>
      <c r="AJ9357" s="191">
        <f t="shared" si="1271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 hidden="1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2762</v>
      </c>
      <c r="F9358" s="175" t="s">
        <v>2762</v>
      </c>
      <c r="G9358" s="176" t="s">
        <v>2762</v>
      </c>
      <c r="H9358" s="175" t="s">
        <v>1993</v>
      </c>
      <c r="I9358" s="175" t="s">
        <v>5064</v>
      </c>
      <c r="J9358" s="168" t="s">
        <v>1995</v>
      </c>
      <c r="K9358" s="158" t="s">
        <v>32</v>
      </c>
      <c r="L9358" s="175" t="s">
        <v>2762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2763</v>
      </c>
      <c r="R9358" s="160"/>
      <c r="S9358" s="174">
        <v>6189.5</v>
      </c>
      <c r="T9358" s="174">
        <v>0</v>
      </c>
      <c r="U9358" s="174">
        <v>0</v>
      </c>
      <c r="V9358" s="174">
        <f t="shared" si="1272"/>
        <v>6189.5</v>
      </c>
      <c r="W9358" s="164">
        <f t="shared" ref="W9358:W9404" si="1273">IF(O9358="折扣",U9358*P9358,IF(O9358="返现",U9358,U9358/(1+P9358)))</f>
        <v>0</v>
      </c>
      <c r="X9358" s="174"/>
      <c r="Y9358" s="7">
        <f t="shared" si="1270"/>
        <v>0</v>
      </c>
      <c r="Z9358" s="174"/>
      <c r="AA9358" s="8">
        <f t="shared" si="1265"/>
        <v>0</v>
      </c>
      <c r="AB9358" s="164">
        <f t="shared" si="1268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1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 hidden="1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2764</v>
      </c>
      <c r="F9359" s="175" t="s">
        <v>2764</v>
      </c>
      <c r="G9359" s="176" t="s">
        <v>2764</v>
      </c>
      <c r="H9359" s="175" t="s">
        <v>1993</v>
      </c>
      <c r="I9359" s="175" t="s">
        <v>5064</v>
      </c>
      <c r="J9359" s="168" t="s">
        <v>1995</v>
      </c>
      <c r="K9359" s="158" t="s">
        <v>32</v>
      </c>
      <c r="L9359" s="175" t="s">
        <v>2765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2766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2"/>
        <v>1.8599999999900101</v>
      </c>
      <c r="W9359" s="164">
        <f t="shared" si="1273"/>
        <v>0</v>
      </c>
      <c r="X9359" s="174"/>
      <c r="Y9359" s="7">
        <f t="shared" si="1270"/>
        <v>0</v>
      </c>
      <c r="Z9359" s="174"/>
      <c r="AA9359" s="8">
        <f t="shared" si="1265"/>
        <v>0</v>
      </c>
      <c r="AB9359" s="164">
        <f t="shared" si="1268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1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 hidden="1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2764</v>
      </c>
      <c r="F9360" s="175" t="s">
        <v>2764</v>
      </c>
      <c r="G9360" s="176" t="s">
        <v>2764</v>
      </c>
      <c r="H9360" s="175" t="s">
        <v>1993</v>
      </c>
      <c r="I9360" s="175" t="s">
        <v>5064</v>
      </c>
      <c r="J9360" s="168" t="s">
        <v>1995</v>
      </c>
      <c r="K9360" s="158" t="s">
        <v>32</v>
      </c>
      <c r="L9360" s="175" t="s">
        <v>2767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2768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2"/>
        <v>468.50000000001</v>
      </c>
      <c r="W9360" s="164">
        <f t="shared" si="1273"/>
        <v>7884.6078431372553</v>
      </c>
      <c r="X9360" s="174"/>
      <c r="Y9360" s="7">
        <f t="shared" si="1270"/>
        <v>0</v>
      </c>
      <c r="Z9360" s="174"/>
      <c r="AA9360" s="8">
        <f t="shared" si="1265"/>
        <v>7884.6078431372553</v>
      </c>
      <c r="AB9360" s="164">
        <f t="shared" si="1268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1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 hidden="1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2769</v>
      </c>
      <c r="F9361" s="175" t="s">
        <v>2769</v>
      </c>
      <c r="G9361" s="176" t="s">
        <v>2769</v>
      </c>
      <c r="H9361" s="175" t="s">
        <v>1993</v>
      </c>
      <c r="I9361" s="175" t="s">
        <v>5064</v>
      </c>
      <c r="J9361" s="168" t="s">
        <v>1995</v>
      </c>
      <c r="K9361" s="158" t="s">
        <v>32</v>
      </c>
      <c r="L9361" s="175" t="s">
        <v>2770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2771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2"/>
        <v>12567.800000000003</v>
      </c>
      <c r="W9361" s="164">
        <f t="shared" si="1273"/>
        <v>40610.6</v>
      </c>
      <c r="X9361" s="174"/>
      <c r="Y9361" s="7">
        <f t="shared" si="1270"/>
        <v>0</v>
      </c>
      <c r="Z9361" s="174"/>
      <c r="AA9361" s="8">
        <f t="shared" si="1265"/>
        <v>40610.6</v>
      </c>
      <c r="AB9361" s="164">
        <f t="shared" si="1268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1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 hidden="1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2769</v>
      </c>
      <c r="F9362" s="175" t="s">
        <v>2769</v>
      </c>
      <c r="G9362" s="176" t="s">
        <v>2769</v>
      </c>
      <c r="H9362" s="175" t="s">
        <v>1993</v>
      </c>
      <c r="I9362" s="175" t="s">
        <v>5064</v>
      </c>
      <c r="J9362" s="168" t="s">
        <v>1995</v>
      </c>
      <c r="K9362" s="158" t="s">
        <v>32</v>
      </c>
      <c r="L9362" s="175" t="s">
        <v>2772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2773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2"/>
        <v>449.09999999997672</v>
      </c>
      <c r="W9362" s="164">
        <f t="shared" si="1273"/>
        <v>84885.6</v>
      </c>
      <c r="X9362" s="174"/>
      <c r="Y9362" s="7">
        <f t="shared" si="1270"/>
        <v>0</v>
      </c>
      <c r="Z9362" s="174"/>
      <c r="AA9362" s="8">
        <f t="shared" si="1265"/>
        <v>84885.6</v>
      </c>
      <c r="AB9362" s="164">
        <f t="shared" si="1268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1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 hidden="1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2769</v>
      </c>
      <c r="F9363" s="175" t="s">
        <v>2769</v>
      </c>
      <c r="G9363" s="176" t="s">
        <v>2769</v>
      </c>
      <c r="H9363" s="175" t="s">
        <v>1993</v>
      </c>
      <c r="I9363" s="175" t="s">
        <v>5064</v>
      </c>
      <c r="J9363" s="168" t="s">
        <v>1995</v>
      </c>
      <c r="K9363" s="158" t="s">
        <v>32</v>
      </c>
      <c r="L9363" s="175" t="s">
        <v>2774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2775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2"/>
        <v>65087.200000000012</v>
      </c>
      <c r="W9363" s="164">
        <f t="shared" si="1273"/>
        <v>244545.2</v>
      </c>
      <c r="X9363" s="174"/>
      <c r="Y9363" s="7">
        <f t="shared" si="1270"/>
        <v>0</v>
      </c>
      <c r="Z9363" s="174"/>
      <c r="AA9363" s="8">
        <f t="shared" si="1265"/>
        <v>244545.2</v>
      </c>
      <c r="AB9363" s="164">
        <f t="shared" si="1268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1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 hidden="1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2776</v>
      </c>
      <c r="F9364" s="175" t="s">
        <v>2776</v>
      </c>
      <c r="G9364" s="176" t="s">
        <v>2776</v>
      </c>
      <c r="H9364" s="175" t="s">
        <v>1993</v>
      </c>
      <c r="I9364" s="175" t="s">
        <v>5064</v>
      </c>
      <c r="J9364" s="168" t="s">
        <v>1995</v>
      </c>
      <c r="K9364" s="158" t="s">
        <v>32</v>
      </c>
      <c r="L9364" s="175" t="s">
        <v>2776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2777</v>
      </c>
      <c r="R9364" s="160"/>
      <c r="S9364" s="174">
        <v>484</v>
      </c>
      <c r="T9364" s="174">
        <v>0</v>
      </c>
      <c r="U9364" s="174">
        <v>0</v>
      </c>
      <c r="V9364" s="174">
        <f t="shared" si="1272"/>
        <v>484</v>
      </c>
      <c r="W9364" s="164">
        <f t="shared" si="1273"/>
        <v>0</v>
      </c>
      <c r="X9364" s="174"/>
      <c r="Y9364" s="7">
        <f t="shared" si="1270"/>
        <v>0</v>
      </c>
      <c r="Z9364" s="174"/>
      <c r="AA9364" s="8">
        <f t="shared" si="1265"/>
        <v>0</v>
      </c>
      <c r="AB9364" s="164">
        <f t="shared" si="1268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1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 hidden="1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2778</v>
      </c>
      <c r="F9365" s="175" t="s">
        <v>2778</v>
      </c>
      <c r="G9365" s="176" t="s">
        <v>2778</v>
      </c>
      <c r="H9365" s="175" t="s">
        <v>1993</v>
      </c>
      <c r="I9365" s="175" t="s">
        <v>5064</v>
      </c>
      <c r="J9365" s="168" t="s">
        <v>1995</v>
      </c>
      <c r="K9365" s="158" t="s">
        <v>32</v>
      </c>
      <c r="L9365" s="175" t="s">
        <v>2779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2780</v>
      </c>
      <c r="R9365" s="160"/>
      <c r="S9365" s="174">
        <v>1902.1</v>
      </c>
      <c r="T9365" s="174">
        <v>0</v>
      </c>
      <c r="U9365" s="174">
        <v>0</v>
      </c>
      <c r="V9365" s="174">
        <f t="shared" si="1272"/>
        <v>1902.1</v>
      </c>
      <c r="W9365" s="164">
        <f t="shared" si="1273"/>
        <v>0</v>
      </c>
      <c r="X9365" s="174"/>
      <c r="Y9365" s="7">
        <f t="shared" si="1270"/>
        <v>0</v>
      </c>
      <c r="Z9365" s="174"/>
      <c r="AA9365" s="8">
        <f t="shared" si="1265"/>
        <v>0</v>
      </c>
      <c r="AB9365" s="164">
        <f t="shared" si="1268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1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 hidden="1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2781</v>
      </c>
      <c r="F9366" s="175" t="s">
        <v>2782</v>
      </c>
      <c r="G9366" s="176" t="s">
        <v>2781</v>
      </c>
      <c r="H9366" s="175" t="s">
        <v>1993</v>
      </c>
      <c r="I9366" s="175" t="s">
        <v>5064</v>
      </c>
      <c r="J9366" s="168" t="s">
        <v>1995</v>
      </c>
      <c r="K9366" s="158" t="s">
        <v>32</v>
      </c>
      <c r="L9366" s="175" t="s">
        <v>2783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2784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2"/>
        <v>142.44999999999999</v>
      </c>
      <c r="W9366" s="164">
        <f t="shared" si="1273"/>
        <v>0</v>
      </c>
      <c r="X9366" s="174"/>
      <c r="Y9366" s="7">
        <f t="shared" si="1270"/>
        <v>0</v>
      </c>
      <c r="Z9366" s="174"/>
      <c r="AA9366" s="8">
        <f t="shared" si="1265"/>
        <v>0</v>
      </c>
      <c r="AB9366" s="164">
        <f t="shared" si="1268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1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 hidden="1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2785</v>
      </c>
      <c r="F9367" s="175" t="s">
        <v>2785</v>
      </c>
      <c r="G9367" s="176" t="s">
        <v>2785</v>
      </c>
      <c r="H9367" s="175" t="s">
        <v>1993</v>
      </c>
      <c r="I9367" s="175" t="s">
        <v>5064</v>
      </c>
      <c r="J9367" s="168" t="s">
        <v>1995</v>
      </c>
      <c r="K9367" s="158" t="s">
        <v>32</v>
      </c>
      <c r="L9367" s="175" t="s">
        <v>2785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2786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2"/>
        <v>3.1000000000003598</v>
      </c>
      <c r="W9367" s="164">
        <f t="shared" si="1273"/>
        <v>0</v>
      </c>
      <c r="X9367" s="174"/>
      <c r="Y9367" s="7">
        <f t="shared" si="1270"/>
        <v>0</v>
      </c>
      <c r="Z9367" s="174"/>
      <c r="AA9367" s="8">
        <f t="shared" si="1265"/>
        <v>0</v>
      </c>
      <c r="AB9367" s="164">
        <f t="shared" si="1268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1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 hidden="1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2787</v>
      </c>
      <c r="F9368" s="175" t="s">
        <v>2788</v>
      </c>
      <c r="G9368" s="176" t="s">
        <v>2787</v>
      </c>
      <c r="H9368" s="175" t="s">
        <v>1993</v>
      </c>
      <c r="I9368" s="175" t="s">
        <v>5064</v>
      </c>
      <c r="J9368" s="168" t="s">
        <v>1995</v>
      </c>
      <c r="K9368" s="158" t="s">
        <v>32</v>
      </c>
      <c r="L9368" s="175" t="s">
        <v>2783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2789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2"/>
        <v>464.88000000000102</v>
      </c>
      <c r="W9368" s="164">
        <f t="shared" si="1273"/>
        <v>0</v>
      </c>
      <c r="X9368" s="174"/>
      <c r="Y9368" s="7">
        <f t="shared" si="1270"/>
        <v>0</v>
      </c>
      <c r="Z9368" s="174"/>
      <c r="AA9368" s="174"/>
      <c r="AB9368" s="164">
        <f t="shared" si="1268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1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 hidden="1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2787</v>
      </c>
      <c r="F9369" s="175" t="s">
        <v>2788</v>
      </c>
      <c r="G9369" s="176" t="s">
        <v>2787</v>
      </c>
      <c r="H9369" s="175" t="s">
        <v>1993</v>
      </c>
      <c r="I9369" s="175" t="s">
        <v>5064</v>
      </c>
      <c r="J9369" s="168" t="s">
        <v>1995</v>
      </c>
      <c r="K9369" s="158" t="s">
        <v>32</v>
      </c>
      <c r="L9369" s="175" t="s">
        <v>2783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2790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2"/>
        <v>347.59000000002601</v>
      </c>
      <c r="W9369" s="164">
        <f t="shared" si="1273"/>
        <v>0</v>
      </c>
      <c r="X9369" s="174"/>
      <c r="Y9369" s="7">
        <f t="shared" si="1270"/>
        <v>0</v>
      </c>
      <c r="Z9369" s="174"/>
      <c r="AA9369" s="174"/>
      <c r="AB9369" s="164">
        <f t="shared" si="1268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1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 hidden="1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2791</v>
      </c>
      <c r="F9370" s="175" t="s">
        <v>2791</v>
      </c>
      <c r="G9370" s="176" t="s">
        <v>2791</v>
      </c>
      <c r="H9370" s="175" t="s">
        <v>1993</v>
      </c>
      <c r="I9370" s="175" t="s">
        <v>5064</v>
      </c>
      <c r="J9370" s="168" t="s">
        <v>1995</v>
      </c>
      <c r="K9370" s="158" t="s">
        <v>32</v>
      </c>
      <c r="L9370" s="175" t="s">
        <v>2787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2792</v>
      </c>
      <c r="R9370" s="160"/>
      <c r="S9370" s="174">
        <v>9103.4</v>
      </c>
      <c r="T9370" s="174">
        <v>0</v>
      </c>
      <c r="U9370" s="174">
        <v>0</v>
      </c>
      <c r="V9370" s="174">
        <f t="shared" si="1272"/>
        <v>9103.4</v>
      </c>
      <c r="W9370" s="164">
        <f t="shared" si="1273"/>
        <v>0</v>
      </c>
      <c r="X9370" s="174"/>
      <c r="Y9370" s="7">
        <f t="shared" si="1270"/>
        <v>0</v>
      </c>
      <c r="Z9370" s="174"/>
      <c r="AA9370" s="8">
        <f t="shared" ref="AA9370:AA9404" si="1274">W9370+X9370</f>
        <v>0</v>
      </c>
      <c r="AB9370" s="164">
        <f t="shared" si="1268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1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 hidden="1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2793</v>
      </c>
      <c r="F9371" s="175" t="s">
        <v>2793</v>
      </c>
      <c r="G9371" s="176" t="s">
        <v>2793</v>
      </c>
      <c r="H9371" s="175" t="s">
        <v>1993</v>
      </c>
      <c r="I9371" s="175" t="s">
        <v>5064</v>
      </c>
      <c r="J9371" s="168" t="s">
        <v>1995</v>
      </c>
      <c r="K9371" s="158" t="s">
        <v>32</v>
      </c>
      <c r="L9371" s="175" t="s">
        <v>2793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2794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2"/>
        <v>2374.2600000000002</v>
      </c>
      <c r="W9371" s="164">
        <f t="shared" si="1273"/>
        <v>0</v>
      </c>
      <c r="X9371" s="174"/>
      <c r="Y9371" s="7">
        <f t="shared" si="1270"/>
        <v>0</v>
      </c>
      <c r="Z9371" s="174"/>
      <c r="AA9371" s="8">
        <f t="shared" si="1274"/>
        <v>0</v>
      </c>
      <c r="AB9371" s="164">
        <f t="shared" si="1268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1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 hidden="1">
      <c r="A9372" s="157">
        <v>43922</v>
      </c>
      <c r="B9372" s="175" t="s">
        <v>32</v>
      </c>
      <c r="C9372" s="175" t="s">
        <v>1328</v>
      </c>
      <c r="D9372" s="175" t="s">
        <v>1880</v>
      </c>
      <c r="E9372" s="175" t="s">
        <v>2795</v>
      </c>
      <c r="F9372" s="175" t="s">
        <v>2795</v>
      </c>
      <c r="G9372" s="176" t="s">
        <v>2795</v>
      </c>
      <c r="H9372" s="175" t="s">
        <v>1993</v>
      </c>
      <c r="I9372" s="175" t="s">
        <v>5064</v>
      </c>
      <c r="J9372" s="168" t="s">
        <v>1995</v>
      </c>
      <c r="K9372" s="158" t="s">
        <v>32</v>
      </c>
      <c r="L9372" s="175" t="s">
        <v>2795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2796</v>
      </c>
      <c r="R9372" s="160"/>
      <c r="S9372" s="174">
        <v>1959.5</v>
      </c>
      <c r="T9372" s="174">
        <v>0</v>
      </c>
      <c r="U9372" s="174">
        <v>0</v>
      </c>
      <c r="V9372" s="174">
        <f t="shared" si="1272"/>
        <v>1959.5</v>
      </c>
      <c r="W9372" s="164">
        <f t="shared" si="1273"/>
        <v>0</v>
      </c>
      <c r="X9372" s="174"/>
      <c r="Y9372" s="7">
        <f t="shared" si="1270"/>
        <v>0</v>
      </c>
      <c r="Z9372" s="174"/>
      <c r="AA9372" s="8">
        <f t="shared" si="1274"/>
        <v>0</v>
      </c>
      <c r="AB9372" s="164">
        <f t="shared" si="1268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1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 hidden="1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2797</v>
      </c>
      <c r="F9373" s="175" t="s">
        <v>2797</v>
      </c>
      <c r="G9373" s="176" t="s">
        <v>2797</v>
      </c>
      <c r="H9373" s="175" t="s">
        <v>1993</v>
      </c>
      <c r="I9373" s="175" t="s">
        <v>5064</v>
      </c>
      <c r="J9373" s="168" t="s">
        <v>1995</v>
      </c>
      <c r="K9373" s="158" t="s">
        <v>32</v>
      </c>
      <c r="L9373" s="175" t="s">
        <v>2798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2799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2"/>
        <v>-31310.400000000001</v>
      </c>
      <c r="W9373" s="164">
        <f t="shared" si="1273"/>
        <v>0</v>
      </c>
      <c r="X9373" s="174"/>
      <c r="Y9373" s="7">
        <f t="shared" si="1270"/>
        <v>0</v>
      </c>
      <c r="Z9373" s="174"/>
      <c r="AA9373" s="8">
        <f t="shared" si="1274"/>
        <v>0</v>
      </c>
      <c r="AB9373" s="164">
        <f t="shared" si="1268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1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 hidden="1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2802</v>
      </c>
      <c r="F9374" s="175" t="s">
        <v>2802</v>
      </c>
      <c r="G9374" s="176" t="s">
        <v>2802</v>
      </c>
      <c r="H9374" s="175" t="s">
        <v>1993</v>
      </c>
      <c r="I9374" s="175" t="s">
        <v>5064</v>
      </c>
      <c r="J9374" s="168" t="s">
        <v>1995</v>
      </c>
      <c r="K9374" s="158" t="s">
        <v>32</v>
      </c>
      <c r="L9374" s="175" t="s">
        <v>2802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2803</v>
      </c>
      <c r="R9374" s="160"/>
      <c r="S9374" s="174">
        <v>338.3</v>
      </c>
      <c r="T9374" s="174">
        <v>0</v>
      </c>
      <c r="U9374" s="174">
        <v>0</v>
      </c>
      <c r="V9374" s="174">
        <f t="shared" si="1272"/>
        <v>338.3</v>
      </c>
      <c r="W9374" s="164">
        <f t="shared" si="1273"/>
        <v>0</v>
      </c>
      <c r="X9374" s="174"/>
      <c r="Y9374" s="7">
        <f t="shared" si="1270"/>
        <v>0</v>
      </c>
      <c r="Z9374" s="174"/>
      <c r="AA9374" s="8">
        <f t="shared" si="1274"/>
        <v>0</v>
      </c>
      <c r="AB9374" s="164">
        <f t="shared" si="1268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1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 hidden="1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1993</v>
      </c>
      <c r="I9375" s="175" t="s">
        <v>5064</v>
      </c>
      <c r="J9375" s="168" t="s">
        <v>1995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2804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2"/>
        <v>-76132.027760000012</v>
      </c>
      <c r="W9375" s="164">
        <f t="shared" si="1273"/>
        <v>76132.027760000012</v>
      </c>
      <c r="X9375" s="174"/>
      <c r="Y9375" s="7">
        <f t="shared" si="1270"/>
        <v>0</v>
      </c>
      <c r="Z9375" s="174"/>
      <c r="AA9375" s="8">
        <f t="shared" si="1274"/>
        <v>76132.027760000012</v>
      </c>
      <c r="AB9375" s="164">
        <f t="shared" si="1268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1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 hidden="1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1993</v>
      </c>
      <c r="I9376" s="175" t="s">
        <v>5064</v>
      </c>
      <c r="J9376" s="168" t="s">
        <v>1995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2804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2"/>
        <v>540262.81999999983</v>
      </c>
      <c r="W9376" s="164">
        <f t="shared" si="1273"/>
        <v>997472.5</v>
      </c>
      <c r="X9376" s="174"/>
      <c r="Y9376" s="7">
        <f t="shared" si="1270"/>
        <v>0</v>
      </c>
      <c r="Z9376" s="174"/>
      <c r="AA9376" s="8">
        <f t="shared" si="1274"/>
        <v>997472.5</v>
      </c>
      <c r="AB9376" s="164">
        <f t="shared" si="1268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1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 hidden="1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1993</v>
      </c>
      <c r="I9377" s="175" t="s">
        <v>5064</v>
      </c>
      <c r="J9377" s="168" t="s">
        <v>1995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2804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2"/>
        <v>-161735.08000000002</v>
      </c>
      <c r="W9377" s="164">
        <f t="shared" si="1273"/>
        <v>124072.8</v>
      </c>
      <c r="X9377" s="174"/>
      <c r="Y9377" s="7">
        <f t="shared" si="1270"/>
        <v>0</v>
      </c>
      <c r="Z9377" s="174"/>
      <c r="AA9377" s="8">
        <f t="shared" si="1274"/>
        <v>124072.8</v>
      </c>
      <c r="AB9377" s="164">
        <f t="shared" si="1268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1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 hidden="1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1993</v>
      </c>
      <c r="I9378" s="175" t="s">
        <v>5064</v>
      </c>
      <c r="J9378" s="168" t="s">
        <v>1995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2805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2"/>
        <v>-75312.208809999996</v>
      </c>
      <c r="W9378" s="164">
        <f t="shared" si="1273"/>
        <v>71193.798809999993</v>
      </c>
      <c r="X9378" s="174"/>
      <c r="Y9378" s="7">
        <f t="shared" si="1270"/>
        <v>0</v>
      </c>
      <c r="Z9378" s="174"/>
      <c r="AA9378" s="8">
        <f t="shared" si="1274"/>
        <v>71193.798809999993</v>
      </c>
      <c r="AB9378" s="164">
        <f t="shared" si="1268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1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 hidden="1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1993</v>
      </c>
      <c r="I9379" s="175" t="s">
        <v>5064</v>
      </c>
      <c r="J9379" s="168" t="s">
        <v>1995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2805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2"/>
        <v>1088827.7799999998</v>
      </c>
      <c r="W9379" s="164">
        <f t="shared" si="1273"/>
        <v>2288674.9</v>
      </c>
      <c r="X9379" s="174"/>
      <c r="Y9379" s="7">
        <f t="shared" si="1270"/>
        <v>0</v>
      </c>
      <c r="Z9379" s="174"/>
      <c r="AA9379" s="8">
        <f t="shared" si="1274"/>
        <v>2288674.9</v>
      </c>
      <c r="AB9379" s="164">
        <f t="shared" si="1268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1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 hidden="1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1993</v>
      </c>
      <c r="I9380" s="175" t="s">
        <v>5064</v>
      </c>
      <c r="J9380" s="168" t="s">
        <v>1995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2805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2"/>
        <v>-320119.56</v>
      </c>
      <c r="W9380" s="164">
        <f t="shared" si="1273"/>
        <v>191055.72</v>
      </c>
      <c r="X9380" s="174"/>
      <c r="Y9380" s="7">
        <f t="shared" si="1270"/>
        <v>0</v>
      </c>
      <c r="Z9380" s="174"/>
      <c r="AA9380" s="8">
        <f t="shared" si="1274"/>
        <v>191055.72</v>
      </c>
      <c r="AB9380" s="164">
        <f t="shared" si="1268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1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 hidden="1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1872</v>
      </c>
      <c r="F9381" s="175" t="s">
        <v>1882</v>
      </c>
      <c r="G9381" s="176" t="s">
        <v>1872</v>
      </c>
      <c r="H9381" s="175" t="s">
        <v>1993</v>
      </c>
      <c r="I9381" s="175" t="s">
        <v>5064</v>
      </c>
      <c r="J9381" s="168" t="s">
        <v>1995</v>
      </c>
      <c r="K9381" s="158" t="s">
        <v>32</v>
      </c>
      <c r="L9381" s="175" t="s">
        <v>2806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4058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2"/>
        <v>4798.75</v>
      </c>
      <c r="W9381" s="164">
        <f t="shared" si="1273"/>
        <v>25937.599999999999</v>
      </c>
      <c r="X9381" s="174"/>
      <c r="Y9381" s="7">
        <f t="shared" si="1270"/>
        <v>0</v>
      </c>
      <c r="Z9381" s="174"/>
      <c r="AA9381" s="8">
        <f t="shared" si="1274"/>
        <v>25937.599999999999</v>
      </c>
      <c r="AB9381" s="164">
        <f t="shared" si="1268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1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 hidden="1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1872</v>
      </c>
      <c r="F9382" s="175" t="s">
        <v>1882</v>
      </c>
      <c r="G9382" s="176" t="s">
        <v>1872</v>
      </c>
      <c r="H9382" s="175" t="s">
        <v>1993</v>
      </c>
      <c r="I9382" s="175" t="s">
        <v>5064</v>
      </c>
      <c r="J9382" s="168" t="s">
        <v>1995</v>
      </c>
      <c r="K9382" s="158" t="s">
        <v>32</v>
      </c>
      <c r="L9382" s="175" t="s">
        <v>2807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2808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2"/>
        <v>27200.089999999997</v>
      </c>
      <c r="W9382" s="164">
        <f t="shared" si="1273"/>
        <v>72695.5</v>
      </c>
      <c r="X9382" s="174"/>
      <c r="Y9382" s="7">
        <f t="shared" si="1270"/>
        <v>0</v>
      </c>
      <c r="Z9382" s="174"/>
      <c r="AA9382" s="8">
        <f t="shared" si="1274"/>
        <v>72695.5</v>
      </c>
      <c r="AB9382" s="164">
        <f t="shared" si="1268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1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 hidden="1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1872</v>
      </c>
      <c r="F9383" s="175" t="s">
        <v>1882</v>
      </c>
      <c r="G9383" s="176" t="s">
        <v>1872</v>
      </c>
      <c r="H9383" s="175" t="s">
        <v>1993</v>
      </c>
      <c r="I9383" s="175" t="s">
        <v>5064</v>
      </c>
      <c r="J9383" s="168" t="s">
        <v>1995</v>
      </c>
      <c r="K9383" s="158" t="s">
        <v>32</v>
      </c>
      <c r="L9383" s="175" t="s">
        <v>1883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2809</v>
      </c>
      <c r="R9383" s="160"/>
      <c r="S9383" s="174">
        <v>0</v>
      </c>
      <c r="T9383" s="174">
        <v>0</v>
      </c>
      <c r="U9383" s="174">
        <v>0</v>
      </c>
      <c r="V9383" s="174">
        <f t="shared" si="1272"/>
        <v>0</v>
      </c>
      <c r="W9383" s="164">
        <f t="shared" si="1273"/>
        <v>0</v>
      </c>
      <c r="X9383" s="174"/>
      <c r="Y9383" s="7">
        <f t="shared" si="1270"/>
        <v>0</v>
      </c>
      <c r="Z9383" s="174"/>
      <c r="AA9383" s="8">
        <f t="shared" si="1274"/>
        <v>0</v>
      </c>
      <c r="AB9383" s="164">
        <f t="shared" si="1268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1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 hidden="1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2810</v>
      </c>
      <c r="F9384" s="175" t="s">
        <v>2810</v>
      </c>
      <c r="G9384" s="176" t="s">
        <v>2810</v>
      </c>
      <c r="H9384" s="175" t="s">
        <v>1993</v>
      </c>
      <c r="I9384" s="175" t="s">
        <v>5064</v>
      </c>
      <c r="J9384" s="168" t="s">
        <v>1995</v>
      </c>
      <c r="K9384" s="158" t="s">
        <v>32</v>
      </c>
      <c r="L9384" s="175" t="s">
        <v>2811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2812</v>
      </c>
      <c r="R9384" s="160"/>
      <c r="S9384" s="174">
        <v>9993</v>
      </c>
      <c r="T9384" s="174">
        <v>0</v>
      </c>
      <c r="U9384" s="174">
        <v>0</v>
      </c>
      <c r="V9384" s="174">
        <f t="shared" si="1272"/>
        <v>9993</v>
      </c>
      <c r="W9384" s="164">
        <f t="shared" si="1273"/>
        <v>0</v>
      </c>
      <c r="X9384" s="174"/>
      <c r="Y9384" s="7">
        <f t="shared" si="1270"/>
        <v>0</v>
      </c>
      <c r="Z9384" s="174"/>
      <c r="AA9384" s="8">
        <f t="shared" si="1274"/>
        <v>0</v>
      </c>
      <c r="AB9384" s="164">
        <f t="shared" si="1268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1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 hidden="1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2816</v>
      </c>
      <c r="F9385" s="175" t="s">
        <v>2816</v>
      </c>
      <c r="G9385" s="176" t="s">
        <v>2816</v>
      </c>
      <c r="H9385" s="175" t="s">
        <v>1993</v>
      </c>
      <c r="I9385" s="175" t="s">
        <v>5064</v>
      </c>
      <c r="J9385" s="168" t="s">
        <v>1995</v>
      </c>
      <c r="K9385" s="158" t="s">
        <v>32</v>
      </c>
      <c r="L9385" s="175" t="s">
        <v>2816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2817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2"/>
        <v>77407.299999999988</v>
      </c>
      <c r="W9385" s="164">
        <f t="shared" si="1273"/>
        <v>270532.25490196078</v>
      </c>
      <c r="X9385" s="174"/>
      <c r="Y9385" s="7">
        <f t="shared" si="1270"/>
        <v>0</v>
      </c>
      <c r="Z9385" s="174"/>
      <c r="AA9385" s="8">
        <f t="shared" si="1274"/>
        <v>270532.25490196078</v>
      </c>
      <c r="AB9385" s="164">
        <f t="shared" si="1268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1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 hidden="1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1993</v>
      </c>
      <c r="I9386" s="175" t="s">
        <v>5064</v>
      </c>
      <c r="J9386" s="168" t="s">
        <v>1995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2818</v>
      </c>
      <c r="R9386" s="160"/>
      <c r="S9386" s="174">
        <v>495.7</v>
      </c>
      <c r="T9386" s="174">
        <v>0</v>
      </c>
      <c r="U9386" s="174">
        <v>0</v>
      </c>
      <c r="V9386" s="174">
        <f t="shared" si="1272"/>
        <v>495.7</v>
      </c>
      <c r="W9386" s="164">
        <f t="shared" si="1273"/>
        <v>0</v>
      </c>
      <c r="X9386" s="174"/>
      <c r="Y9386" s="7">
        <f t="shared" si="1270"/>
        <v>0</v>
      </c>
      <c r="Z9386" s="174"/>
      <c r="AA9386" s="8">
        <f t="shared" si="1274"/>
        <v>0</v>
      </c>
      <c r="AB9386" s="164">
        <f t="shared" si="1268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1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 hidden="1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1993</v>
      </c>
      <c r="I9387" s="175" t="s">
        <v>5064</v>
      </c>
      <c r="J9387" s="168" t="s">
        <v>1995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2819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2"/>
        <v>35934.150000000009</v>
      </c>
      <c r="W9387" s="164">
        <f t="shared" si="1273"/>
        <v>100361.07843137255</v>
      </c>
      <c r="X9387" s="174"/>
      <c r="Y9387" s="7">
        <f t="shared" si="1270"/>
        <v>0</v>
      </c>
      <c r="Z9387" s="174"/>
      <c r="AA9387" s="8">
        <f t="shared" si="1274"/>
        <v>100361.07843137255</v>
      </c>
      <c r="AB9387" s="164">
        <f t="shared" si="1268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1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 hidden="1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1898</v>
      </c>
      <c r="F9388" s="175" t="s">
        <v>1898</v>
      </c>
      <c r="G9388" s="176" t="s">
        <v>1898</v>
      </c>
      <c r="H9388" s="175" t="s">
        <v>1993</v>
      </c>
      <c r="I9388" s="175" t="s">
        <v>5064</v>
      </c>
      <c r="J9388" s="168" t="s">
        <v>1995</v>
      </c>
      <c r="K9388" s="158" t="s">
        <v>32</v>
      </c>
      <c r="L9388" s="175" t="s">
        <v>2820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2821</v>
      </c>
      <c r="R9388" s="160"/>
      <c r="S9388" s="174">
        <v>0</v>
      </c>
      <c r="T9388" s="174">
        <v>0</v>
      </c>
      <c r="U9388" s="174">
        <v>0</v>
      </c>
      <c r="V9388" s="174">
        <f t="shared" si="1272"/>
        <v>0</v>
      </c>
      <c r="W9388" s="164">
        <f t="shared" si="1273"/>
        <v>0</v>
      </c>
      <c r="X9388" s="174"/>
      <c r="Y9388" s="7">
        <f t="shared" si="1270"/>
        <v>0</v>
      </c>
      <c r="Z9388" s="174"/>
      <c r="AA9388" s="8">
        <f t="shared" si="1274"/>
        <v>0</v>
      </c>
      <c r="AB9388" s="164">
        <f t="shared" si="1268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1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 hidden="1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2824</v>
      </c>
      <c r="F9389" s="175" t="s">
        <v>2824</v>
      </c>
      <c r="G9389" s="176" t="s">
        <v>2824</v>
      </c>
      <c r="H9389" s="175" t="s">
        <v>1993</v>
      </c>
      <c r="I9389" s="175" t="s">
        <v>5064</v>
      </c>
      <c r="J9389" s="168" t="s">
        <v>1995</v>
      </c>
      <c r="K9389" s="158" t="s">
        <v>32</v>
      </c>
      <c r="L9389" s="175" t="s">
        <v>2824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2825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2"/>
        <v>3.0000000000654801E-2</v>
      </c>
      <c r="W9389" s="164">
        <f t="shared" si="1273"/>
        <v>0</v>
      </c>
      <c r="X9389" s="174"/>
      <c r="Y9389" s="7">
        <f t="shared" si="1270"/>
        <v>0</v>
      </c>
      <c r="Z9389" s="174"/>
      <c r="AA9389" s="8">
        <f t="shared" si="1274"/>
        <v>0</v>
      </c>
      <c r="AB9389" s="164">
        <f t="shared" si="1268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1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 hidden="1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2826</v>
      </c>
      <c r="F9390" s="175" t="s">
        <v>2826</v>
      </c>
      <c r="G9390" s="176" t="s">
        <v>2826</v>
      </c>
      <c r="H9390" s="175" t="s">
        <v>1993</v>
      </c>
      <c r="I9390" s="175" t="s">
        <v>5064</v>
      </c>
      <c r="J9390" s="168" t="s">
        <v>1995</v>
      </c>
      <c r="K9390" s="158" t="s">
        <v>32</v>
      </c>
      <c r="L9390" s="175" t="s">
        <v>2826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2827</v>
      </c>
      <c r="R9390" s="160"/>
      <c r="S9390" s="174">
        <v>169.4</v>
      </c>
      <c r="T9390" s="174">
        <v>0</v>
      </c>
      <c r="U9390" s="174">
        <v>0</v>
      </c>
      <c r="V9390" s="174">
        <f t="shared" si="1272"/>
        <v>169.4</v>
      </c>
      <c r="W9390" s="164">
        <f t="shared" si="1273"/>
        <v>0</v>
      </c>
      <c r="X9390" s="174"/>
      <c r="Y9390" s="7">
        <f t="shared" si="1270"/>
        <v>0</v>
      </c>
      <c r="Z9390" s="174"/>
      <c r="AA9390" s="8">
        <f t="shared" si="1274"/>
        <v>0</v>
      </c>
      <c r="AB9390" s="164">
        <f t="shared" si="1268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1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 hidden="1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2828</v>
      </c>
      <c r="F9391" s="175" t="s">
        <v>2828</v>
      </c>
      <c r="G9391" s="176" t="s">
        <v>2828</v>
      </c>
      <c r="H9391" s="175" t="s">
        <v>1993</v>
      </c>
      <c r="I9391" s="175" t="s">
        <v>5064</v>
      </c>
      <c r="J9391" s="168" t="s">
        <v>1995</v>
      </c>
      <c r="K9391" s="158" t="s">
        <v>32</v>
      </c>
      <c r="L9391" s="175" t="s">
        <v>2829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2830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2"/>
        <v>1.0000000002037299E-2</v>
      </c>
      <c r="W9391" s="164">
        <f t="shared" si="1273"/>
        <v>0</v>
      </c>
      <c r="X9391" s="174"/>
      <c r="Y9391" s="7">
        <f t="shared" si="1270"/>
        <v>0</v>
      </c>
      <c r="Z9391" s="174"/>
      <c r="AA9391" s="8">
        <f t="shared" si="1274"/>
        <v>0</v>
      </c>
      <c r="AB9391" s="164">
        <f t="shared" si="1268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1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 hidden="1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2831</v>
      </c>
      <c r="F9392" s="175" t="s">
        <v>2831</v>
      </c>
      <c r="G9392" s="176" t="s">
        <v>2831</v>
      </c>
      <c r="H9392" s="175" t="s">
        <v>1993</v>
      </c>
      <c r="I9392" s="175" t="s">
        <v>5064</v>
      </c>
      <c r="J9392" s="168" t="s">
        <v>1995</v>
      </c>
      <c r="K9392" s="158" t="s">
        <v>32</v>
      </c>
      <c r="L9392" s="175" t="s">
        <v>2831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2832</v>
      </c>
      <c r="R9392" s="160"/>
      <c r="S9392" s="174">
        <v>484</v>
      </c>
      <c r="T9392" s="174">
        <v>0</v>
      </c>
      <c r="U9392" s="174">
        <v>0</v>
      </c>
      <c r="V9392" s="174">
        <f t="shared" si="1272"/>
        <v>484</v>
      </c>
      <c r="W9392" s="164">
        <f t="shared" si="1273"/>
        <v>0</v>
      </c>
      <c r="X9392" s="174"/>
      <c r="Y9392" s="7">
        <f t="shared" si="1270"/>
        <v>0</v>
      </c>
      <c r="Z9392" s="174"/>
      <c r="AA9392" s="8">
        <f t="shared" si="1274"/>
        <v>0</v>
      </c>
      <c r="AB9392" s="164">
        <f t="shared" si="1268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1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 hidden="1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1993</v>
      </c>
      <c r="I9393" s="175" t="s">
        <v>5064</v>
      </c>
      <c r="J9393" s="168" t="s">
        <v>1995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2835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2"/>
        <v>1.00000000093132E-2</v>
      </c>
      <c r="W9393" s="164">
        <f t="shared" si="1273"/>
        <v>0</v>
      </c>
      <c r="X9393" s="174"/>
      <c r="Y9393" s="7">
        <f t="shared" si="1270"/>
        <v>0</v>
      </c>
      <c r="Z9393" s="174"/>
      <c r="AA9393" s="8">
        <f t="shared" si="1274"/>
        <v>0</v>
      </c>
      <c r="AB9393" s="164">
        <f t="shared" si="1268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1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 hidden="1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2797</v>
      </c>
      <c r="F9394" s="175" t="s">
        <v>2797</v>
      </c>
      <c r="G9394" s="176" t="s">
        <v>2797</v>
      </c>
      <c r="H9394" s="175" t="s">
        <v>1993</v>
      </c>
      <c r="I9394" s="175" t="s">
        <v>5064</v>
      </c>
      <c r="J9394" s="168" t="s">
        <v>1995</v>
      </c>
      <c r="K9394" s="158" t="s">
        <v>32</v>
      </c>
      <c r="L9394" s="175" t="s">
        <v>2797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2799</v>
      </c>
      <c r="R9394" s="160"/>
      <c r="S9394" s="174">
        <v>-11218.59</v>
      </c>
      <c r="T9394" s="174">
        <v>0</v>
      </c>
      <c r="U9394" s="174">
        <v>0</v>
      </c>
      <c r="V9394" s="174">
        <f t="shared" si="1272"/>
        <v>-11218.59</v>
      </c>
      <c r="W9394" s="164">
        <f t="shared" si="1273"/>
        <v>0</v>
      </c>
      <c r="X9394" s="174"/>
      <c r="Y9394" s="7">
        <f t="shared" si="1270"/>
        <v>0</v>
      </c>
      <c r="Z9394" s="174"/>
      <c r="AA9394" s="8">
        <f t="shared" si="1274"/>
        <v>0</v>
      </c>
      <c r="AB9394" s="164">
        <f t="shared" si="1268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1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 hidden="1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2797</v>
      </c>
      <c r="F9395" s="175" t="s">
        <v>2797</v>
      </c>
      <c r="G9395" s="176" t="s">
        <v>2797</v>
      </c>
      <c r="H9395" s="175" t="s">
        <v>1993</v>
      </c>
      <c r="I9395" s="175" t="s">
        <v>5064</v>
      </c>
      <c r="J9395" s="168" t="s">
        <v>1995</v>
      </c>
      <c r="K9395" s="158" t="s">
        <v>32</v>
      </c>
      <c r="L9395" s="175" t="s">
        <v>2797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2799</v>
      </c>
      <c r="R9395" s="160"/>
      <c r="S9395" s="174">
        <v>42529.49</v>
      </c>
      <c r="T9395" s="174">
        <v>0</v>
      </c>
      <c r="U9395" s="174">
        <v>0</v>
      </c>
      <c r="V9395" s="174">
        <f t="shared" si="1272"/>
        <v>42529.49</v>
      </c>
      <c r="W9395" s="164">
        <f t="shared" si="1273"/>
        <v>0</v>
      </c>
      <c r="X9395" s="174"/>
      <c r="Y9395" s="7">
        <f t="shared" si="1270"/>
        <v>0</v>
      </c>
      <c r="Z9395" s="174"/>
      <c r="AA9395" s="8">
        <f t="shared" si="1274"/>
        <v>0</v>
      </c>
      <c r="AB9395" s="164">
        <f t="shared" si="1268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1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 hidden="1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3490</v>
      </c>
      <c r="F9396" s="175" t="s">
        <v>3490</v>
      </c>
      <c r="G9396" s="176" t="s">
        <v>3490</v>
      </c>
      <c r="H9396" s="175" t="s">
        <v>1993</v>
      </c>
      <c r="I9396" s="175" t="s">
        <v>5064</v>
      </c>
      <c r="J9396" s="168" t="s">
        <v>1995</v>
      </c>
      <c r="K9396" s="158" t="s">
        <v>32</v>
      </c>
      <c r="L9396" s="175" t="s">
        <v>3490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3491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3"/>
        <v>0</v>
      </c>
      <c r="X9396" s="174"/>
      <c r="Y9396" s="7">
        <f t="shared" si="1270"/>
        <v>0</v>
      </c>
      <c r="Z9396" s="174"/>
      <c r="AA9396" s="8">
        <f t="shared" si="1274"/>
        <v>0</v>
      </c>
      <c r="AB9396" s="164">
        <f t="shared" si="1268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1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 hidden="1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3490</v>
      </c>
      <c r="F9397" s="175" t="s">
        <v>3490</v>
      </c>
      <c r="G9397" s="176" t="s">
        <v>3490</v>
      </c>
      <c r="H9397" s="175" t="s">
        <v>1993</v>
      </c>
      <c r="I9397" s="175" t="s">
        <v>5064</v>
      </c>
      <c r="J9397" s="168" t="s">
        <v>1995</v>
      </c>
      <c r="K9397" s="158" t="s">
        <v>32</v>
      </c>
      <c r="L9397" s="175" t="s">
        <v>3490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3492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3"/>
        <v>0</v>
      </c>
      <c r="X9397" s="174"/>
      <c r="Y9397" s="7">
        <f t="shared" si="1270"/>
        <v>0</v>
      </c>
      <c r="Z9397" s="174"/>
      <c r="AA9397" s="8">
        <f t="shared" si="1274"/>
        <v>0</v>
      </c>
      <c r="AB9397" s="164">
        <f t="shared" si="1268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1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 hidden="1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3490</v>
      </c>
      <c r="F9398" s="175" t="s">
        <v>3490</v>
      </c>
      <c r="G9398" s="176" t="s">
        <v>3490</v>
      </c>
      <c r="H9398" s="175" t="s">
        <v>1993</v>
      </c>
      <c r="I9398" s="175" t="s">
        <v>5064</v>
      </c>
      <c r="J9398" s="168" t="s">
        <v>1995</v>
      </c>
      <c r="K9398" s="158" t="s">
        <v>32</v>
      </c>
      <c r="L9398" s="175" t="s">
        <v>3490</v>
      </c>
      <c r="M9398" s="175" t="s">
        <v>63</v>
      </c>
      <c r="N9398" s="175" t="s">
        <v>4926</v>
      </c>
      <c r="O9398" s="175" t="s">
        <v>80</v>
      </c>
      <c r="P9398" s="177">
        <v>0</v>
      </c>
      <c r="Q9398" s="178" t="s">
        <v>3491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3"/>
        <v>0</v>
      </c>
      <c r="X9398" s="174"/>
      <c r="Y9398" s="7">
        <f t="shared" si="1270"/>
        <v>0</v>
      </c>
      <c r="Z9398" s="174"/>
      <c r="AA9398" s="8">
        <f t="shared" si="1274"/>
        <v>0</v>
      </c>
      <c r="AB9398" s="164">
        <f t="shared" si="1268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1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 hidden="1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3490</v>
      </c>
      <c r="F9399" s="175" t="s">
        <v>3490</v>
      </c>
      <c r="G9399" s="176" t="s">
        <v>3490</v>
      </c>
      <c r="H9399" s="175" t="s">
        <v>1993</v>
      </c>
      <c r="I9399" s="175" t="s">
        <v>5064</v>
      </c>
      <c r="J9399" s="168" t="s">
        <v>1995</v>
      </c>
      <c r="K9399" s="158" t="s">
        <v>32</v>
      </c>
      <c r="L9399" s="175" t="s">
        <v>3490</v>
      </c>
      <c r="M9399" s="175" t="s">
        <v>63</v>
      </c>
      <c r="N9399" s="175" t="s">
        <v>4926</v>
      </c>
      <c r="O9399" s="175" t="s">
        <v>80</v>
      </c>
      <c r="P9399" s="177">
        <v>0</v>
      </c>
      <c r="Q9399" s="178" t="s">
        <v>3492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3"/>
        <v>0</v>
      </c>
      <c r="X9399" s="174"/>
      <c r="Y9399" s="7">
        <f t="shared" si="1270"/>
        <v>0</v>
      </c>
      <c r="Z9399" s="174"/>
      <c r="AA9399" s="8">
        <f t="shared" si="1274"/>
        <v>0</v>
      </c>
      <c r="AB9399" s="164">
        <f t="shared" si="1268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1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 hidden="1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1993</v>
      </c>
      <c r="I9400" s="175" t="s">
        <v>5064</v>
      </c>
      <c r="J9400" s="168" t="s">
        <v>1995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2732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2"/>
        <v>80554</v>
      </c>
      <c r="W9400" s="164">
        <f t="shared" si="1273"/>
        <v>147616.9</v>
      </c>
      <c r="X9400" s="174"/>
      <c r="Y9400" s="7">
        <f t="shared" si="1270"/>
        <v>0</v>
      </c>
      <c r="Z9400" s="174"/>
      <c r="AA9400" s="8">
        <f t="shared" si="1274"/>
        <v>147616.9</v>
      </c>
      <c r="AB9400" s="164">
        <f t="shared" ref="AB9400:AB9463" si="1275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1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 hidden="1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4983</v>
      </c>
      <c r="H9401" s="158" t="s">
        <v>47</v>
      </c>
      <c r="I9401" s="158" t="s">
        <v>5066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2"/>
        <v>-429349.71</v>
      </c>
      <c r="W9401" s="164">
        <f t="shared" si="1273"/>
        <v>373347.57391304354</v>
      </c>
      <c r="X9401" s="164"/>
      <c r="Y9401" s="7">
        <f t="shared" si="1270"/>
        <v>0</v>
      </c>
      <c r="Z9401" s="164"/>
      <c r="AA9401" s="8">
        <f t="shared" si="1274"/>
        <v>373347.57391304354</v>
      </c>
      <c r="AB9401" s="164">
        <f t="shared" si="1275"/>
        <v>56002.136086956481</v>
      </c>
      <c r="AC9401" s="164">
        <f t="shared" ref="AC9401:AC9404" si="1276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7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 hidden="1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5066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2"/>
        <v>-124867.67</v>
      </c>
      <c r="W9402" s="164">
        <f t="shared" si="1273"/>
        <v>115618.21296296295</v>
      </c>
      <c r="X9402" s="164"/>
      <c r="Y9402" s="7">
        <f t="shared" si="1270"/>
        <v>0</v>
      </c>
      <c r="Z9402" s="164"/>
      <c r="AA9402" s="8">
        <f t="shared" si="1274"/>
        <v>115618.21296296295</v>
      </c>
      <c r="AB9402" s="164">
        <f t="shared" si="1275"/>
        <v>9249.4570370370493</v>
      </c>
      <c r="AC9402" s="164">
        <f t="shared" si="1276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7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 hidden="1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4910</v>
      </c>
      <c r="G9403" s="159" t="s">
        <v>301</v>
      </c>
      <c r="H9403" s="158" t="s">
        <v>47</v>
      </c>
      <c r="I9403" s="158" t="s">
        <v>5066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2"/>
        <v>-50324.1</v>
      </c>
      <c r="W9403" s="164">
        <f t="shared" si="1273"/>
        <v>47475.566037735844</v>
      </c>
      <c r="X9403" s="164"/>
      <c r="Y9403" s="7">
        <f t="shared" si="1270"/>
        <v>0</v>
      </c>
      <c r="Z9403" s="164"/>
      <c r="AA9403" s="8">
        <f t="shared" si="1274"/>
        <v>47475.566037735844</v>
      </c>
      <c r="AB9403" s="164">
        <f t="shared" si="1275"/>
        <v>2848.533962264155</v>
      </c>
      <c r="AC9403" s="164">
        <f t="shared" si="1276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7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 hidden="1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4911</v>
      </c>
      <c r="G9404" s="159" t="s">
        <v>526</v>
      </c>
      <c r="H9404" s="158" t="s">
        <v>47</v>
      </c>
      <c r="I9404" s="158" t="s">
        <v>5066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3363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2"/>
        <v>-170038.29999999981</v>
      </c>
      <c r="W9404" s="164">
        <f t="shared" si="1273"/>
        <v>157442.87037037019</v>
      </c>
      <c r="X9404" s="164"/>
      <c r="Y9404" s="7">
        <f t="shared" si="1270"/>
        <v>0</v>
      </c>
      <c r="Z9404" s="164"/>
      <c r="AA9404" s="8">
        <f t="shared" si="1274"/>
        <v>157442.87037037019</v>
      </c>
      <c r="AB9404" s="164">
        <f t="shared" si="1275"/>
        <v>12595.429629629623</v>
      </c>
      <c r="AC9404" s="164">
        <f t="shared" si="1276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7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 hidden="1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2871</v>
      </c>
      <c r="F9405" s="158" t="s">
        <v>4984</v>
      </c>
      <c r="G9405" s="159" t="s">
        <v>2871</v>
      </c>
      <c r="H9405" s="158" t="s">
        <v>2837</v>
      </c>
      <c r="I9405" s="158" t="s">
        <v>5068</v>
      </c>
      <c r="J9405" s="168" t="s">
        <v>2839</v>
      </c>
      <c r="K9405" s="158" t="s">
        <v>32</v>
      </c>
      <c r="L9405" s="158" t="s">
        <v>4985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0"/>
        <v>0</v>
      </c>
      <c r="Z9405" s="164"/>
      <c r="AA9405" s="8">
        <f>AO9405+X9405</f>
        <v>0</v>
      </c>
      <c r="AB9405" s="164">
        <f t="shared" si="1275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 hidden="1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2871</v>
      </c>
      <c r="F9406" s="158" t="s">
        <v>2872</v>
      </c>
      <c r="G9406" s="159" t="s">
        <v>2871</v>
      </c>
      <c r="H9406" s="158" t="s">
        <v>2837</v>
      </c>
      <c r="I9406" s="158" t="s">
        <v>5068</v>
      </c>
      <c r="J9406" s="168" t="s">
        <v>2839</v>
      </c>
      <c r="K9406" s="158" t="s">
        <v>32</v>
      </c>
      <c r="L9406" s="158" t="s">
        <v>2873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8">S9406+T9406-U9406</f>
        <v>35173.490000000005</v>
      </c>
      <c r="W9406" s="164">
        <f t="shared" ref="W9406:W9469" si="1279">IF(O9406="折扣",U9406*P9406,U9406*(1+AI9406)/(1+P9406+AI9406))</f>
        <v>0</v>
      </c>
      <c r="X9406" s="164"/>
      <c r="Y9406" s="7">
        <f t="shared" si="1270"/>
        <v>0</v>
      </c>
      <c r="Z9406" s="164"/>
      <c r="AA9406" s="8">
        <f t="shared" ref="AA9406:AA9469" si="1280">AO9406+X9406</f>
        <v>0</v>
      </c>
      <c r="AB9406" s="164">
        <f t="shared" si="1275"/>
        <v>0</v>
      </c>
      <c r="AC9406" s="164">
        <f t="shared" ref="AC9406:AC9469" si="1281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2">AM9406/(1+AI9406)</f>
        <v>0</v>
      </c>
      <c r="AK9406" s="241">
        <v>0</v>
      </c>
      <c r="AL9406" s="241">
        <f t="shared" ref="AL9406:AL9469" si="1283">T9406*AI9406</f>
        <v>0</v>
      </c>
      <c r="AM9406" s="241">
        <v>0</v>
      </c>
      <c r="AN9406" s="241">
        <f t="shared" ref="AN9406:AN9469" si="1284">AK9406+AL9406-AM9406+U9406</f>
        <v>0</v>
      </c>
      <c r="AO9406" s="241">
        <f t="shared" ref="AO9406:AO9469" si="1285">IF(O9406="折扣",AM9406*P9406,AM9406/(1+P9406+AI9406))</f>
        <v>0</v>
      </c>
      <c r="AP9406" s="152" t="e">
        <v>#N/A</v>
      </c>
    </row>
    <row r="9407" spans="1:43" ht="14.25" hidden="1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2871</v>
      </c>
      <c r="F9407" s="158" t="s">
        <v>2874</v>
      </c>
      <c r="G9407" s="159" t="s">
        <v>2871</v>
      </c>
      <c r="H9407" s="158" t="s">
        <v>2837</v>
      </c>
      <c r="I9407" s="158" t="s">
        <v>5068</v>
      </c>
      <c r="J9407" s="168" t="s">
        <v>2839</v>
      </c>
      <c r="K9407" s="158" t="s">
        <v>32</v>
      </c>
      <c r="L9407" s="158" t="s">
        <v>2875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8"/>
        <v>2524.0100000000002</v>
      </c>
      <c r="W9407" s="164">
        <f t="shared" si="1279"/>
        <v>7188.4519230769229</v>
      </c>
      <c r="X9407" s="164"/>
      <c r="Y9407" s="7">
        <f t="shared" si="1270"/>
        <v>0</v>
      </c>
      <c r="Z9407" s="164"/>
      <c r="AA9407" s="8">
        <f>AO9407+X9407</f>
        <v>7188.4519230769229</v>
      </c>
      <c r="AB9407" s="164">
        <f t="shared" si="1275"/>
        <v>287.53807692307691</v>
      </c>
      <c r="AC9407" s="164">
        <f t="shared" si="1281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2"/>
        <v>7475.99</v>
      </c>
      <c r="AK9407" s="241">
        <v>0</v>
      </c>
      <c r="AL9407" s="241">
        <f t="shared" si="1283"/>
        <v>0</v>
      </c>
      <c r="AM9407" s="241">
        <v>7475.99</v>
      </c>
      <c r="AN9407" s="241">
        <f t="shared" si="1284"/>
        <v>0</v>
      </c>
      <c r="AO9407" s="241">
        <f t="shared" si="1285"/>
        <v>7188.4519230769229</v>
      </c>
      <c r="AP9407" s="152" t="e">
        <v>#N/A</v>
      </c>
      <c r="AQ9407" s="91">
        <f>AO9407-W9407</f>
        <v>0</v>
      </c>
    </row>
    <row r="9408" spans="1:43" ht="14.25" hidden="1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4378</v>
      </c>
      <c r="F9408" s="158" t="s">
        <v>4378</v>
      </c>
      <c r="G9408" s="159" t="s">
        <v>4378</v>
      </c>
      <c r="H9408" s="158" t="s">
        <v>2837</v>
      </c>
      <c r="I9408" s="158" t="s">
        <v>5068</v>
      </c>
      <c r="J9408" s="168" t="s">
        <v>2839</v>
      </c>
      <c r="K9408" s="158" t="s">
        <v>32</v>
      </c>
      <c r="L9408" s="158" t="s">
        <v>4379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8"/>
        <v>963.25</v>
      </c>
      <c r="W9408" s="164">
        <f t="shared" si="1279"/>
        <v>32.00961538461538</v>
      </c>
      <c r="X9408" s="164"/>
      <c r="Y9408" s="7">
        <f t="shared" si="1270"/>
        <v>0</v>
      </c>
      <c r="Z9408" s="164"/>
      <c r="AA9408" s="8">
        <f t="shared" ref="AA9408:AA9409" si="1286">AO9408+X9408</f>
        <v>32.03846153846154</v>
      </c>
      <c r="AB9408" s="164">
        <f t="shared" si="1275"/>
        <v>1.2803846153846195</v>
      </c>
      <c r="AC9408" s="164">
        <f t="shared" si="1281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2"/>
        <v>33.32</v>
      </c>
      <c r="AK9408" s="241">
        <v>0</v>
      </c>
      <c r="AL9408" s="241">
        <f t="shared" si="1283"/>
        <v>0</v>
      </c>
      <c r="AM9408" s="241">
        <v>33.32</v>
      </c>
      <c r="AN9408" s="241">
        <f t="shared" si="1284"/>
        <v>-3.0000000000001137E-2</v>
      </c>
      <c r="AO9408" s="241">
        <f t="shared" si="1285"/>
        <v>32.03846153846154</v>
      </c>
      <c r="AP9408" s="152" t="e">
        <v>#N/A</v>
      </c>
      <c r="AQ9408" s="91">
        <f t="shared" ref="AQ9408:AQ9409" si="1287">AO9408-W9408</f>
        <v>2.8846153846160405E-2</v>
      </c>
    </row>
    <row r="9409" spans="1:43" ht="14.25" hidden="1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4378</v>
      </c>
      <c r="F9409" s="158" t="s">
        <v>4378</v>
      </c>
      <c r="G9409" s="159" t="s">
        <v>4378</v>
      </c>
      <c r="H9409" s="158" t="s">
        <v>2837</v>
      </c>
      <c r="I9409" s="158" t="s">
        <v>5068</v>
      </c>
      <c r="J9409" s="168" t="s">
        <v>2839</v>
      </c>
      <c r="K9409" s="158" t="s">
        <v>32</v>
      </c>
      <c r="L9409" s="158" t="s">
        <v>4380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8"/>
        <v>955.69</v>
      </c>
      <c r="W9409" s="164">
        <f t="shared" si="1279"/>
        <v>42.605769230769226</v>
      </c>
      <c r="X9409" s="164"/>
      <c r="Y9409" s="7">
        <f t="shared" si="1270"/>
        <v>0</v>
      </c>
      <c r="Z9409" s="164"/>
      <c r="AA9409" s="8">
        <f t="shared" si="1286"/>
        <v>42.644230769230759</v>
      </c>
      <c r="AB9409" s="164">
        <f t="shared" si="1275"/>
        <v>1.7042307692307688</v>
      </c>
      <c r="AC9409" s="164">
        <f t="shared" si="1281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2"/>
        <v>44.349999999999994</v>
      </c>
      <c r="AK9409" s="241">
        <v>0</v>
      </c>
      <c r="AL9409" s="241">
        <f t="shared" si="1283"/>
        <v>0</v>
      </c>
      <c r="AM9409" s="241">
        <v>44.349999999999994</v>
      </c>
      <c r="AN9409" s="241">
        <f t="shared" si="1284"/>
        <v>-3.9999999999999147E-2</v>
      </c>
      <c r="AO9409" s="241">
        <f t="shared" si="1285"/>
        <v>42.644230769230759</v>
      </c>
      <c r="AP9409" s="152" t="e">
        <v>#N/A</v>
      </c>
      <c r="AQ9409" s="91">
        <f t="shared" si="1287"/>
        <v>3.8461538461532996E-2</v>
      </c>
    </row>
    <row r="9410" spans="1:43" ht="14.25" hidden="1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4378</v>
      </c>
      <c r="F9410" s="158" t="s">
        <v>4378</v>
      </c>
      <c r="G9410" s="159" t="s">
        <v>4378</v>
      </c>
      <c r="H9410" s="158" t="s">
        <v>2837</v>
      </c>
      <c r="I9410" s="158" t="s">
        <v>5068</v>
      </c>
      <c r="J9410" s="168" t="s">
        <v>2839</v>
      </c>
      <c r="K9410" s="158" t="s">
        <v>32</v>
      </c>
      <c r="L9410" s="158" t="s">
        <v>4986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8"/>
        <v>1000</v>
      </c>
      <c r="W9410" s="164">
        <f t="shared" si="1279"/>
        <v>0</v>
      </c>
      <c r="X9410" s="164"/>
      <c r="Y9410" s="7">
        <f t="shared" si="1270"/>
        <v>0</v>
      </c>
      <c r="Z9410" s="164"/>
      <c r="AA9410" s="8">
        <f t="shared" si="1280"/>
        <v>0</v>
      </c>
      <c r="AB9410" s="164">
        <f t="shared" si="1275"/>
        <v>0</v>
      </c>
      <c r="AC9410" s="164">
        <f t="shared" si="1281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2"/>
        <v>0</v>
      </c>
      <c r="AK9410" s="241">
        <v>0</v>
      </c>
      <c r="AL9410" s="241">
        <f t="shared" si="1283"/>
        <v>0</v>
      </c>
      <c r="AM9410" s="241">
        <v>0</v>
      </c>
      <c r="AN9410" s="241">
        <f t="shared" si="1284"/>
        <v>0</v>
      </c>
      <c r="AO9410" s="241">
        <f t="shared" si="1285"/>
        <v>0</v>
      </c>
      <c r="AP9410" s="152" t="e">
        <v>#N/A</v>
      </c>
    </row>
    <row r="9411" spans="1:43" ht="14.25" hidden="1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4378</v>
      </c>
      <c r="F9411" s="158" t="s">
        <v>4378</v>
      </c>
      <c r="G9411" s="159" t="s">
        <v>4378</v>
      </c>
      <c r="H9411" s="158" t="s">
        <v>2837</v>
      </c>
      <c r="I9411" s="158" t="s">
        <v>5068</v>
      </c>
      <c r="J9411" s="168" t="s">
        <v>2839</v>
      </c>
      <c r="K9411" s="158" t="s">
        <v>32</v>
      </c>
      <c r="L9411" s="158" t="s">
        <v>4986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8"/>
        <v>1000</v>
      </c>
      <c r="W9411" s="164">
        <f t="shared" si="1279"/>
        <v>0</v>
      </c>
      <c r="X9411" s="164"/>
      <c r="Y9411" s="7">
        <f t="shared" ref="Y9411:Y9474" si="1288">IF(W9411-AC9411&lt;=0,0,IF(O9411="返现",MAX(W9411-AB9411-AC9411,0),MAX(W9411-AC9411,0)))</f>
        <v>0</v>
      </c>
      <c r="Z9411" s="164"/>
      <c r="AA9411" s="8">
        <f t="shared" si="1280"/>
        <v>0</v>
      </c>
      <c r="AB9411" s="164">
        <f t="shared" si="1275"/>
        <v>0</v>
      </c>
      <c r="AC9411" s="164">
        <f t="shared" si="1281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2"/>
        <v>0</v>
      </c>
      <c r="AK9411" s="241">
        <v>0</v>
      </c>
      <c r="AL9411" s="241">
        <f t="shared" si="1283"/>
        <v>0</v>
      </c>
      <c r="AM9411" s="241">
        <v>0</v>
      </c>
      <c r="AN9411" s="241">
        <f t="shared" si="1284"/>
        <v>0</v>
      </c>
      <c r="AO9411" s="241">
        <f t="shared" si="1285"/>
        <v>0</v>
      </c>
      <c r="AP9411" s="152" t="e">
        <v>#N/A</v>
      </c>
    </row>
    <row r="9412" spans="1:43" ht="14.25" hidden="1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2887</v>
      </c>
      <c r="F9412" s="158" t="s">
        <v>2888</v>
      </c>
      <c r="G9412" s="159" t="s">
        <v>2887</v>
      </c>
      <c r="H9412" s="158" t="s">
        <v>2837</v>
      </c>
      <c r="I9412" s="158" t="s">
        <v>5068</v>
      </c>
      <c r="J9412" s="168" t="s">
        <v>2839</v>
      </c>
      <c r="K9412" s="158" t="s">
        <v>32</v>
      </c>
      <c r="L9412" s="158" t="s">
        <v>2897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8"/>
        <v>160473.87</v>
      </c>
      <c r="W9412" s="164">
        <f t="shared" si="1279"/>
        <v>0</v>
      </c>
      <c r="X9412" s="164"/>
      <c r="Y9412" s="7">
        <f t="shared" si="1288"/>
        <v>0</v>
      </c>
      <c r="Z9412" s="164"/>
      <c r="AA9412" s="8">
        <f t="shared" si="1280"/>
        <v>0</v>
      </c>
      <c r="AB9412" s="164">
        <f t="shared" si="1275"/>
        <v>0</v>
      </c>
      <c r="AC9412" s="164">
        <f t="shared" si="1281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2"/>
        <v>0</v>
      </c>
      <c r="AK9412" s="241">
        <v>0</v>
      </c>
      <c r="AL9412" s="241">
        <f t="shared" si="1283"/>
        <v>0</v>
      </c>
      <c r="AM9412" s="241">
        <v>0</v>
      </c>
      <c r="AN9412" s="241">
        <f t="shared" si="1284"/>
        <v>0</v>
      </c>
      <c r="AO9412" s="241">
        <f t="shared" si="1285"/>
        <v>0</v>
      </c>
      <c r="AP9412" s="152" t="e">
        <v>#N/A</v>
      </c>
    </row>
    <row r="9413" spans="1:43" ht="14.25" hidden="1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2886</v>
      </c>
      <c r="F9413" s="158" t="s">
        <v>2886</v>
      </c>
      <c r="G9413" s="159" t="s">
        <v>2886</v>
      </c>
      <c r="H9413" s="158" t="s">
        <v>2837</v>
      </c>
      <c r="I9413" s="158" t="s">
        <v>5068</v>
      </c>
      <c r="J9413" s="168" t="s">
        <v>2839</v>
      </c>
      <c r="K9413" s="158" t="s">
        <v>32</v>
      </c>
      <c r="L9413" s="158" t="s">
        <v>2886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79"/>
        <v>0</v>
      </c>
      <c r="X9413" s="164"/>
      <c r="Y9413" s="7">
        <f t="shared" si="1288"/>
        <v>0</v>
      </c>
      <c r="Z9413" s="164"/>
      <c r="AA9413" s="8">
        <f t="shared" si="1280"/>
        <v>0</v>
      </c>
      <c r="AB9413" s="164">
        <f t="shared" si="1275"/>
        <v>0</v>
      </c>
      <c r="AC9413" s="164">
        <f t="shared" si="1281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2"/>
        <v>0</v>
      </c>
      <c r="AK9413" s="241">
        <v>140419.18000000017</v>
      </c>
      <c r="AL9413" s="241">
        <f t="shared" si="1283"/>
        <v>-140345.28690000001</v>
      </c>
      <c r="AM9413" s="241">
        <v>0</v>
      </c>
      <c r="AN9413" s="241">
        <f t="shared" si="1284"/>
        <v>73.893100000161212</v>
      </c>
      <c r="AO9413" s="241">
        <f t="shared" si="1285"/>
        <v>0</v>
      </c>
      <c r="AP9413" s="152" t="e">
        <v>#N/A</v>
      </c>
    </row>
    <row r="9414" spans="1:43" ht="14.25" hidden="1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4987</v>
      </c>
      <c r="F9414" s="158" t="s">
        <v>4987</v>
      </c>
      <c r="G9414" s="159" t="s">
        <v>2886</v>
      </c>
      <c r="H9414" s="158" t="s">
        <v>2837</v>
      </c>
      <c r="I9414" s="158" t="s">
        <v>5068</v>
      </c>
      <c r="J9414" s="168" t="s">
        <v>2839</v>
      </c>
      <c r="K9414" s="158" t="s">
        <v>32</v>
      </c>
      <c r="L9414" s="158" t="s">
        <v>2886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8"/>
        <v>6280.3799999999992</v>
      </c>
      <c r="W9414" s="164">
        <f t="shared" si="1279"/>
        <v>3886.3573753033515</v>
      </c>
      <c r="X9414" s="164"/>
      <c r="Y9414" s="7">
        <f t="shared" si="1288"/>
        <v>0</v>
      </c>
      <c r="Z9414" s="164"/>
      <c r="AA9414" s="8">
        <f t="shared" si="1280"/>
        <v>3886.344100970593</v>
      </c>
      <c r="AB9414" s="164">
        <f t="shared" si="1275"/>
        <v>105.99262469664836</v>
      </c>
      <c r="AC9414" s="164">
        <f t="shared" si="1281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2"/>
        <v>3992.3363636363638</v>
      </c>
      <c r="AK9414" s="241">
        <v>0</v>
      </c>
      <c r="AL9414" s="241">
        <f t="shared" si="1283"/>
        <v>1027.2729999999999</v>
      </c>
      <c r="AM9414" s="241">
        <v>4391.5700000000006</v>
      </c>
      <c r="AN9414" s="241">
        <f t="shared" si="1284"/>
        <v>628.05299999999943</v>
      </c>
      <c r="AO9414" s="241">
        <f t="shared" si="1285"/>
        <v>3886.344100970593</v>
      </c>
      <c r="AP9414" s="152" t="e">
        <v>#N/A</v>
      </c>
      <c r="AQ9414" s="91">
        <f t="shared" ref="AQ9414:AQ9421" si="1289">AO9414-W9414</f>
        <v>-1.3274332758555829E-2</v>
      </c>
    </row>
    <row r="9415" spans="1:43" ht="14.25" hidden="1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4987</v>
      </c>
      <c r="F9415" s="158" t="s">
        <v>4987</v>
      </c>
      <c r="G9415" s="159" t="s">
        <v>2886</v>
      </c>
      <c r="H9415" s="158" t="s">
        <v>2837</v>
      </c>
      <c r="I9415" s="158" t="s">
        <v>5068</v>
      </c>
      <c r="J9415" s="168" t="s">
        <v>2839</v>
      </c>
      <c r="K9415" s="158" t="s">
        <v>32</v>
      </c>
      <c r="L9415" s="158" t="s">
        <v>2886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8"/>
        <v>275480.87</v>
      </c>
      <c r="W9415" s="164">
        <f t="shared" si="1279"/>
        <v>80975.712890624985</v>
      </c>
      <c r="X9415" s="164"/>
      <c r="Y9415" s="7">
        <f t="shared" si="1288"/>
        <v>0</v>
      </c>
      <c r="Z9415" s="164"/>
      <c r="AA9415" s="8">
        <f t="shared" si="1280"/>
        <v>80975.7109375</v>
      </c>
      <c r="AB9415" s="164">
        <f t="shared" si="1275"/>
        <v>1943.4171093750047</v>
      </c>
      <c r="AC9415" s="164">
        <f t="shared" si="1281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2"/>
        <v>82919.127999999997</v>
      </c>
      <c r="AK9415" s="241">
        <v>0</v>
      </c>
      <c r="AL9415" s="241">
        <f t="shared" si="1283"/>
        <v>89600</v>
      </c>
      <c r="AM9415" s="241">
        <v>103648.91</v>
      </c>
      <c r="AN9415" s="241">
        <f t="shared" si="1284"/>
        <v>68870.219999999987</v>
      </c>
      <c r="AO9415" s="241">
        <f t="shared" si="1285"/>
        <v>80975.7109375</v>
      </c>
      <c r="AP9415" s="152" t="e">
        <v>#N/A</v>
      </c>
      <c r="AQ9415" s="91">
        <f t="shared" si="1289"/>
        <v>-1.9531249854480848E-3</v>
      </c>
    </row>
    <row r="9416" spans="1:43" ht="14.25" hidden="1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1682</v>
      </c>
      <c r="F9416" s="158" t="s">
        <v>2836</v>
      </c>
      <c r="G9416" s="159" t="s">
        <v>1682</v>
      </c>
      <c r="H9416" s="158" t="s">
        <v>2837</v>
      </c>
      <c r="I9416" s="158" t="s">
        <v>5068</v>
      </c>
      <c r="J9416" s="168" t="s">
        <v>2839</v>
      </c>
      <c r="K9416" s="158" t="s">
        <v>32</v>
      </c>
      <c r="L9416" s="158" t="s">
        <v>2840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8"/>
        <v>514479.3600000001</v>
      </c>
      <c r="W9416" s="164">
        <f t="shared" si="1279"/>
        <v>600505.47572815535</v>
      </c>
      <c r="X9416" s="164"/>
      <c r="Y9416" s="7">
        <f t="shared" si="1288"/>
        <v>0</v>
      </c>
      <c r="Z9416" s="164"/>
      <c r="AA9416" s="8">
        <f t="shared" si="1280"/>
        <v>576779.51796968165</v>
      </c>
      <c r="AB9416" s="164">
        <f t="shared" si="1275"/>
        <v>18015.164271844551</v>
      </c>
      <c r="AC9416" s="164">
        <f t="shared" si="1281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2"/>
        <v>594082.90350877203</v>
      </c>
      <c r="AK9416" s="241">
        <v>0</v>
      </c>
      <c r="AL9416" s="241">
        <f t="shared" si="1283"/>
        <v>158620.00000000003</v>
      </c>
      <c r="AM9416" s="241">
        <f>981376.64-AM9417</f>
        <v>677254.51000000013</v>
      </c>
      <c r="AN9416" s="241">
        <f t="shared" si="1284"/>
        <v>99886.129999999772</v>
      </c>
      <c r="AO9416" s="241">
        <f t="shared" si="1285"/>
        <v>576779.51796968165</v>
      </c>
      <c r="AP9416" s="152" t="e">
        <v>#N/A</v>
      </c>
      <c r="AQ9416" s="91">
        <f t="shared" si="1289"/>
        <v>-23725.957758473698</v>
      </c>
    </row>
    <row r="9417" spans="1:43" ht="14.25" hidden="1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1682</v>
      </c>
      <c r="F9417" s="158" t="s">
        <v>2836</v>
      </c>
      <c r="G9417" s="159" t="s">
        <v>1682</v>
      </c>
      <c r="H9417" s="158" t="s">
        <v>2837</v>
      </c>
      <c r="I9417" s="158" t="s">
        <v>5068</v>
      </c>
      <c r="J9417" s="168" t="s">
        <v>2839</v>
      </c>
      <c r="K9417" s="158" t="s">
        <v>32</v>
      </c>
      <c r="L9417" s="158" t="s">
        <v>2840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8"/>
        <v>0</v>
      </c>
      <c r="W9417" s="164">
        <f t="shared" si="1279"/>
        <v>35501.120000000112</v>
      </c>
      <c r="X9417" s="164"/>
      <c r="Y9417" s="7">
        <f t="shared" si="1288"/>
        <v>0</v>
      </c>
      <c r="Z9417" s="164"/>
      <c r="AA9417" s="8">
        <f t="shared" si="1280"/>
        <v>266773.79824561393</v>
      </c>
      <c r="AB9417" s="164">
        <f t="shared" si="1275"/>
        <v>0</v>
      </c>
      <c r="AC9417" s="164">
        <f t="shared" si="1281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2"/>
        <v>266773.79824561393</v>
      </c>
      <c r="AK9417" s="241">
        <v>268621.00999999978</v>
      </c>
      <c r="AL9417" s="241">
        <f t="shared" si="1283"/>
        <v>0</v>
      </c>
      <c r="AM9417" s="241">
        <f>S9417+AK9417</f>
        <v>304122.12999999989</v>
      </c>
      <c r="AN9417" s="241">
        <f t="shared" si="1284"/>
        <v>0</v>
      </c>
      <c r="AO9417" s="241">
        <f t="shared" si="1285"/>
        <v>266773.79824561393</v>
      </c>
      <c r="AP9417" s="152" t="e">
        <v>#N/A</v>
      </c>
      <c r="AQ9417" s="91">
        <f t="shared" si="1289"/>
        <v>231272.67824561382</v>
      </c>
    </row>
    <row r="9418" spans="1:43" ht="14.25" hidden="1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1682</v>
      </c>
      <c r="F9418" s="158" t="s">
        <v>2836</v>
      </c>
      <c r="G9418" s="159" t="s">
        <v>1682</v>
      </c>
      <c r="H9418" s="158" t="s">
        <v>2837</v>
      </c>
      <c r="I9418" s="158" t="s">
        <v>5068</v>
      </c>
      <c r="J9418" s="168" t="s">
        <v>2839</v>
      </c>
      <c r="K9418" s="158" t="s">
        <v>32</v>
      </c>
      <c r="L9418" s="158" t="s">
        <v>2840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8"/>
        <v>0</v>
      </c>
      <c r="W9418" s="164">
        <f t="shared" si="1279"/>
        <v>17720.13</v>
      </c>
      <c r="X9418" s="164"/>
      <c r="Y9418" s="7">
        <f t="shared" si="1288"/>
        <v>0</v>
      </c>
      <c r="Z9418" s="164"/>
      <c r="AA9418" s="8">
        <f t="shared" si="1280"/>
        <v>18030.02631578947</v>
      </c>
      <c r="AB9418" s="164">
        <f t="shared" si="1275"/>
        <v>0</v>
      </c>
      <c r="AC9418" s="164">
        <f t="shared" si="1281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2"/>
        <v>18030.02631578947</v>
      </c>
      <c r="AK9418" s="241">
        <v>56000</v>
      </c>
      <c r="AL9418" s="241">
        <f t="shared" si="1283"/>
        <v>0</v>
      </c>
      <c r="AM9418" s="241">
        <v>20554.23</v>
      </c>
      <c r="AN9418" s="241">
        <f t="shared" si="1284"/>
        <v>53165.900000000009</v>
      </c>
      <c r="AO9418" s="241">
        <f t="shared" si="1285"/>
        <v>18030.02631578947</v>
      </c>
      <c r="AP9418" s="152" t="e">
        <v>#N/A</v>
      </c>
      <c r="AQ9418" s="91">
        <f t="shared" si="1289"/>
        <v>309.89631578946864</v>
      </c>
    </row>
    <row r="9419" spans="1:43" ht="14.25" hidden="1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3558</v>
      </c>
      <c r="F9419" s="158" t="s">
        <v>3558</v>
      </c>
      <c r="G9419" s="159" t="s">
        <v>3558</v>
      </c>
      <c r="H9419" s="158" t="s">
        <v>2837</v>
      </c>
      <c r="I9419" s="158" t="s">
        <v>5068</v>
      </c>
      <c r="J9419" s="168" t="s">
        <v>2839</v>
      </c>
      <c r="K9419" s="158" t="s">
        <v>32</v>
      </c>
      <c r="L9419" s="158" t="s">
        <v>3558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8"/>
        <v>11458.299999999988</v>
      </c>
      <c r="W9419" s="164">
        <f t="shared" si="1279"/>
        <v>87194.67</v>
      </c>
      <c r="X9419" s="164"/>
      <c r="Y9419" s="7">
        <f t="shared" si="1288"/>
        <v>0</v>
      </c>
      <c r="Z9419" s="164"/>
      <c r="AA9419" s="8">
        <f t="shared" si="1280"/>
        <v>87194.67</v>
      </c>
      <c r="AB9419" s="164">
        <f t="shared" si="1275"/>
        <v>0</v>
      </c>
      <c r="AC9419" s="164">
        <f t="shared" si="1281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2"/>
        <v>87194.67</v>
      </c>
      <c r="AK9419" s="241">
        <v>0</v>
      </c>
      <c r="AL9419" s="241">
        <f t="shared" si="1283"/>
        <v>0</v>
      </c>
      <c r="AM9419" s="241">
        <v>87194.67</v>
      </c>
      <c r="AN9419" s="241">
        <f t="shared" si="1284"/>
        <v>0</v>
      </c>
      <c r="AO9419" s="241">
        <f t="shared" si="1285"/>
        <v>87194.67</v>
      </c>
      <c r="AP9419" s="152" t="e">
        <v>#N/A</v>
      </c>
      <c r="AQ9419" s="91">
        <f t="shared" si="1289"/>
        <v>0</v>
      </c>
    </row>
    <row r="9420" spans="1:43" ht="14.25" hidden="1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2900</v>
      </c>
      <c r="F9420" s="158" t="s">
        <v>2900</v>
      </c>
      <c r="G9420" s="159" t="s">
        <v>2900</v>
      </c>
      <c r="H9420" s="158" t="s">
        <v>2837</v>
      </c>
      <c r="I9420" s="158" t="s">
        <v>5068</v>
      </c>
      <c r="J9420" s="168" t="s">
        <v>2839</v>
      </c>
      <c r="K9420" s="158" t="s">
        <v>32</v>
      </c>
      <c r="L9420" s="158" t="s">
        <v>2900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8"/>
        <v>40594.82</v>
      </c>
      <c r="W9420" s="164">
        <f t="shared" si="1279"/>
        <v>8189.7500000000018</v>
      </c>
      <c r="X9420" s="164"/>
      <c r="Y9420" s="7">
        <f t="shared" si="1288"/>
        <v>0</v>
      </c>
      <c r="Z9420" s="164"/>
      <c r="AA9420" s="8">
        <f t="shared" si="1280"/>
        <v>8189.7500000000018</v>
      </c>
      <c r="AB9420" s="164">
        <f t="shared" si="1275"/>
        <v>0</v>
      </c>
      <c r="AC9420" s="164">
        <f t="shared" si="1281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2"/>
        <v>8189.7500000000018</v>
      </c>
      <c r="AK9420" s="241">
        <v>0</v>
      </c>
      <c r="AL9420" s="241">
        <f t="shared" si="1283"/>
        <v>0</v>
      </c>
      <c r="AM9420" s="241">
        <v>8189.7500000000018</v>
      </c>
      <c r="AN9420" s="241">
        <f t="shared" si="1284"/>
        <v>0</v>
      </c>
      <c r="AO9420" s="241">
        <f t="shared" si="1285"/>
        <v>8189.7500000000018</v>
      </c>
      <c r="AP9420" s="152" t="e">
        <v>#N/A</v>
      </c>
      <c r="AQ9420" s="91">
        <f t="shared" si="1289"/>
        <v>0</v>
      </c>
    </row>
    <row r="9421" spans="1:43" ht="14.25" hidden="1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2841</v>
      </c>
      <c r="F9421" s="158" t="s">
        <v>2841</v>
      </c>
      <c r="G9421" s="159" t="s">
        <v>2841</v>
      </c>
      <c r="H9421" s="158" t="s">
        <v>2837</v>
      </c>
      <c r="I9421" s="158" t="s">
        <v>5068</v>
      </c>
      <c r="J9421" s="168" t="s">
        <v>2839</v>
      </c>
      <c r="K9421" s="158" t="s">
        <v>32</v>
      </c>
      <c r="L9421" s="158" t="s">
        <v>2841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8"/>
        <v>3946.1200000000026</v>
      </c>
      <c r="W9421" s="164">
        <f t="shared" si="1279"/>
        <v>17100.129999999997</v>
      </c>
      <c r="X9421" s="164"/>
      <c r="Y9421" s="7">
        <f t="shared" si="1288"/>
        <v>0</v>
      </c>
      <c r="Z9421" s="164"/>
      <c r="AA9421" s="8">
        <f t="shared" si="1280"/>
        <v>17100.129999999997</v>
      </c>
      <c r="AB9421" s="164">
        <f t="shared" si="1275"/>
        <v>0</v>
      </c>
      <c r="AC9421" s="164">
        <f t="shared" si="1281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2"/>
        <v>17100.129999999997</v>
      </c>
      <c r="AK9421" s="241">
        <v>0</v>
      </c>
      <c r="AL9421" s="241">
        <f t="shared" si="1283"/>
        <v>0</v>
      </c>
      <c r="AM9421" s="241">
        <v>17100.129999999997</v>
      </c>
      <c r="AN9421" s="241">
        <f t="shared" si="1284"/>
        <v>0</v>
      </c>
      <c r="AO9421" s="241">
        <f t="shared" si="1285"/>
        <v>17100.129999999997</v>
      </c>
      <c r="AP9421" s="152" t="e">
        <v>#N/A</v>
      </c>
      <c r="AQ9421" s="91">
        <f t="shared" si="1289"/>
        <v>0</v>
      </c>
    </row>
    <row r="9422" spans="1:43" ht="14.25" hidden="1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2199</v>
      </c>
      <c r="F9422" s="158" t="s">
        <v>2199</v>
      </c>
      <c r="G9422" s="159" t="s">
        <v>2199</v>
      </c>
      <c r="H9422" s="158" t="s">
        <v>2837</v>
      </c>
      <c r="I9422" s="158" t="s">
        <v>5068</v>
      </c>
      <c r="J9422" s="168" t="s">
        <v>2839</v>
      </c>
      <c r="K9422" s="158" t="s">
        <v>32</v>
      </c>
      <c r="L9422" s="158" t="s">
        <v>2199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8"/>
        <v>7.9199999999982502</v>
      </c>
      <c r="W9422" s="164">
        <f t="shared" si="1279"/>
        <v>0</v>
      </c>
      <c r="X9422" s="164"/>
      <c r="Y9422" s="7">
        <f t="shared" si="1288"/>
        <v>0</v>
      </c>
      <c r="Z9422" s="164"/>
      <c r="AA9422" s="8">
        <f t="shared" si="1280"/>
        <v>0</v>
      </c>
      <c r="AB9422" s="164">
        <f t="shared" si="1275"/>
        <v>0</v>
      </c>
      <c r="AC9422" s="164">
        <f t="shared" si="1281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2"/>
        <v>0</v>
      </c>
      <c r="AK9422" s="241">
        <v>0</v>
      </c>
      <c r="AL9422" s="241">
        <f t="shared" si="1283"/>
        <v>0</v>
      </c>
      <c r="AM9422" s="241">
        <v>0</v>
      </c>
      <c r="AN9422" s="241">
        <f t="shared" si="1284"/>
        <v>0</v>
      </c>
      <c r="AO9422" s="241">
        <f t="shared" si="1285"/>
        <v>0</v>
      </c>
      <c r="AP9422" s="152" t="e">
        <v>#N/A</v>
      </c>
    </row>
    <row r="9423" spans="1:43" ht="14.25" hidden="1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2231</v>
      </c>
      <c r="F9423" s="158" t="s">
        <v>2231</v>
      </c>
      <c r="G9423" s="159" t="s">
        <v>2231</v>
      </c>
      <c r="H9423" s="158" t="s">
        <v>2837</v>
      </c>
      <c r="I9423" s="158" t="s">
        <v>5068</v>
      </c>
      <c r="J9423" s="168" t="s">
        <v>2839</v>
      </c>
      <c r="K9423" s="158" t="s">
        <v>32</v>
      </c>
      <c r="L9423" s="158" t="s">
        <v>2232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8"/>
        <v>6268.48</v>
      </c>
      <c r="W9423" s="164">
        <f t="shared" si="1279"/>
        <v>0</v>
      </c>
      <c r="X9423" s="164"/>
      <c r="Y9423" s="7">
        <f t="shared" si="1288"/>
        <v>0</v>
      </c>
      <c r="Z9423" s="164"/>
      <c r="AA9423" s="8">
        <f t="shared" si="1280"/>
        <v>0</v>
      </c>
      <c r="AB9423" s="164">
        <f t="shared" si="1275"/>
        <v>0</v>
      </c>
      <c r="AC9423" s="164">
        <f t="shared" si="1281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2"/>
        <v>0</v>
      </c>
      <c r="AK9423" s="241">
        <v>0</v>
      </c>
      <c r="AL9423" s="241">
        <f t="shared" si="1283"/>
        <v>0</v>
      </c>
      <c r="AM9423" s="241">
        <v>0</v>
      </c>
      <c r="AN9423" s="241">
        <f t="shared" si="1284"/>
        <v>0</v>
      </c>
      <c r="AO9423" s="241">
        <f t="shared" si="1285"/>
        <v>0</v>
      </c>
      <c r="AP9423" s="152" t="e">
        <v>#N/A</v>
      </c>
    </row>
    <row r="9424" spans="1:43" ht="14.25" hidden="1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2837</v>
      </c>
      <c r="I9424" s="158" t="s">
        <v>5068</v>
      </c>
      <c r="J9424" s="168" t="s">
        <v>2839</v>
      </c>
      <c r="K9424" s="158" t="s">
        <v>32</v>
      </c>
      <c r="L9424" s="158" t="s">
        <v>647</v>
      </c>
      <c r="M9424" s="160"/>
      <c r="N9424" s="161" t="s">
        <v>40</v>
      </c>
      <c r="O9424" s="161" t="s">
        <v>80</v>
      </c>
      <c r="P9424" s="162">
        <v>0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8"/>
        <v>6920.5599999999995</v>
      </c>
      <c r="W9424" s="164">
        <f t="shared" si="1279"/>
        <v>9603.9599999999973</v>
      </c>
      <c r="X9424" s="164"/>
      <c r="Y9424" s="7">
        <f t="shared" si="1288"/>
        <v>0</v>
      </c>
      <c r="Z9424" s="164"/>
      <c r="AA9424" s="8">
        <f>AO9424+X9424</f>
        <v>9603.9599999999973</v>
      </c>
      <c r="AB9424" s="164">
        <f t="shared" si="1275"/>
        <v>0</v>
      </c>
      <c r="AC9424" s="164">
        <f t="shared" si="1281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2"/>
        <v>9603.9599999999973</v>
      </c>
      <c r="AK9424" s="241">
        <v>0</v>
      </c>
      <c r="AL9424" s="241">
        <f t="shared" si="1283"/>
        <v>0</v>
      </c>
      <c r="AM9424" s="241">
        <v>9603.9599999999973</v>
      </c>
      <c r="AN9424" s="241">
        <f t="shared" si="1284"/>
        <v>0</v>
      </c>
      <c r="AO9424" s="241">
        <f t="shared" si="1285"/>
        <v>9603.9599999999973</v>
      </c>
      <c r="AP9424" s="152" t="e">
        <v>#N/A</v>
      </c>
      <c r="AQ9424" s="91">
        <f>AO9424-W9424</f>
        <v>0</v>
      </c>
    </row>
    <row r="9425" spans="1:43" ht="14.25" hidden="1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2842</v>
      </c>
      <c r="G9425" s="159" t="s">
        <v>1230</v>
      </c>
      <c r="H9425" s="158" t="s">
        <v>2837</v>
      </c>
      <c r="I9425" s="158" t="s">
        <v>5068</v>
      </c>
      <c r="J9425" s="168" t="s">
        <v>2839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8"/>
        <v>2474.6900000000005</v>
      </c>
      <c r="W9425" s="164">
        <f t="shared" si="1279"/>
        <v>0</v>
      </c>
      <c r="X9425" s="164"/>
      <c r="Y9425" s="7">
        <f t="shared" si="1288"/>
        <v>0</v>
      </c>
      <c r="Z9425" s="164"/>
      <c r="AA9425" s="8">
        <f t="shared" si="1280"/>
        <v>0</v>
      </c>
      <c r="AB9425" s="164">
        <f t="shared" si="1275"/>
        <v>0</v>
      </c>
      <c r="AC9425" s="164">
        <f t="shared" si="1281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2"/>
        <v>0</v>
      </c>
      <c r="AK9425" s="241">
        <v>0</v>
      </c>
      <c r="AL9425" s="241">
        <f t="shared" si="1283"/>
        <v>0</v>
      </c>
      <c r="AM9425" s="241">
        <v>0</v>
      </c>
      <c r="AN9425" s="241">
        <f t="shared" si="1284"/>
        <v>0</v>
      </c>
      <c r="AO9425" s="241">
        <f t="shared" si="1285"/>
        <v>0</v>
      </c>
      <c r="AP9425" s="152" t="e">
        <v>#N/A</v>
      </c>
    </row>
    <row r="9426" spans="1:43" ht="14.25" hidden="1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2837</v>
      </c>
      <c r="I9426" s="158" t="s">
        <v>5068</v>
      </c>
      <c r="J9426" s="168" t="s">
        <v>2839</v>
      </c>
      <c r="K9426" s="158" t="s">
        <v>32</v>
      </c>
      <c r="L9426" s="158" t="s">
        <v>2896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8"/>
        <v>4.0400000000081491</v>
      </c>
      <c r="W9426" s="164">
        <f t="shared" si="1279"/>
        <v>0</v>
      </c>
      <c r="X9426" s="164"/>
      <c r="Y9426" s="7">
        <f t="shared" si="1288"/>
        <v>0</v>
      </c>
      <c r="Z9426" s="164"/>
      <c r="AA9426" s="8">
        <f t="shared" si="1280"/>
        <v>0</v>
      </c>
      <c r="AB9426" s="164">
        <f t="shared" si="1275"/>
        <v>0</v>
      </c>
      <c r="AC9426" s="164">
        <f t="shared" si="1281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2"/>
        <v>0</v>
      </c>
      <c r="AK9426" s="241">
        <v>31494.710000000428</v>
      </c>
      <c r="AL9426" s="241">
        <f t="shared" si="1283"/>
        <v>-40930.250399999997</v>
      </c>
      <c r="AM9426" s="241">
        <v>0</v>
      </c>
      <c r="AN9426" s="241">
        <v>0</v>
      </c>
      <c r="AO9426" s="241">
        <f t="shared" si="1285"/>
        <v>0</v>
      </c>
      <c r="AP9426" s="152" t="e">
        <v>#N/A</v>
      </c>
    </row>
    <row r="9427" spans="1:43" ht="14.25" hidden="1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2837</v>
      </c>
      <c r="I9427" s="158" t="s">
        <v>5068</v>
      </c>
      <c r="J9427" s="168" t="s">
        <v>2839</v>
      </c>
      <c r="K9427" s="158" t="s">
        <v>32</v>
      </c>
      <c r="L9427" s="158" t="s">
        <v>2896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8"/>
        <v>5.8207660913467407E-11</v>
      </c>
      <c r="W9427" s="164">
        <f t="shared" si="1279"/>
        <v>0</v>
      </c>
      <c r="X9427" s="164"/>
      <c r="Y9427" s="7">
        <f t="shared" si="1288"/>
        <v>0</v>
      </c>
      <c r="Z9427" s="164"/>
      <c r="AA9427" s="8">
        <f t="shared" si="1280"/>
        <v>0</v>
      </c>
      <c r="AB9427" s="164">
        <f t="shared" si="1275"/>
        <v>0</v>
      </c>
      <c r="AC9427" s="164">
        <f t="shared" si="1281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2"/>
        <v>0</v>
      </c>
      <c r="AK9427" s="241">
        <v>54460.960000000428</v>
      </c>
      <c r="AL9427" s="241">
        <f t="shared" si="1283"/>
        <v>-49110.6132</v>
      </c>
      <c r="AM9427" s="241">
        <v>0</v>
      </c>
      <c r="AN9427" s="241">
        <f t="shared" si="1284"/>
        <v>5350.3468000004286</v>
      </c>
      <c r="AO9427" s="241">
        <f t="shared" si="1285"/>
        <v>0</v>
      </c>
      <c r="AP9427" s="152" t="e">
        <v>#N/A</v>
      </c>
    </row>
    <row r="9428" spans="1:43" ht="14.25" hidden="1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2837</v>
      </c>
      <c r="I9428" s="158" t="s">
        <v>5068</v>
      </c>
      <c r="J9428" s="168" t="s">
        <v>2839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8"/>
        <v>128157.61000000002</v>
      </c>
      <c r="W9428" s="164">
        <f t="shared" si="1279"/>
        <v>15558.601941747562</v>
      </c>
      <c r="X9428" s="164"/>
      <c r="Y9428" s="7">
        <f t="shared" si="1288"/>
        <v>0</v>
      </c>
      <c r="Z9428" s="164"/>
      <c r="AA9428" s="8">
        <f>AO9428+X9428</f>
        <v>15558.601941747562</v>
      </c>
      <c r="AB9428" s="164">
        <f t="shared" si="1275"/>
        <v>466.75805825242787</v>
      </c>
      <c r="AC9428" s="164">
        <f t="shared" si="1281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2"/>
        <v>16025.35999999999</v>
      </c>
      <c r="AK9428" s="241">
        <v>0</v>
      </c>
      <c r="AL9428" s="241">
        <f t="shared" si="1283"/>
        <v>0</v>
      </c>
      <c r="AM9428" s="241">
        <v>16025.35999999999</v>
      </c>
      <c r="AN9428" s="241">
        <f t="shared" si="1284"/>
        <v>0</v>
      </c>
      <c r="AO9428" s="241">
        <f t="shared" si="1285"/>
        <v>15558.601941747562</v>
      </c>
      <c r="AP9428" s="152" t="e">
        <v>#N/A</v>
      </c>
      <c r="AQ9428" s="91">
        <f>AO9428-W9428</f>
        <v>0</v>
      </c>
    </row>
    <row r="9429" spans="1:43" ht="14.25" hidden="1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3401</v>
      </c>
      <c r="F9429" s="158" t="s">
        <v>3401</v>
      </c>
      <c r="G9429" s="159" t="s">
        <v>3401</v>
      </c>
      <c r="H9429" s="158" t="s">
        <v>2837</v>
      </c>
      <c r="I9429" s="158" t="s">
        <v>5068</v>
      </c>
      <c r="J9429" s="168" t="s">
        <v>2839</v>
      </c>
      <c r="K9429" s="158" t="s">
        <v>32</v>
      </c>
      <c r="L9429" s="158" t="s">
        <v>3401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79"/>
        <v>0</v>
      </c>
      <c r="X9429" s="164"/>
      <c r="Y9429" s="7">
        <f t="shared" si="1288"/>
        <v>0</v>
      </c>
      <c r="Z9429" s="164"/>
      <c r="AA9429" s="8">
        <f t="shared" si="1280"/>
        <v>0</v>
      </c>
      <c r="AB9429" s="164">
        <f t="shared" si="1275"/>
        <v>0</v>
      </c>
      <c r="AC9429" s="164">
        <f t="shared" si="1281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2"/>
        <v>0</v>
      </c>
      <c r="AK9429" s="241">
        <v>0</v>
      </c>
      <c r="AL9429" s="241">
        <f t="shared" si="1283"/>
        <v>0</v>
      </c>
      <c r="AM9429" s="241">
        <v>0</v>
      </c>
      <c r="AN9429" s="241">
        <f t="shared" si="1284"/>
        <v>0</v>
      </c>
      <c r="AO9429" s="241">
        <f t="shared" si="1285"/>
        <v>0</v>
      </c>
      <c r="AP9429" s="152" t="e">
        <v>#N/A</v>
      </c>
    </row>
    <row r="9430" spans="1:43" ht="14.25" hidden="1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3401</v>
      </c>
      <c r="F9430" s="158" t="s">
        <v>3401</v>
      </c>
      <c r="G9430" s="159" t="s">
        <v>3401</v>
      </c>
      <c r="H9430" s="158" t="s">
        <v>2837</v>
      </c>
      <c r="I9430" s="158" t="s">
        <v>5068</v>
      </c>
      <c r="J9430" s="168" t="s">
        <v>2839</v>
      </c>
      <c r="K9430" s="158" t="s">
        <v>32</v>
      </c>
      <c r="L9430" s="158" t="s">
        <v>3401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79"/>
        <v>0</v>
      </c>
      <c r="X9430" s="164"/>
      <c r="Y9430" s="7">
        <f t="shared" si="1288"/>
        <v>0</v>
      </c>
      <c r="Z9430" s="164"/>
      <c r="AA9430" s="8">
        <f t="shared" si="1280"/>
        <v>0</v>
      </c>
      <c r="AB9430" s="164">
        <f t="shared" si="1275"/>
        <v>0</v>
      </c>
      <c r="AC9430" s="164">
        <f t="shared" si="1281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2"/>
        <v>0</v>
      </c>
      <c r="AK9430" s="241">
        <v>0</v>
      </c>
      <c r="AL9430" s="241">
        <f t="shared" si="1283"/>
        <v>0</v>
      </c>
      <c r="AM9430" s="241">
        <v>0</v>
      </c>
      <c r="AN9430" s="241">
        <f t="shared" si="1284"/>
        <v>0</v>
      </c>
      <c r="AO9430" s="241">
        <f t="shared" si="1285"/>
        <v>0</v>
      </c>
      <c r="AP9430" s="152" t="e">
        <v>#N/A</v>
      </c>
    </row>
    <row r="9431" spans="1:43" ht="14.25" hidden="1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1731</v>
      </c>
      <c r="F9431" s="158" t="s">
        <v>2843</v>
      </c>
      <c r="G9431" s="159" t="s">
        <v>1731</v>
      </c>
      <c r="H9431" s="158" t="s">
        <v>2837</v>
      </c>
      <c r="I9431" s="158" t="s">
        <v>5068</v>
      </c>
      <c r="J9431" s="168" t="s">
        <v>2839</v>
      </c>
      <c r="K9431" s="158" t="s">
        <v>32</v>
      </c>
      <c r="L9431" s="158" t="s">
        <v>1733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8"/>
        <v>279038.45724137913</v>
      </c>
      <c r="W9431" s="164">
        <f t="shared" si="1279"/>
        <v>414436.32941176463</v>
      </c>
      <c r="X9431" s="164"/>
      <c r="Y9431" s="7">
        <f t="shared" si="1288"/>
        <v>0</v>
      </c>
      <c r="Z9431" s="164"/>
      <c r="AA9431" s="8">
        <f>AO9431+X9431</f>
        <v>414436.36029411748</v>
      </c>
      <c r="AB9431" s="164">
        <f t="shared" si="1275"/>
        <v>19127.830588235345</v>
      </c>
      <c r="AC9431" s="164">
        <f t="shared" si="1281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2"/>
        <v>433564.1923076922</v>
      </c>
      <c r="AK9431" s="241">
        <v>213761.74999999988</v>
      </c>
      <c r="AL9431" s="241">
        <f t="shared" si="1283"/>
        <v>0</v>
      </c>
      <c r="AM9431" s="241">
        <v>563633.44999999984</v>
      </c>
      <c r="AN9431" s="241">
        <f t="shared" si="1284"/>
        <v>83692.460000000021</v>
      </c>
      <c r="AO9431" s="241">
        <f t="shared" si="1285"/>
        <v>414436.36029411748</v>
      </c>
      <c r="AP9431" s="152" t="e">
        <v>#N/A</v>
      </c>
      <c r="AQ9431" s="91">
        <f>AO9431-W9431</f>
        <v>3.0882352846674621E-2</v>
      </c>
    </row>
    <row r="9432" spans="1:43" ht="14.25" hidden="1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1731</v>
      </c>
      <c r="F9432" s="158" t="s">
        <v>2843</v>
      </c>
      <c r="G9432" s="159" t="s">
        <v>1731</v>
      </c>
      <c r="H9432" s="158" t="s">
        <v>2837</v>
      </c>
      <c r="I9432" s="158" t="s">
        <v>5068</v>
      </c>
      <c r="J9432" s="168" t="s">
        <v>2839</v>
      </c>
      <c r="K9432" s="158" t="s">
        <v>32</v>
      </c>
      <c r="L9432" s="158" t="s">
        <v>1733</v>
      </c>
      <c r="M9432" s="160"/>
      <c r="N9432" s="161" t="s">
        <v>40</v>
      </c>
      <c r="O9432" s="161" t="s">
        <v>41</v>
      </c>
      <c r="P9432" s="162">
        <v>0.06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8"/>
        <v>200000</v>
      </c>
      <c r="W9432" s="164">
        <f t="shared" si="1279"/>
        <v>0</v>
      </c>
      <c r="X9432" s="164"/>
      <c r="Y9432" s="7">
        <f t="shared" si="1288"/>
        <v>0</v>
      </c>
      <c r="Z9432" s="164"/>
      <c r="AA9432" s="8">
        <f t="shared" si="1280"/>
        <v>0</v>
      </c>
      <c r="AB9432" s="164">
        <f t="shared" si="1275"/>
        <v>0</v>
      </c>
      <c r="AC9432" s="164">
        <f t="shared" si="1281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2"/>
        <v>0</v>
      </c>
      <c r="AK9432" s="241">
        <v>0</v>
      </c>
      <c r="AL9432" s="241">
        <f t="shared" si="1283"/>
        <v>60000</v>
      </c>
      <c r="AM9432" s="241">
        <v>0</v>
      </c>
      <c r="AN9432" s="241">
        <f t="shared" si="1284"/>
        <v>60000</v>
      </c>
      <c r="AO9432" s="241">
        <f t="shared" si="1285"/>
        <v>0</v>
      </c>
      <c r="AP9432" s="152" t="e">
        <v>#N/A</v>
      </c>
    </row>
    <row r="9433" spans="1:43" ht="14.25" hidden="1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1731</v>
      </c>
      <c r="F9433" s="158" t="s">
        <v>2844</v>
      </c>
      <c r="G9433" s="159" t="s">
        <v>1731</v>
      </c>
      <c r="H9433" s="158" t="s">
        <v>2837</v>
      </c>
      <c r="I9433" s="158" t="s">
        <v>5068</v>
      </c>
      <c r="J9433" s="168" t="s">
        <v>2839</v>
      </c>
      <c r="K9433" s="158" t="s">
        <v>32</v>
      </c>
      <c r="L9433" s="158" t="s">
        <v>1733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8"/>
        <v>0</v>
      </c>
      <c r="W9433" s="164">
        <f t="shared" si="1279"/>
        <v>5093373.1273103645</v>
      </c>
      <c r="X9433" s="164"/>
      <c r="Y9433" s="7">
        <f t="shared" si="1288"/>
        <v>0</v>
      </c>
      <c r="Z9433" s="164"/>
      <c r="AA9433" s="8">
        <f t="shared" si="1280"/>
        <v>5098719.8905810975</v>
      </c>
      <c r="AB9433" s="164">
        <f t="shared" si="1275"/>
        <v>206085.71268963534</v>
      </c>
      <c r="AC9433" s="164">
        <f t="shared" si="1281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2"/>
        <v>5305021.9415384559</v>
      </c>
      <c r="AK9433" s="241">
        <v>1597069.6839999929</v>
      </c>
      <c r="AL9433" s="241">
        <f t="shared" si="1283"/>
        <v>0</v>
      </c>
      <c r="AM9433" s="241">
        <f>S9433+AK9433</f>
        <v>6896528.5239999928</v>
      </c>
      <c r="AN9433" s="241">
        <f t="shared" si="1284"/>
        <v>0</v>
      </c>
      <c r="AO9433" s="241">
        <f t="shared" si="1285"/>
        <v>5098719.8905810975</v>
      </c>
      <c r="AP9433" s="152" t="e">
        <v>#N/A</v>
      </c>
      <c r="AQ9433" s="91">
        <f t="shared" ref="AQ9433:AQ9435" si="1290">AO9433-W9433</f>
        <v>5346.7632707329467</v>
      </c>
    </row>
    <row r="9434" spans="1:43" ht="14.25" hidden="1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1731</v>
      </c>
      <c r="F9434" s="158" t="s">
        <v>2844</v>
      </c>
      <c r="G9434" s="159" t="s">
        <v>1731</v>
      </c>
      <c r="H9434" s="158" t="s">
        <v>2837</v>
      </c>
      <c r="I9434" s="158" t="s">
        <v>5068</v>
      </c>
      <c r="J9434" s="168" t="s">
        <v>2839</v>
      </c>
      <c r="K9434" s="158" t="s">
        <v>32</v>
      </c>
      <c r="L9434" s="158" t="s">
        <v>1733</v>
      </c>
      <c r="M9434" s="160"/>
      <c r="N9434" s="161" t="s">
        <v>57</v>
      </c>
      <c r="O9434" s="161" t="s">
        <v>41</v>
      </c>
      <c r="P9434" s="162">
        <v>5.2600000000000001E-2</v>
      </c>
      <c r="Q9434" s="161"/>
      <c r="R9434" s="160" t="s">
        <v>5121</v>
      </c>
      <c r="S9434" s="164">
        <v>0</v>
      </c>
      <c r="T9434" s="164">
        <v>30000000</v>
      </c>
      <c r="U9434" s="164">
        <v>18455579.010000002</v>
      </c>
      <c r="V9434" s="164">
        <f t="shared" si="1278"/>
        <v>11544420.989999998</v>
      </c>
      <c r="W9434" s="164">
        <f t="shared" si="1279"/>
        <v>17737877.209078815</v>
      </c>
      <c r="X9434" s="164"/>
      <c r="Y9434" s="7">
        <f t="shared" si="1288"/>
        <v>0</v>
      </c>
      <c r="Z9434" s="164"/>
      <c r="AA9434" s="8">
        <f t="shared" si="1280"/>
        <v>17730357.470057666</v>
      </c>
      <c r="AB9434" s="164">
        <f t="shared" si="1275"/>
        <v>717701.8009211868</v>
      </c>
      <c r="AC9434" s="164">
        <f t="shared" si="1281"/>
        <v>18455579.010000002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2"/>
        <v>18447755.010769233</v>
      </c>
      <c r="AK9434" s="241">
        <v>0</v>
      </c>
      <c r="AL9434" s="241">
        <f t="shared" si="1283"/>
        <v>9000000</v>
      </c>
      <c r="AM9434" s="241">
        <f>24051430.144+8256.98-0.95-77604.66</f>
        <v>23982081.514000002</v>
      </c>
      <c r="AN9434" s="241">
        <f t="shared" si="1284"/>
        <v>3473497.4959999993</v>
      </c>
      <c r="AO9434" s="241">
        <f t="shared" si="1285"/>
        <v>17730357.470057666</v>
      </c>
      <c r="AP9434" s="152" t="e">
        <v>#N/A</v>
      </c>
      <c r="AQ9434" s="91">
        <f t="shared" si="1290"/>
        <v>-7519.7390211485326</v>
      </c>
    </row>
    <row r="9435" spans="1:43" ht="14.25" hidden="1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1731</v>
      </c>
      <c r="F9435" s="158" t="s">
        <v>2845</v>
      </c>
      <c r="G9435" s="159" t="s">
        <v>1731</v>
      </c>
      <c r="H9435" s="158" t="s">
        <v>2837</v>
      </c>
      <c r="I9435" s="158" t="s">
        <v>5068</v>
      </c>
      <c r="J9435" s="168" t="s">
        <v>2839</v>
      </c>
      <c r="K9435" s="158" t="s">
        <v>32</v>
      </c>
      <c r="L9435" s="158" t="s">
        <v>1733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8"/>
        <v>2264943.09</v>
      </c>
      <c r="W9435" s="164">
        <f t="shared" si="1279"/>
        <v>589774.71555996023</v>
      </c>
      <c r="X9435" s="164"/>
      <c r="Y9435" s="7">
        <f t="shared" si="1288"/>
        <v>0</v>
      </c>
      <c r="Z9435" s="164"/>
      <c r="AA9435" s="8">
        <f t="shared" si="1280"/>
        <v>589669.57383548107</v>
      </c>
      <c r="AB9435" s="164">
        <f t="shared" si="1275"/>
        <v>22810.404440039652</v>
      </c>
      <c r="AC9435" s="164">
        <f t="shared" si="1281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2"/>
        <v>612475.91176470625</v>
      </c>
      <c r="AK9435" s="241">
        <v>1034740.2800000007</v>
      </c>
      <c r="AL9435" s="241">
        <f t="shared" si="1283"/>
        <v>0</v>
      </c>
      <c r="AM9435" s="241">
        <v>832967.24000000046</v>
      </c>
      <c r="AN9435" s="241">
        <f t="shared" si="1284"/>
        <v>814358.16000000015</v>
      </c>
      <c r="AO9435" s="241">
        <f t="shared" si="1285"/>
        <v>589669.57383548107</v>
      </c>
      <c r="AP9435" s="152" t="e">
        <v>#N/A</v>
      </c>
      <c r="AQ9435" s="91">
        <f t="shared" si="1290"/>
        <v>-105.14172447915189</v>
      </c>
    </row>
    <row r="9436" spans="1:43" ht="14.25" hidden="1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2847</v>
      </c>
      <c r="F9436" s="158" t="s">
        <v>4491</v>
      </c>
      <c r="G9436" s="159" t="s">
        <v>2847</v>
      </c>
      <c r="H9436" s="158" t="s">
        <v>2837</v>
      </c>
      <c r="I9436" s="158" t="s">
        <v>5068</v>
      </c>
      <c r="J9436" s="168" t="s">
        <v>2839</v>
      </c>
      <c r="K9436" s="158" t="s">
        <v>32</v>
      </c>
      <c r="L9436" s="158" t="s">
        <v>2848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8"/>
        <v>37275.72</v>
      </c>
      <c r="W9436" s="164">
        <f t="shared" si="1279"/>
        <v>0</v>
      </c>
      <c r="X9436" s="164"/>
      <c r="Y9436" s="7">
        <f t="shared" si="1288"/>
        <v>0</v>
      </c>
      <c r="Z9436" s="164"/>
      <c r="AA9436" s="8">
        <f t="shared" si="1280"/>
        <v>0</v>
      </c>
      <c r="AB9436" s="164">
        <f t="shared" si="1275"/>
        <v>0</v>
      </c>
      <c r="AC9436" s="164">
        <f t="shared" si="1281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2"/>
        <v>0</v>
      </c>
      <c r="AK9436" s="241">
        <v>0</v>
      </c>
      <c r="AL9436" s="241">
        <f t="shared" si="1283"/>
        <v>0</v>
      </c>
      <c r="AM9436" s="241">
        <v>0</v>
      </c>
      <c r="AN9436" s="241">
        <f t="shared" si="1284"/>
        <v>0</v>
      </c>
      <c r="AO9436" s="241">
        <f t="shared" si="1285"/>
        <v>0</v>
      </c>
      <c r="AP9436" s="152" t="e">
        <v>#N/A</v>
      </c>
    </row>
    <row r="9437" spans="1:43" ht="14.25" hidden="1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4369</v>
      </c>
      <c r="F9437" s="158" t="s">
        <v>4369</v>
      </c>
      <c r="G9437" s="159" t="s">
        <v>4369</v>
      </c>
      <c r="H9437" s="158" t="s">
        <v>2837</v>
      </c>
      <c r="I9437" s="158" t="s">
        <v>5068</v>
      </c>
      <c r="J9437" s="168" t="s">
        <v>2839</v>
      </c>
      <c r="K9437" s="158" t="s">
        <v>32</v>
      </c>
      <c r="L9437" s="158" t="s">
        <v>1733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14459.15</v>
      </c>
      <c r="V9437" s="164">
        <f t="shared" si="1278"/>
        <v>6350.090000000002</v>
      </c>
      <c r="W9437" s="164">
        <f t="shared" si="1279"/>
        <v>13896.861599881709</v>
      </c>
      <c r="X9437" s="164"/>
      <c r="Y9437" s="7">
        <f t="shared" si="1288"/>
        <v>0</v>
      </c>
      <c r="Z9437" s="164"/>
      <c r="AA9437" s="8">
        <f t="shared" si="1280"/>
        <v>13896.18512494455</v>
      </c>
      <c r="AB9437" s="164">
        <f t="shared" si="1275"/>
        <v>562.28840011829016</v>
      </c>
      <c r="AC9437" s="164">
        <f t="shared" si="1281"/>
        <v>14459.15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2"/>
        <v>14458.446153846153</v>
      </c>
      <c r="AK9437" s="241">
        <v>3121.386</v>
      </c>
      <c r="AL9437" s="241">
        <f t="shared" si="1283"/>
        <v>3121.386</v>
      </c>
      <c r="AM9437" s="241">
        <v>18795.98</v>
      </c>
      <c r="AN9437" s="241">
        <f t="shared" si="1284"/>
        <v>1905.9420000000009</v>
      </c>
      <c r="AO9437" s="241">
        <f t="shared" si="1285"/>
        <v>13896.18512494455</v>
      </c>
      <c r="AP9437" s="152" t="e">
        <v>#N/A</v>
      </c>
      <c r="AQ9437" s="91">
        <f t="shared" ref="AQ9437:AQ9439" si="1291">AO9437-W9437</f>
        <v>-0.67647493715958262</v>
      </c>
    </row>
    <row r="9438" spans="1:43" ht="14.25" hidden="1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4367</v>
      </c>
      <c r="G9438" s="159" t="s">
        <v>542</v>
      </c>
      <c r="H9438" s="158" t="s">
        <v>2837</v>
      </c>
      <c r="I9438" s="158" t="s">
        <v>5068</v>
      </c>
      <c r="J9438" s="168" t="s">
        <v>2839</v>
      </c>
      <c r="K9438" s="158" t="s">
        <v>32</v>
      </c>
      <c r="L9438" s="158" t="s">
        <v>1736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8"/>
        <v>0</v>
      </c>
      <c r="W9438" s="164">
        <f t="shared" si="1279"/>
        <v>110000</v>
      </c>
      <c r="X9438" s="164"/>
      <c r="Y9438" s="7">
        <f t="shared" si="1288"/>
        <v>0</v>
      </c>
      <c r="Z9438" s="164"/>
      <c r="AA9438" s="8">
        <f t="shared" si="1280"/>
        <v>110000</v>
      </c>
      <c r="AB9438" s="164">
        <f t="shared" si="1275"/>
        <v>6050</v>
      </c>
      <c r="AC9438" s="164">
        <f t="shared" si="1281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2"/>
        <v>116050</v>
      </c>
      <c r="AK9438" s="241">
        <v>0</v>
      </c>
      <c r="AL9438" s="241">
        <f t="shared" si="1283"/>
        <v>0</v>
      </c>
      <c r="AM9438" s="241">
        <v>116050</v>
      </c>
      <c r="AN9438" s="241">
        <f t="shared" si="1284"/>
        <v>0</v>
      </c>
      <c r="AO9438" s="241">
        <f t="shared" si="1285"/>
        <v>110000</v>
      </c>
      <c r="AP9438" s="152" t="e">
        <v>#N/A</v>
      </c>
      <c r="AQ9438" s="91">
        <f t="shared" si="1291"/>
        <v>0</v>
      </c>
    </row>
    <row r="9439" spans="1:43" ht="14.25" hidden="1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4367</v>
      </c>
      <c r="G9439" s="159" t="s">
        <v>542</v>
      </c>
      <c r="H9439" s="158" t="s">
        <v>2837</v>
      </c>
      <c r="I9439" s="158" t="s">
        <v>5068</v>
      </c>
      <c r="J9439" s="168" t="s">
        <v>2839</v>
      </c>
      <c r="K9439" s="158" t="s">
        <v>32</v>
      </c>
      <c r="L9439" s="158" t="s">
        <v>1736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8"/>
        <v>229809.68</v>
      </c>
      <c r="W9439" s="164">
        <f t="shared" si="1279"/>
        <v>160428.91943127965</v>
      </c>
      <c r="X9439" s="164"/>
      <c r="Y9439" s="7">
        <f t="shared" si="1288"/>
        <v>0</v>
      </c>
      <c r="Z9439" s="164"/>
      <c r="AA9439" s="8">
        <f t="shared" si="1280"/>
        <v>160428.91943127965</v>
      </c>
      <c r="AB9439" s="164">
        <f t="shared" si="1275"/>
        <v>8823.5905687203631</v>
      </c>
      <c r="AC9439" s="164">
        <f t="shared" si="1281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2"/>
        <v>169252.51</v>
      </c>
      <c r="AK9439" s="241">
        <v>0</v>
      </c>
      <c r="AL9439" s="241">
        <f t="shared" si="1283"/>
        <v>0</v>
      </c>
      <c r="AM9439" s="241">
        <f>285302.51-AM9438</f>
        <v>169252.51</v>
      </c>
      <c r="AN9439" s="241">
        <f t="shared" si="1284"/>
        <v>0</v>
      </c>
      <c r="AO9439" s="241">
        <f t="shared" si="1285"/>
        <v>160428.91943127965</v>
      </c>
      <c r="AP9439" s="152" t="e">
        <v>#N/A</v>
      </c>
      <c r="AQ9439" s="91">
        <f t="shared" si="1291"/>
        <v>0</v>
      </c>
    </row>
    <row r="9440" spans="1:43" ht="14.25" hidden="1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4367</v>
      </c>
      <c r="G9440" s="159" t="s">
        <v>542</v>
      </c>
      <c r="H9440" s="158" t="s">
        <v>2837</v>
      </c>
      <c r="I9440" s="158" t="s">
        <v>5068</v>
      </c>
      <c r="J9440" s="168" t="s">
        <v>2839</v>
      </c>
      <c r="K9440" s="158" t="s">
        <v>32</v>
      </c>
      <c r="L9440" s="158" t="s">
        <v>4988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8"/>
        <v>50000</v>
      </c>
      <c r="W9440" s="164">
        <f t="shared" si="1279"/>
        <v>0</v>
      </c>
      <c r="X9440" s="164"/>
      <c r="Y9440" s="7">
        <f t="shared" si="1288"/>
        <v>0</v>
      </c>
      <c r="Z9440" s="164"/>
      <c r="AA9440" s="8">
        <f t="shared" si="1280"/>
        <v>0</v>
      </c>
      <c r="AB9440" s="164">
        <f t="shared" si="1275"/>
        <v>0</v>
      </c>
      <c r="AC9440" s="164">
        <f t="shared" si="1281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2"/>
        <v>0</v>
      </c>
      <c r="AK9440" s="241">
        <v>0</v>
      </c>
      <c r="AL9440" s="241">
        <f t="shared" si="1283"/>
        <v>0</v>
      </c>
      <c r="AM9440" s="241">
        <v>0</v>
      </c>
      <c r="AN9440" s="241">
        <f t="shared" si="1284"/>
        <v>0</v>
      </c>
      <c r="AO9440" s="241">
        <f t="shared" si="1285"/>
        <v>0</v>
      </c>
      <c r="AP9440" s="152" t="e">
        <v>#N/A</v>
      </c>
    </row>
    <row r="9441" spans="1:43" ht="14.25" hidden="1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1743</v>
      </c>
      <c r="F9441" s="158" t="s">
        <v>1743</v>
      </c>
      <c r="G9441" s="159" t="s">
        <v>1743</v>
      </c>
      <c r="H9441" s="158" t="s">
        <v>2837</v>
      </c>
      <c r="I9441" s="158" t="s">
        <v>5068</v>
      </c>
      <c r="J9441" s="168" t="s">
        <v>2839</v>
      </c>
      <c r="K9441" s="158" t="s">
        <v>32</v>
      </c>
      <c r="L9441" s="158" t="s">
        <v>1743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8"/>
        <v>216027.46</v>
      </c>
      <c r="W9441" s="164">
        <f t="shared" si="1279"/>
        <v>0</v>
      </c>
      <c r="X9441" s="164"/>
      <c r="Y9441" s="7">
        <f t="shared" si="1288"/>
        <v>0</v>
      </c>
      <c r="Z9441" s="164"/>
      <c r="AA9441" s="8">
        <f t="shared" si="1280"/>
        <v>0</v>
      </c>
      <c r="AB9441" s="164">
        <f t="shared" si="1275"/>
        <v>0</v>
      </c>
      <c r="AC9441" s="164">
        <f t="shared" si="1281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2"/>
        <v>0</v>
      </c>
      <c r="AK9441" s="241">
        <v>0</v>
      </c>
      <c r="AL9441" s="241">
        <f t="shared" si="1283"/>
        <v>0</v>
      </c>
      <c r="AM9441" s="241">
        <v>0</v>
      </c>
      <c r="AN9441" s="241">
        <f t="shared" si="1284"/>
        <v>0</v>
      </c>
      <c r="AO9441" s="241">
        <f t="shared" si="1285"/>
        <v>0</v>
      </c>
      <c r="AP9441" s="152" t="e">
        <v>#N/A</v>
      </c>
    </row>
    <row r="9442" spans="1:43" ht="14.25" hidden="1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1743</v>
      </c>
      <c r="F9442" s="158" t="s">
        <v>1743</v>
      </c>
      <c r="G9442" s="159" t="s">
        <v>1743</v>
      </c>
      <c r="H9442" s="158" t="s">
        <v>2837</v>
      </c>
      <c r="I9442" s="158" t="s">
        <v>5068</v>
      </c>
      <c r="J9442" s="168" t="s">
        <v>2839</v>
      </c>
      <c r="K9442" s="158" t="s">
        <v>32</v>
      </c>
      <c r="L9442" s="158" t="s">
        <v>1743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8"/>
        <v>53113.43</v>
      </c>
      <c r="W9442" s="164">
        <f t="shared" si="1279"/>
        <v>0</v>
      </c>
      <c r="X9442" s="164"/>
      <c r="Y9442" s="7">
        <f t="shared" si="1288"/>
        <v>0</v>
      </c>
      <c r="Z9442" s="164"/>
      <c r="AA9442" s="8">
        <f t="shared" si="1280"/>
        <v>0</v>
      </c>
      <c r="AB9442" s="164">
        <f t="shared" si="1275"/>
        <v>0</v>
      </c>
      <c r="AC9442" s="164">
        <f t="shared" si="1281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2"/>
        <v>0</v>
      </c>
      <c r="AK9442" s="241">
        <v>0</v>
      </c>
      <c r="AL9442" s="241">
        <f t="shared" si="1283"/>
        <v>0</v>
      </c>
      <c r="AM9442" s="241">
        <v>0</v>
      </c>
      <c r="AN9442" s="241">
        <f t="shared" si="1284"/>
        <v>0</v>
      </c>
      <c r="AO9442" s="241">
        <f t="shared" si="1285"/>
        <v>0</v>
      </c>
      <c r="AP9442" s="152" t="e">
        <v>#N/A</v>
      </c>
    </row>
    <row r="9443" spans="1:43" ht="14.25" hidden="1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1745</v>
      </c>
      <c r="F9443" s="158" t="s">
        <v>4989</v>
      </c>
      <c r="G9443" s="159" t="s">
        <v>1745</v>
      </c>
      <c r="H9443" s="158" t="s">
        <v>2837</v>
      </c>
      <c r="I9443" s="158" t="s">
        <v>5068</v>
      </c>
      <c r="J9443" s="168" t="s">
        <v>2839</v>
      </c>
      <c r="K9443" s="158" t="s">
        <v>32</v>
      </c>
      <c r="L9443" s="158" t="s">
        <v>4990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8"/>
        <v>43174.559999999998</v>
      </c>
      <c r="W9443" s="164">
        <f t="shared" si="1279"/>
        <v>1076.2464454976302</v>
      </c>
      <c r="X9443" s="164"/>
      <c r="Y9443" s="7">
        <f t="shared" si="1288"/>
        <v>0</v>
      </c>
      <c r="Z9443" s="164"/>
      <c r="AA9443" s="8">
        <f>AO9443+X9443</f>
        <v>1076.2464454976302</v>
      </c>
      <c r="AB9443" s="164">
        <f t="shared" si="1275"/>
        <v>59.193554502369579</v>
      </c>
      <c r="AC9443" s="164">
        <f t="shared" si="1281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2"/>
        <v>1135.4399999999998</v>
      </c>
      <c r="AK9443" s="241">
        <v>0</v>
      </c>
      <c r="AL9443" s="241">
        <f t="shared" si="1283"/>
        <v>0</v>
      </c>
      <c r="AM9443" s="241">
        <v>1135.4399999999998</v>
      </c>
      <c r="AN9443" s="241">
        <f t="shared" si="1284"/>
        <v>0</v>
      </c>
      <c r="AO9443" s="241">
        <f t="shared" si="1285"/>
        <v>1076.2464454976302</v>
      </c>
      <c r="AP9443" s="152" t="e">
        <v>#N/A</v>
      </c>
      <c r="AQ9443" s="91">
        <f>AO9443-W9443</f>
        <v>0</v>
      </c>
    </row>
    <row r="9444" spans="1:43" ht="14.25" hidden="1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1745</v>
      </c>
      <c r="F9444" s="158" t="s">
        <v>4989</v>
      </c>
      <c r="G9444" s="159" t="s">
        <v>1745</v>
      </c>
      <c r="H9444" s="158" t="s">
        <v>2837</v>
      </c>
      <c r="I9444" s="158" t="s">
        <v>5068</v>
      </c>
      <c r="J9444" s="168" t="s">
        <v>2839</v>
      </c>
      <c r="K9444" s="158" t="s">
        <v>32</v>
      </c>
      <c r="L9444" s="158" t="s">
        <v>4990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8"/>
        <v>20000</v>
      </c>
      <c r="W9444" s="164">
        <f t="shared" si="1279"/>
        <v>0</v>
      </c>
      <c r="X9444" s="164"/>
      <c r="Y9444" s="7">
        <f t="shared" si="1288"/>
        <v>0</v>
      </c>
      <c r="Z9444" s="164"/>
      <c r="AA9444" s="8">
        <f t="shared" si="1280"/>
        <v>0</v>
      </c>
      <c r="AB9444" s="164">
        <f t="shared" si="1275"/>
        <v>0</v>
      </c>
      <c r="AC9444" s="164">
        <f t="shared" si="1281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2"/>
        <v>0</v>
      </c>
      <c r="AK9444" s="241">
        <v>0</v>
      </c>
      <c r="AL9444" s="241">
        <f t="shared" si="1283"/>
        <v>0</v>
      </c>
      <c r="AM9444" s="241">
        <v>0</v>
      </c>
      <c r="AN9444" s="241">
        <f t="shared" si="1284"/>
        <v>0</v>
      </c>
      <c r="AO9444" s="241">
        <f t="shared" si="1285"/>
        <v>0</v>
      </c>
      <c r="AP9444" s="152" t="e">
        <v>#N/A</v>
      </c>
    </row>
    <row r="9445" spans="1:43" ht="14.25" hidden="1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1745</v>
      </c>
      <c r="F9445" s="158" t="s">
        <v>4989</v>
      </c>
      <c r="G9445" s="159" t="s">
        <v>1745</v>
      </c>
      <c r="H9445" s="158" t="s">
        <v>2837</v>
      </c>
      <c r="I9445" s="158" t="s">
        <v>5068</v>
      </c>
      <c r="J9445" s="168" t="s">
        <v>2839</v>
      </c>
      <c r="K9445" s="158" t="s">
        <v>32</v>
      </c>
      <c r="L9445" s="158" t="s">
        <v>1745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8"/>
        <v>316500</v>
      </c>
      <c r="W9445" s="164">
        <f t="shared" si="1279"/>
        <v>0</v>
      </c>
      <c r="X9445" s="164"/>
      <c r="Y9445" s="7">
        <f t="shared" si="1288"/>
        <v>0</v>
      </c>
      <c r="Z9445" s="164"/>
      <c r="AA9445" s="8">
        <f t="shared" si="1280"/>
        <v>0</v>
      </c>
      <c r="AB9445" s="164">
        <f t="shared" si="1275"/>
        <v>0</v>
      </c>
      <c r="AC9445" s="164">
        <f t="shared" si="1281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2"/>
        <v>0</v>
      </c>
      <c r="AK9445" s="241">
        <v>0</v>
      </c>
      <c r="AL9445" s="241">
        <f t="shared" si="1283"/>
        <v>0</v>
      </c>
      <c r="AM9445" s="241">
        <v>0</v>
      </c>
      <c r="AN9445" s="241">
        <f t="shared" si="1284"/>
        <v>0</v>
      </c>
      <c r="AO9445" s="241">
        <f t="shared" si="1285"/>
        <v>0</v>
      </c>
      <c r="AP9445" s="152" t="e">
        <v>#N/A</v>
      </c>
    </row>
    <row r="9446" spans="1:43" ht="14.25" hidden="1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1745</v>
      </c>
      <c r="F9446" s="158" t="s">
        <v>4989</v>
      </c>
      <c r="G9446" s="159" t="s">
        <v>1745</v>
      </c>
      <c r="H9446" s="158" t="s">
        <v>2837</v>
      </c>
      <c r="I9446" s="158" t="s">
        <v>5068</v>
      </c>
      <c r="J9446" s="168" t="s">
        <v>2839</v>
      </c>
      <c r="K9446" s="158" t="s">
        <v>32</v>
      </c>
      <c r="L9446" s="158" t="s">
        <v>1745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8"/>
        <v>217662.26</v>
      </c>
      <c r="W9446" s="164">
        <f t="shared" si="1279"/>
        <v>637358.06635071093</v>
      </c>
      <c r="X9446" s="164"/>
      <c r="Y9446" s="7">
        <f t="shared" si="1288"/>
        <v>0</v>
      </c>
      <c r="Z9446" s="164"/>
      <c r="AA9446" s="8">
        <f>AO9446+X9446</f>
        <v>637358.06635071093</v>
      </c>
      <c r="AB9446" s="164">
        <f t="shared" si="1275"/>
        <v>35054.693649289082</v>
      </c>
      <c r="AC9446" s="164">
        <f t="shared" si="1281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2"/>
        <v>672412.76</v>
      </c>
      <c r="AK9446" s="241">
        <v>0</v>
      </c>
      <c r="AL9446" s="241">
        <f t="shared" si="1283"/>
        <v>0</v>
      </c>
      <c r="AM9446" s="241">
        <v>672412.76</v>
      </c>
      <c r="AN9446" s="241">
        <f t="shared" si="1284"/>
        <v>0</v>
      </c>
      <c r="AO9446" s="241">
        <f t="shared" si="1285"/>
        <v>637358.06635071093</v>
      </c>
      <c r="AP9446" s="152" t="e">
        <v>#N/A</v>
      </c>
      <c r="AQ9446" s="91">
        <f>AO9446-W9446</f>
        <v>0</v>
      </c>
    </row>
    <row r="9447" spans="1:43" ht="14.25" hidden="1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1745</v>
      </c>
      <c r="F9447" s="158" t="s">
        <v>4989</v>
      </c>
      <c r="G9447" s="159" t="s">
        <v>1745</v>
      </c>
      <c r="H9447" s="158" t="s">
        <v>2837</v>
      </c>
      <c r="I9447" s="158" t="s">
        <v>5068</v>
      </c>
      <c r="J9447" s="168" t="s">
        <v>2839</v>
      </c>
      <c r="K9447" s="158" t="s">
        <v>32</v>
      </c>
      <c r="L9447" s="158" t="s">
        <v>2849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8"/>
        <v>59080</v>
      </c>
      <c r="W9447" s="164">
        <f t="shared" si="1279"/>
        <v>0</v>
      </c>
      <c r="X9447" s="164"/>
      <c r="Y9447" s="7">
        <f t="shared" si="1288"/>
        <v>0</v>
      </c>
      <c r="Z9447" s="164"/>
      <c r="AA9447" s="8">
        <f t="shared" si="1280"/>
        <v>0</v>
      </c>
      <c r="AB9447" s="164">
        <f t="shared" si="1275"/>
        <v>0</v>
      </c>
      <c r="AC9447" s="164">
        <f t="shared" si="1281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2"/>
        <v>0</v>
      </c>
      <c r="AK9447" s="241">
        <v>0</v>
      </c>
      <c r="AL9447" s="241">
        <f t="shared" si="1283"/>
        <v>0</v>
      </c>
      <c r="AM9447" s="241">
        <v>0</v>
      </c>
      <c r="AN9447" s="241">
        <f t="shared" si="1284"/>
        <v>0</v>
      </c>
      <c r="AO9447" s="241">
        <f t="shared" si="1285"/>
        <v>0</v>
      </c>
      <c r="AP9447" s="152" t="e">
        <v>#N/A</v>
      </c>
    </row>
    <row r="9448" spans="1:43" ht="14.25" hidden="1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1745</v>
      </c>
      <c r="F9448" s="158" t="s">
        <v>4989</v>
      </c>
      <c r="G9448" s="159" t="s">
        <v>1745</v>
      </c>
      <c r="H9448" s="158" t="s">
        <v>2837</v>
      </c>
      <c r="I9448" s="158" t="s">
        <v>5068</v>
      </c>
      <c r="J9448" s="168" t="s">
        <v>2839</v>
      </c>
      <c r="K9448" s="158" t="s">
        <v>32</v>
      </c>
      <c r="L9448" s="158" t="s">
        <v>2849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8"/>
        <v>31314.07</v>
      </c>
      <c r="W9448" s="164">
        <f t="shared" si="1279"/>
        <v>359.75355450236964</v>
      </c>
      <c r="X9448" s="164"/>
      <c r="Y9448" s="7">
        <f t="shared" si="1288"/>
        <v>0</v>
      </c>
      <c r="Z9448" s="164"/>
      <c r="AA9448" s="8">
        <f>AO9448+X9448</f>
        <v>359.75355450236964</v>
      </c>
      <c r="AB9448" s="164">
        <f t="shared" si="1275"/>
        <v>19.786445497630325</v>
      </c>
      <c r="AC9448" s="164">
        <f t="shared" si="1281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2"/>
        <v>379.53999999999996</v>
      </c>
      <c r="AK9448" s="241">
        <v>0</v>
      </c>
      <c r="AL9448" s="241">
        <f t="shared" si="1283"/>
        <v>0</v>
      </c>
      <c r="AM9448" s="241">
        <v>379.53999999999996</v>
      </c>
      <c r="AN9448" s="241">
        <f t="shared" si="1284"/>
        <v>0</v>
      </c>
      <c r="AO9448" s="241">
        <f t="shared" si="1285"/>
        <v>359.75355450236964</v>
      </c>
      <c r="AP9448" s="152" t="e">
        <v>#N/A</v>
      </c>
      <c r="AQ9448" s="91">
        <f>AO9448-W9448</f>
        <v>0</v>
      </c>
    </row>
    <row r="9449" spans="1:43" ht="14.25" hidden="1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1745</v>
      </c>
      <c r="F9449" s="158" t="s">
        <v>4989</v>
      </c>
      <c r="G9449" s="159" t="s">
        <v>1745</v>
      </c>
      <c r="H9449" s="158" t="s">
        <v>2837</v>
      </c>
      <c r="I9449" s="158" t="s">
        <v>5068</v>
      </c>
      <c r="J9449" s="168" t="s">
        <v>2839</v>
      </c>
      <c r="K9449" s="158" t="s">
        <v>32</v>
      </c>
      <c r="L9449" s="158" t="s">
        <v>2849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8"/>
        <v>52750</v>
      </c>
      <c r="W9449" s="164">
        <f t="shared" si="1279"/>
        <v>0</v>
      </c>
      <c r="X9449" s="164"/>
      <c r="Y9449" s="7">
        <f t="shared" si="1288"/>
        <v>0</v>
      </c>
      <c r="Z9449" s="164"/>
      <c r="AA9449" s="8">
        <f t="shared" si="1280"/>
        <v>0</v>
      </c>
      <c r="AB9449" s="164">
        <f t="shared" si="1275"/>
        <v>0</v>
      </c>
      <c r="AC9449" s="164">
        <f t="shared" si="1281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2"/>
        <v>0</v>
      </c>
      <c r="AK9449" s="241">
        <v>0</v>
      </c>
      <c r="AL9449" s="241">
        <f t="shared" si="1283"/>
        <v>0</v>
      </c>
      <c r="AM9449" s="241">
        <v>0</v>
      </c>
      <c r="AN9449" s="241">
        <f t="shared" si="1284"/>
        <v>0</v>
      </c>
      <c r="AO9449" s="241">
        <f t="shared" si="1285"/>
        <v>0</v>
      </c>
      <c r="AP9449" s="152" t="e">
        <v>#N/A</v>
      </c>
    </row>
    <row r="9450" spans="1:43" ht="14.25" hidden="1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1745</v>
      </c>
      <c r="F9450" s="158" t="s">
        <v>4989</v>
      </c>
      <c r="G9450" s="159" t="s">
        <v>1745</v>
      </c>
      <c r="H9450" s="158" t="s">
        <v>2837</v>
      </c>
      <c r="I9450" s="158" t="s">
        <v>5068</v>
      </c>
      <c r="J9450" s="168" t="s">
        <v>2839</v>
      </c>
      <c r="K9450" s="158" t="s">
        <v>32</v>
      </c>
      <c r="L9450" s="158" t="s">
        <v>1747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8"/>
        <v>970600</v>
      </c>
      <c r="W9450" s="164">
        <f t="shared" si="1279"/>
        <v>0</v>
      </c>
      <c r="X9450" s="164"/>
      <c r="Y9450" s="7">
        <f t="shared" si="1288"/>
        <v>0</v>
      </c>
      <c r="Z9450" s="164"/>
      <c r="AA9450" s="8">
        <f t="shared" si="1280"/>
        <v>0</v>
      </c>
      <c r="AB9450" s="164">
        <f t="shared" si="1275"/>
        <v>0</v>
      </c>
      <c r="AC9450" s="164">
        <f t="shared" si="1281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2"/>
        <v>0</v>
      </c>
      <c r="AK9450" s="241">
        <v>0</v>
      </c>
      <c r="AL9450" s="241">
        <f t="shared" si="1283"/>
        <v>0</v>
      </c>
      <c r="AM9450" s="241">
        <v>0</v>
      </c>
      <c r="AN9450" s="241">
        <f t="shared" si="1284"/>
        <v>0</v>
      </c>
      <c r="AO9450" s="241">
        <f t="shared" si="1285"/>
        <v>0</v>
      </c>
      <c r="AP9450" s="152" t="e">
        <v>#N/A</v>
      </c>
    </row>
    <row r="9451" spans="1:43" ht="14.25" hidden="1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1745</v>
      </c>
      <c r="F9451" s="158" t="s">
        <v>4989</v>
      </c>
      <c r="G9451" s="159" t="s">
        <v>1745</v>
      </c>
      <c r="H9451" s="158" t="s">
        <v>2837</v>
      </c>
      <c r="I9451" s="158" t="s">
        <v>5068</v>
      </c>
      <c r="J9451" s="168" t="s">
        <v>2839</v>
      </c>
      <c r="K9451" s="158" t="s">
        <v>32</v>
      </c>
      <c r="L9451" s="158" t="s">
        <v>1747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8"/>
        <v>643611.54000000074</v>
      </c>
      <c r="W9451" s="164">
        <f t="shared" si="1279"/>
        <v>1342365.3838862556</v>
      </c>
      <c r="X9451" s="164"/>
      <c r="Y9451" s="7">
        <f t="shared" si="1288"/>
        <v>0</v>
      </c>
      <c r="Z9451" s="164"/>
      <c r="AA9451" s="8">
        <f>AO9451+X9451</f>
        <v>1342365.3838862556</v>
      </c>
      <c r="AB9451" s="164">
        <f t="shared" si="1275"/>
        <v>73830.096113743959</v>
      </c>
      <c r="AC9451" s="164">
        <f t="shared" si="1281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2"/>
        <v>1416195.4799999995</v>
      </c>
      <c r="AK9451" s="241">
        <v>0</v>
      </c>
      <c r="AL9451" s="241">
        <f t="shared" si="1283"/>
        <v>0</v>
      </c>
      <c r="AM9451" s="241">
        <v>1416195.4799999995</v>
      </c>
      <c r="AN9451" s="241">
        <f t="shared" si="1284"/>
        <v>0</v>
      </c>
      <c r="AO9451" s="241">
        <f t="shared" si="1285"/>
        <v>1342365.3838862556</v>
      </c>
      <c r="AP9451" s="152" t="e">
        <v>#N/A</v>
      </c>
      <c r="AQ9451" s="91">
        <f>AO9451-W9451</f>
        <v>0</v>
      </c>
    </row>
    <row r="9452" spans="1:43" ht="14.25" hidden="1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1745</v>
      </c>
      <c r="F9452" s="158" t="s">
        <v>4989</v>
      </c>
      <c r="G9452" s="159" t="s">
        <v>1745</v>
      </c>
      <c r="H9452" s="158" t="s">
        <v>2837</v>
      </c>
      <c r="I9452" s="158" t="s">
        <v>5068</v>
      </c>
      <c r="J9452" s="168" t="s">
        <v>2839</v>
      </c>
      <c r="K9452" s="158" t="s">
        <v>32</v>
      </c>
      <c r="L9452" s="158" t="s">
        <v>1747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8"/>
        <v>379800</v>
      </c>
      <c r="W9452" s="164">
        <f t="shared" si="1279"/>
        <v>0</v>
      </c>
      <c r="X9452" s="164"/>
      <c r="Y9452" s="7">
        <f t="shared" si="1288"/>
        <v>0</v>
      </c>
      <c r="Z9452" s="164"/>
      <c r="AA9452" s="8">
        <f t="shared" si="1280"/>
        <v>0</v>
      </c>
      <c r="AB9452" s="164">
        <f t="shared" si="1275"/>
        <v>0</v>
      </c>
      <c r="AC9452" s="164">
        <f t="shared" si="1281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2"/>
        <v>0</v>
      </c>
      <c r="AK9452" s="241">
        <v>0</v>
      </c>
      <c r="AL9452" s="241">
        <f t="shared" si="1283"/>
        <v>0</v>
      </c>
      <c r="AM9452" s="241">
        <v>0</v>
      </c>
      <c r="AN9452" s="241">
        <f t="shared" si="1284"/>
        <v>0</v>
      </c>
      <c r="AO9452" s="241">
        <f t="shared" si="1285"/>
        <v>0</v>
      </c>
      <c r="AP9452" s="152" t="e">
        <v>#N/A</v>
      </c>
    </row>
    <row r="9453" spans="1:43" ht="14.25" hidden="1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1745</v>
      </c>
      <c r="F9453" s="158" t="s">
        <v>4989</v>
      </c>
      <c r="G9453" s="159" t="s">
        <v>1745</v>
      </c>
      <c r="H9453" s="158" t="s">
        <v>2837</v>
      </c>
      <c r="I9453" s="158" t="s">
        <v>5068</v>
      </c>
      <c r="J9453" s="168" t="s">
        <v>2839</v>
      </c>
      <c r="K9453" s="158" t="s">
        <v>32</v>
      </c>
      <c r="L9453" s="158" t="s">
        <v>1747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8"/>
        <v>139149.04000000004</v>
      </c>
      <c r="W9453" s="164">
        <f t="shared" si="1279"/>
        <v>1140148.3033175357</v>
      </c>
      <c r="X9453" s="164"/>
      <c r="Y9453" s="7">
        <f t="shared" si="1288"/>
        <v>0</v>
      </c>
      <c r="Z9453" s="164"/>
      <c r="AA9453" s="8">
        <f t="shared" si="1280"/>
        <v>1140148.3033175357</v>
      </c>
      <c r="AB9453" s="164">
        <f t="shared" si="1275"/>
        <v>62708.156682464294</v>
      </c>
      <c r="AC9453" s="164">
        <f t="shared" si="1281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2"/>
        <v>1202856.46</v>
      </c>
      <c r="AK9453" s="241">
        <v>0</v>
      </c>
      <c r="AL9453" s="241">
        <f t="shared" si="1283"/>
        <v>0</v>
      </c>
      <c r="AM9453" s="241">
        <v>1202856.46</v>
      </c>
      <c r="AN9453" s="241">
        <f t="shared" si="1284"/>
        <v>0</v>
      </c>
      <c r="AO9453" s="241">
        <f t="shared" si="1285"/>
        <v>1140148.3033175357</v>
      </c>
      <c r="AP9453" s="152" t="e">
        <v>#N/A</v>
      </c>
      <c r="AQ9453" s="91">
        <f t="shared" ref="AQ9453:AQ9456" si="1292">AO9453-W9453</f>
        <v>0</v>
      </c>
    </row>
    <row r="9454" spans="1:43" ht="14.25" hidden="1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2850</v>
      </c>
      <c r="F9454" s="158" t="s">
        <v>4372</v>
      </c>
      <c r="G9454" s="159" t="s">
        <v>2850</v>
      </c>
      <c r="H9454" s="158" t="s">
        <v>2837</v>
      </c>
      <c r="I9454" s="158" t="s">
        <v>5068</v>
      </c>
      <c r="J9454" s="168" t="s">
        <v>2839</v>
      </c>
      <c r="K9454" s="158" t="s">
        <v>32</v>
      </c>
      <c r="L9454" s="158" t="s">
        <v>1741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8"/>
        <v>0</v>
      </c>
      <c r="W9454" s="164">
        <f t="shared" si="1279"/>
        <v>6211338.2454468124</v>
      </c>
      <c r="X9454" s="164"/>
      <c r="Y9454" s="7">
        <f t="shared" si="1288"/>
        <v>0</v>
      </c>
      <c r="Z9454" s="164"/>
      <c r="AA9454" s="8">
        <f t="shared" si="1280"/>
        <v>6211055.5373616982</v>
      </c>
      <c r="AB9454" s="164">
        <f t="shared" si="1275"/>
        <v>305021.0745531898</v>
      </c>
      <c r="AC9454" s="164">
        <f t="shared" si="1281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2"/>
        <v>6516062.728928566</v>
      </c>
      <c r="AK9454" s="241">
        <v>2169872.359999992</v>
      </c>
      <c r="AL9454" s="241">
        <f t="shared" si="1283"/>
        <v>-1388241.4235999999</v>
      </c>
      <c r="AM9454" s="241">
        <f>AK9454+S9454+T9454+AL9454</f>
        <v>7297990.2563999947</v>
      </c>
      <c r="AN9454" s="241">
        <f t="shared" si="1284"/>
        <v>0</v>
      </c>
      <c r="AO9454" s="241">
        <f t="shared" si="1285"/>
        <v>6211055.5373616982</v>
      </c>
      <c r="AP9454" s="152" t="e">
        <v>#N/A</v>
      </c>
      <c r="AQ9454" s="91">
        <f t="shared" si="1292"/>
        <v>-282.70808511413634</v>
      </c>
    </row>
    <row r="9455" spans="1:43" ht="14.25" hidden="1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2850</v>
      </c>
      <c r="F9455" s="158" t="s">
        <v>4372</v>
      </c>
      <c r="G9455" s="159" t="s">
        <v>2850</v>
      </c>
      <c r="H9455" s="158" t="s">
        <v>2837</v>
      </c>
      <c r="I9455" s="158" t="s">
        <v>5068</v>
      </c>
      <c r="J9455" s="168" t="s">
        <v>2839</v>
      </c>
      <c r="K9455" s="158" t="s">
        <v>32</v>
      </c>
      <c r="L9455" s="158" t="s">
        <v>1741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8"/>
        <v>0</v>
      </c>
      <c r="W9455" s="164">
        <f t="shared" si="1279"/>
        <v>6385236.051063831</v>
      </c>
      <c r="X9455" s="164"/>
      <c r="Y9455" s="7">
        <f t="shared" si="1288"/>
        <v>0</v>
      </c>
      <c r="Z9455" s="164"/>
      <c r="AA9455" s="8">
        <f t="shared" si="1280"/>
        <v>6678658.110638299</v>
      </c>
      <c r="AB9455" s="164">
        <f t="shared" si="1275"/>
        <v>313560.69893616904</v>
      </c>
      <c r="AC9455" s="164">
        <f t="shared" si="1281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2"/>
        <v>7006627.9285714282</v>
      </c>
      <c r="AK9455" s="241">
        <v>1226066.8899999708</v>
      </c>
      <c r="AL9455" s="241">
        <f t="shared" si="1283"/>
        <v>-406596.42719999998</v>
      </c>
      <c r="AM9455" s="241">
        <v>7847423.2800000003</v>
      </c>
      <c r="AN9455" s="241">
        <f t="shared" si="1284"/>
        <v>-329156.06720002927</v>
      </c>
      <c r="AO9455" s="241">
        <f t="shared" si="1285"/>
        <v>6678658.110638299</v>
      </c>
      <c r="AP9455" s="152" t="e">
        <v>#N/A</v>
      </c>
      <c r="AQ9455" s="91">
        <f t="shared" si="1292"/>
        <v>293422.05957446806</v>
      </c>
    </row>
    <row r="9456" spans="1:43" ht="14.25" hidden="1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2850</v>
      </c>
      <c r="F9456" s="158" t="s">
        <v>4991</v>
      </c>
      <c r="G9456" s="159" t="s">
        <v>2850</v>
      </c>
      <c r="H9456" s="158" t="s">
        <v>2837</v>
      </c>
      <c r="I9456" s="158" t="s">
        <v>5068</v>
      </c>
      <c r="J9456" s="168" t="s">
        <v>2839</v>
      </c>
      <c r="K9456" s="158" t="s">
        <v>32</v>
      </c>
      <c r="L9456" s="158" t="s">
        <v>1741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8"/>
        <v>4026391.5500000026</v>
      </c>
      <c r="W9456" s="164">
        <f t="shared" si="1279"/>
        <v>663515.11848340987</v>
      </c>
      <c r="X9456" s="164"/>
      <c r="Y9456" s="7">
        <f t="shared" si="1288"/>
        <v>0</v>
      </c>
      <c r="Z9456" s="164"/>
      <c r="AA9456" s="8">
        <f t="shared" si="1280"/>
        <v>337029.97497630824</v>
      </c>
      <c r="AB9456" s="164">
        <f t="shared" si="1275"/>
        <v>36493.331516587525</v>
      </c>
      <c r="AC9456" s="164">
        <f t="shared" si="1281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2"/>
        <v>355566.62360000517</v>
      </c>
      <c r="AK9456" s="241">
        <v>0</v>
      </c>
      <c r="AL9456" s="241">
        <f t="shared" si="1283"/>
        <v>0</v>
      </c>
      <c r="AM9456" s="241">
        <f>7653556.88-AM9454</f>
        <v>355566.62360000517</v>
      </c>
      <c r="AN9456" s="241">
        <f t="shared" si="1284"/>
        <v>344441.82639999222</v>
      </c>
      <c r="AO9456" s="241">
        <f t="shared" si="1285"/>
        <v>337029.97497630824</v>
      </c>
      <c r="AP9456" s="152" t="e">
        <v>#N/A</v>
      </c>
      <c r="AQ9456" s="91">
        <f t="shared" si="1292"/>
        <v>-326485.14350710163</v>
      </c>
    </row>
    <row r="9457" spans="1:43" ht="14.25" hidden="1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2850</v>
      </c>
      <c r="F9457" s="158" t="s">
        <v>4991</v>
      </c>
      <c r="G9457" s="159" t="s">
        <v>2850</v>
      </c>
      <c r="H9457" s="158" t="s">
        <v>2837</v>
      </c>
      <c r="I9457" s="158" t="s">
        <v>5068</v>
      </c>
      <c r="J9457" s="168" t="s">
        <v>2839</v>
      </c>
      <c r="K9457" s="158" t="s">
        <v>32</v>
      </c>
      <c r="L9457" s="158" t="s">
        <v>1741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8"/>
        <v>4726400</v>
      </c>
      <c r="W9457" s="164">
        <f t="shared" si="1279"/>
        <v>0</v>
      </c>
      <c r="X9457" s="164"/>
      <c r="Y9457" s="7">
        <f t="shared" si="1288"/>
        <v>0</v>
      </c>
      <c r="Z9457" s="164"/>
      <c r="AA9457" s="8">
        <f t="shared" si="1280"/>
        <v>0</v>
      </c>
      <c r="AB9457" s="164">
        <f t="shared" si="1275"/>
        <v>0</v>
      </c>
      <c r="AC9457" s="164">
        <f t="shared" si="1281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2"/>
        <v>0</v>
      </c>
      <c r="AK9457" s="241">
        <v>0</v>
      </c>
      <c r="AL9457" s="241">
        <f t="shared" si="1283"/>
        <v>0</v>
      </c>
      <c r="AM9457" s="241">
        <v>0</v>
      </c>
      <c r="AN9457" s="241">
        <f t="shared" si="1284"/>
        <v>0</v>
      </c>
      <c r="AO9457" s="241">
        <f t="shared" si="1285"/>
        <v>0</v>
      </c>
      <c r="AP9457" s="152" t="e">
        <v>#N/A</v>
      </c>
    </row>
    <row r="9458" spans="1:43" ht="14.25" hidden="1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2850</v>
      </c>
      <c r="F9458" s="158" t="s">
        <v>4992</v>
      </c>
      <c r="G9458" s="159" t="s">
        <v>2850</v>
      </c>
      <c r="H9458" s="158" t="s">
        <v>2837</v>
      </c>
      <c r="I9458" s="158" t="s">
        <v>5068</v>
      </c>
      <c r="J9458" s="168" t="s">
        <v>2839</v>
      </c>
      <c r="K9458" s="158" t="s">
        <v>32</v>
      </c>
      <c r="L9458" s="158" t="s">
        <v>4993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8"/>
        <v>434040.52999999991</v>
      </c>
      <c r="W9458" s="164">
        <f t="shared" si="1279"/>
        <v>384795.70616113755</v>
      </c>
      <c r="X9458" s="164"/>
      <c r="Y9458" s="7">
        <f t="shared" si="1288"/>
        <v>0</v>
      </c>
      <c r="Z9458" s="164"/>
      <c r="AA9458" s="8">
        <f>AO9458+X9458</f>
        <v>384795.70616113755</v>
      </c>
      <c r="AB9458" s="164">
        <f t="shared" si="1275"/>
        <v>21163.763838862535</v>
      </c>
      <c r="AC9458" s="164">
        <f t="shared" si="1281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2"/>
        <v>405959.47000000009</v>
      </c>
      <c r="AK9458" s="241">
        <v>0</v>
      </c>
      <c r="AL9458" s="241">
        <f t="shared" si="1283"/>
        <v>0</v>
      </c>
      <c r="AM9458" s="241">
        <v>405959.47000000009</v>
      </c>
      <c r="AN9458" s="241">
        <f t="shared" si="1284"/>
        <v>0</v>
      </c>
      <c r="AO9458" s="241">
        <f t="shared" si="1285"/>
        <v>384795.70616113755</v>
      </c>
      <c r="AP9458" s="152" t="e">
        <v>#N/A</v>
      </c>
      <c r="AQ9458" s="91">
        <f>AO9458-W9458</f>
        <v>0</v>
      </c>
    </row>
    <row r="9459" spans="1:43" ht="14.25" hidden="1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2850</v>
      </c>
      <c r="F9459" s="158" t="s">
        <v>4992</v>
      </c>
      <c r="G9459" s="159" t="s">
        <v>2850</v>
      </c>
      <c r="H9459" s="158" t="s">
        <v>2837</v>
      </c>
      <c r="I9459" s="158" t="s">
        <v>5068</v>
      </c>
      <c r="J9459" s="168" t="s">
        <v>2839</v>
      </c>
      <c r="K9459" s="158" t="s">
        <v>32</v>
      </c>
      <c r="L9459" s="158" t="s">
        <v>4994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8"/>
        <v>65000</v>
      </c>
      <c r="W9459" s="164">
        <f t="shared" si="1279"/>
        <v>0</v>
      </c>
      <c r="X9459" s="164"/>
      <c r="Y9459" s="7">
        <f t="shared" si="1288"/>
        <v>0</v>
      </c>
      <c r="Z9459" s="164"/>
      <c r="AA9459" s="8">
        <f t="shared" si="1280"/>
        <v>0</v>
      </c>
      <c r="AB9459" s="164">
        <f t="shared" si="1275"/>
        <v>0</v>
      </c>
      <c r="AC9459" s="164">
        <f t="shared" si="1281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2"/>
        <v>0</v>
      </c>
      <c r="AK9459" s="241">
        <v>0</v>
      </c>
      <c r="AL9459" s="241">
        <f t="shared" si="1283"/>
        <v>0</v>
      </c>
      <c r="AM9459" s="241">
        <v>0</v>
      </c>
      <c r="AN9459" s="241">
        <f t="shared" si="1284"/>
        <v>0</v>
      </c>
      <c r="AO9459" s="241">
        <f t="shared" si="1285"/>
        <v>0</v>
      </c>
      <c r="AP9459" s="152" t="e">
        <v>#N/A</v>
      </c>
    </row>
    <row r="9460" spans="1:43" ht="14.25" hidden="1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2850</v>
      </c>
      <c r="F9460" s="158" t="s">
        <v>4992</v>
      </c>
      <c r="G9460" s="159" t="s">
        <v>2850</v>
      </c>
      <c r="H9460" s="158" t="s">
        <v>2837</v>
      </c>
      <c r="I9460" s="158" t="s">
        <v>5068</v>
      </c>
      <c r="J9460" s="168" t="s">
        <v>2839</v>
      </c>
      <c r="K9460" s="158" t="s">
        <v>32</v>
      </c>
      <c r="L9460" s="158" t="s">
        <v>4994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8"/>
        <v>65000</v>
      </c>
      <c r="W9460" s="164">
        <f t="shared" si="1279"/>
        <v>0</v>
      </c>
      <c r="X9460" s="164"/>
      <c r="Y9460" s="7">
        <f t="shared" si="1288"/>
        <v>0</v>
      </c>
      <c r="Z9460" s="164"/>
      <c r="AA9460" s="8">
        <f t="shared" si="1280"/>
        <v>0</v>
      </c>
      <c r="AB9460" s="164">
        <f t="shared" si="1275"/>
        <v>0</v>
      </c>
      <c r="AC9460" s="164">
        <f t="shared" si="1281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2"/>
        <v>0</v>
      </c>
      <c r="AK9460" s="241">
        <v>0</v>
      </c>
      <c r="AL9460" s="241">
        <f t="shared" si="1283"/>
        <v>0</v>
      </c>
      <c r="AM9460" s="241">
        <v>0</v>
      </c>
      <c r="AN9460" s="241">
        <f t="shared" si="1284"/>
        <v>0</v>
      </c>
      <c r="AO9460" s="241">
        <f t="shared" si="1285"/>
        <v>0</v>
      </c>
      <c r="AP9460" s="152" t="e">
        <v>#N/A</v>
      </c>
    </row>
    <row r="9461" spans="1:43" ht="14.25" hidden="1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2850</v>
      </c>
      <c r="F9461" s="158" t="s">
        <v>4992</v>
      </c>
      <c r="G9461" s="159" t="s">
        <v>2850</v>
      </c>
      <c r="H9461" s="158" t="s">
        <v>2837</v>
      </c>
      <c r="I9461" s="158" t="s">
        <v>5068</v>
      </c>
      <c r="J9461" s="168" t="s">
        <v>2839</v>
      </c>
      <c r="K9461" s="158" t="s">
        <v>32</v>
      </c>
      <c r="L9461" s="158" t="s">
        <v>4995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8"/>
        <v>3726</v>
      </c>
      <c r="W9461" s="164">
        <f t="shared" si="1279"/>
        <v>116468.24644549764</v>
      </c>
      <c r="X9461" s="164"/>
      <c r="Y9461" s="7">
        <f t="shared" si="1288"/>
        <v>0</v>
      </c>
      <c r="Z9461" s="164"/>
      <c r="AA9461" s="8">
        <f>AO9461+X9461</f>
        <v>116468.24644549764</v>
      </c>
      <c r="AB9461" s="164">
        <f t="shared" si="1275"/>
        <v>6405.7535545023566</v>
      </c>
      <c r="AC9461" s="164">
        <f t="shared" si="1281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2"/>
        <v>122874</v>
      </c>
      <c r="AK9461" s="241">
        <v>0</v>
      </c>
      <c r="AL9461" s="241">
        <f t="shared" si="1283"/>
        <v>0</v>
      </c>
      <c r="AM9461" s="241">
        <v>122874</v>
      </c>
      <c r="AN9461" s="241">
        <f t="shared" si="1284"/>
        <v>0</v>
      </c>
      <c r="AO9461" s="241">
        <f t="shared" si="1285"/>
        <v>116468.24644549764</v>
      </c>
      <c r="AP9461" s="152" t="e">
        <v>#N/A</v>
      </c>
      <c r="AQ9461" s="91">
        <f>AO9461-W9461</f>
        <v>0</v>
      </c>
    </row>
    <row r="9462" spans="1:43" ht="14.25" hidden="1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2850</v>
      </c>
      <c r="F9462" s="158" t="s">
        <v>4992</v>
      </c>
      <c r="G9462" s="159" t="s">
        <v>2850</v>
      </c>
      <c r="H9462" s="158" t="s">
        <v>2837</v>
      </c>
      <c r="I9462" s="158" t="s">
        <v>5068</v>
      </c>
      <c r="J9462" s="168" t="s">
        <v>2839</v>
      </c>
      <c r="K9462" s="158" t="s">
        <v>32</v>
      </c>
      <c r="L9462" s="158" t="s">
        <v>4995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8"/>
        <v>140000</v>
      </c>
      <c r="W9462" s="164">
        <f t="shared" si="1279"/>
        <v>0</v>
      </c>
      <c r="X9462" s="164"/>
      <c r="Y9462" s="7">
        <f t="shared" si="1288"/>
        <v>0</v>
      </c>
      <c r="Z9462" s="164"/>
      <c r="AA9462" s="8">
        <f t="shared" si="1280"/>
        <v>0</v>
      </c>
      <c r="AB9462" s="164">
        <f t="shared" si="1275"/>
        <v>0</v>
      </c>
      <c r="AC9462" s="164">
        <f t="shared" si="1281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2"/>
        <v>0</v>
      </c>
      <c r="AK9462" s="241">
        <v>0</v>
      </c>
      <c r="AL9462" s="241">
        <f t="shared" si="1283"/>
        <v>0</v>
      </c>
      <c r="AM9462" s="241">
        <v>0</v>
      </c>
      <c r="AN9462" s="241">
        <f t="shared" si="1284"/>
        <v>0</v>
      </c>
      <c r="AO9462" s="241">
        <f t="shared" si="1285"/>
        <v>0</v>
      </c>
      <c r="AP9462" s="152" t="e">
        <v>#N/A</v>
      </c>
    </row>
    <row r="9463" spans="1:43" ht="14.25" hidden="1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2837</v>
      </c>
      <c r="I9463" s="158" t="s">
        <v>5068</v>
      </c>
      <c r="J9463" s="168" t="s">
        <v>2839</v>
      </c>
      <c r="K9463" s="158" t="s">
        <v>32</v>
      </c>
      <c r="L9463" s="158" t="s">
        <v>2851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8"/>
        <v>39654.390000000014</v>
      </c>
      <c r="W9463" s="164">
        <f t="shared" si="1279"/>
        <v>153980.30097087377</v>
      </c>
      <c r="X9463" s="164"/>
      <c r="Y9463" s="7">
        <f t="shared" si="1288"/>
        <v>0</v>
      </c>
      <c r="Z9463" s="164"/>
      <c r="AA9463" s="8">
        <f>AO9463+X9463</f>
        <v>153980.30097087377</v>
      </c>
      <c r="AB9463" s="164">
        <f t="shared" si="1275"/>
        <v>4619.4090291262255</v>
      </c>
      <c r="AC9463" s="164">
        <f t="shared" si="1281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2"/>
        <v>158599.71</v>
      </c>
      <c r="AK9463" s="241">
        <v>0</v>
      </c>
      <c r="AL9463" s="241">
        <f t="shared" si="1283"/>
        <v>0</v>
      </c>
      <c r="AM9463" s="241">
        <v>158599.71</v>
      </c>
      <c r="AN9463" s="241">
        <f t="shared" si="1284"/>
        <v>0</v>
      </c>
      <c r="AO9463" s="241">
        <f t="shared" si="1285"/>
        <v>153980.30097087377</v>
      </c>
      <c r="AP9463" s="152" t="e">
        <v>#N/A</v>
      </c>
      <c r="AQ9463" s="91">
        <f>AO9463-W9463</f>
        <v>0</v>
      </c>
    </row>
    <row r="9464" spans="1:43" ht="14.25" hidden="1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2837</v>
      </c>
      <c r="I9464" s="158" t="s">
        <v>5068</v>
      </c>
      <c r="J9464" s="168" t="s">
        <v>2839</v>
      </c>
      <c r="K9464" s="158" t="s">
        <v>32</v>
      </c>
      <c r="L9464" s="158" t="s">
        <v>2851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8"/>
        <v>10300</v>
      </c>
      <c r="W9464" s="164">
        <f t="shared" si="1279"/>
        <v>0</v>
      </c>
      <c r="X9464" s="164"/>
      <c r="Y9464" s="7">
        <f t="shared" si="1288"/>
        <v>0</v>
      </c>
      <c r="Z9464" s="164"/>
      <c r="AA9464" s="8">
        <f t="shared" si="1280"/>
        <v>0</v>
      </c>
      <c r="AB9464" s="164">
        <f t="shared" ref="AB9464:AB9509" si="1293">U9464-W9464</f>
        <v>0</v>
      </c>
      <c r="AC9464" s="164">
        <f t="shared" si="1281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2"/>
        <v>0</v>
      </c>
      <c r="AK9464" s="241">
        <v>0</v>
      </c>
      <c r="AL9464" s="241">
        <f t="shared" si="1283"/>
        <v>0</v>
      </c>
      <c r="AM9464" s="241">
        <v>0</v>
      </c>
      <c r="AN9464" s="241">
        <f t="shared" si="1284"/>
        <v>0</v>
      </c>
      <c r="AO9464" s="241">
        <f t="shared" si="1285"/>
        <v>0</v>
      </c>
      <c r="AP9464" s="152" t="e">
        <v>#N/A</v>
      </c>
    </row>
    <row r="9465" spans="1:43" ht="14.25" hidden="1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2852</v>
      </c>
      <c r="F9465" s="158" t="s">
        <v>2852</v>
      </c>
      <c r="G9465" s="159" t="s">
        <v>2852</v>
      </c>
      <c r="H9465" s="158" t="s">
        <v>2837</v>
      </c>
      <c r="I9465" s="158" t="s">
        <v>5068</v>
      </c>
      <c r="J9465" s="168" t="s">
        <v>2839</v>
      </c>
      <c r="K9465" s="158" t="s">
        <v>32</v>
      </c>
      <c r="L9465" s="158" t="s">
        <v>2854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8"/>
        <v>129857.97000000002</v>
      </c>
      <c r="W9465" s="164">
        <f t="shared" si="1279"/>
        <v>107050.40999999999</v>
      </c>
      <c r="X9465" s="164"/>
      <c r="Y9465" s="7">
        <f t="shared" si="1288"/>
        <v>0</v>
      </c>
      <c r="Z9465" s="164"/>
      <c r="AA9465" s="8">
        <f t="shared" si="1280"/>
        <v>107060.49056603773</v>
      </c>
      <c r="AB9465" s="164">
        <f t="shared" si="1293"/>
        <v>0</v>
      </c>
      <c r="AC9465" s="164">
        <f t="shared" si="1281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2"/>
        <v>107060.49056603773</v>
      </c>
      <c r="AK9465" s="241">
        <v>2204.4799999999959</v>
      </c>
      <c r="AL9465" s="241">
        <f t="shared" si="1283"/>
        <v>12000</v>
      </c>
      <c r="AM9465" s="241">
        <v>113484.12</v>
      </c>
      <c r="AN9465" s="241">
        <f t="shared" si="1284"/>
        <v>7770.7699999999895</v>
      </c>
      <c r="AO9465" s="241">
        <f t="shared" si="1285"/>
        <v>107060.49056603773</v>
      </c>
      <c r="AP9465" s="152" t="e">
        <v>#N/A</v>
      </c>
      <c r="AQ9465" s="91">
        <f t="shared" ref="AQ9465:AQ9469" si="1294">AO9465-W9465</f>
        <v>10.080566037737299</v>
      </c>
    </row>
    <row r="9466" spans="1:43" ht="14.25" hidden="1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2852</v>
      </c>
      <c r="F9466" s="158" t="s">
        <v>2852</v>
      </c>
      <c r="G9466" s="159" t="s">
        <v>2852</v>
      </c>
      <c r="H9466" s="158" t="s">
        <v>2837</v>
      </c>
      <c r="I9466" s="158" t="s">
        <v>5068</v>
      </c>
      <c r="J9466" s="168" t="s">
        <v>2839</v>
      </c>
      <c r="K9466" s="158" t="s">
        <v>32</v>
      </c>
      <c r="L9466" s="158" t="s">
        <v>2854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8"/>
        <v>279323.41000000015</v>
      </c>
      <c r="W9466" s="164">
        <f t="shared" si="1279"/>
        <v>223720.05999999997</v>
      </c>
      <c r="X9466" s="164"/>
      <c r="Y9466" s="7">
        <f t="shared" si="1288"/>
        <v>0</v>
      </c>
      <c r="Z9466" s="164"/>
      <c r="AA9466" s="8">
        <f t="shared" si="1280"/>
        <v>223720.05660377356</v>
      </c>
      <c r="AB9466" s="164">
        <f t="shared" si="1293"/>
        <v>0</v>
      </c>
      <c r="AC9466" s="164">
        <f t="shared" si="1281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2"/>
        <v>223720.05660377356</v>
      </c>
      <c r="AK9466" s="241">
        <v>3182.570000000007</v>
      </c>
      <c r="AL9466" s="241">
        <f t="shared" si="1283"/>
        <v>27000</v>
      </c>
      <c r="AM9466" s="241">
        <v>237143.25999999998</v>
      </c>
      <c r="AN9466" s="241">
        <f t="shared" si="1284"/>
        <v>16759.369999999995</v>
      </c>
      <c r="AO9466" s="241">
        <f t="shared" si="1285"/>
        <v>223720.05660377356</v>
      </c>
      <c r="AP9466" s="152" t="e">
        <v>#N/A</v>
      </c>
      <c r="AQ9466" s="91">
        <f t="shared" si="1294"/>
        <v>-3.3962264133151621E-3</v>
      </c>
    </row>
    <row r="9467" spans="1:43" ht="14.25" hidden="1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2837</v>
      </c>
      <c r="I9467" s="158" t="s">
        <v>5068</v>
      </c>
      <c r="J9467" s="168" t="s">
        <v>2839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8"/>
        <v>950442.60000000033</v>
      </c>
      <c r="W9467" s="164">
        <f t="shared" si="1279"/>
        <v>124804.61220695221</v>
      </c>
      <c r="X9467" s="164"/>
      <c r="Y9467" s="7">
        <f t="shared" si="1288"/>
        <v>0</v>
      </c>
      <c r="Z9467" s="164"/>
      <c r="AA9467" s="8">
        <f t="shared" si="1280"/>
        <v>128261.45513338709</v>
      </c>
      <c r="AB9467" s="164">
        <f t="shared" si="1293"/>
        <v>4929.2577930476691</v>
      </c>
      <c r="AC9467" s="164">
        <f t="shared" si="1281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2"/>
        <v>133327.24369747884</v>
      </c>
      <c r="AK9467" s="241">
        <v>0</v>
      </c>
      <c r="AL9467" s="241">
        <f t="shared" si="1283"/>
        <v>205233.52930000005</v>
      </c>
      <c r="AM9467" s="241">
        <f>1015082.57-AM9468</f>
        <v>158659.41999999981</v>
      </c>
      <c r="AN9467" s="241">
        <f t="shared" si="1284"/>
        <v>176307.97930000012</v>
      </c>
      <c r="AO9467" s="241">
        <f t="shared" si="1285"/>
        <v>128261.45513338709</v>
      </c>
      <c r="AP9467" s="152" t="e">
        <v>#N/A</v>
      </c>
      <c r="AQ9467" s="91">
        <f t="shared" si="1294"/>
        <v>3456.8429264348815</v>
      </c>
    </row>
    <row r="9468" spans="1:43" ht="14.25" hidden="1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2837</v>
      </c>
      <c r="I9468" s="158" t="s">
        <v>5068</v>
      </c>
      <c r="J9468" s="168" t="s">
        <v>2839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8"/>
        <v>0</v>
      </c>
      <c r="W9468" s="164">
        <f t="shared" si="1279"/>
        <v>635618.87510105106</v>
      </c>
      <c r="X9468" s="164"/>
      <c r="Y9468" s="7">
        <f t="shared" si="1288"/>
        <v>0</v>
      </c>
      <c r="Z9468" s="164"/>
      <c r="AA9468" s="8">
        <f t="shared" si="1280"/>
        <v>692338.84397736483</v>
      </c>
      <c r="AB9468" s="164">
        <f t="shared" si="1293"/>
        <v>25104.274898949079</v>
      </c>
      <c r="AC9468" s="164">
        <f t="shared" si="1281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2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4"/>
        <v>0</v>
      </c>
      <c r="AO9468" s="241">
        <f t="shared" si="1285"/>
        <v>692338.84397736483</v>
      </c>
      <c r="AP9468" s="152" t="e">
        <v>#N/A</v>
      </c>
      <c r="AQ9468" s="91">
        <f t="shared" si="1294"/>
        <v>56719.968876313767</v>
      </c>
    </row>
    <row r="9469" spans="1:43" ht="14.25" hidden="1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2837</v>
      </c>
      <c r="I9469" s="158" t="s">
        <v>5068</v>
      </c>
      <c r="J9469" s="168" t="s">
        <v>2839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8"/>
        <v>708610.1600000005</v>
      </c>
      <c r="W9469" s="164">
        <f t="shared" si="1279"/>
        <v>56390.48</v>
      </c>
      <c r="X9469" s="164"/>
      <c r="Y9469" s="7">
        <f t="shared" si="1288"/>
        <v>0</v>
      </c>
      <c r="Z9469" s="164"/>
      <c r="AA9469" s="8">
        <f t="shared" si="1280"/>
        <v>56390.677419354841</v>
      </c>
      <c r="AB9469" s="164">
        <f t="shared" si="1293"/>
        <v>0</v>
      </c>
      <c r="AC9469" s="164">
        <f t="shared" si="1281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2"/>
        <v>56390.677419354841</v>
      </c>
      <c r="AK9469" s="241">
        <v>147449.22320000327</v>
      </c>
      <c r="AL9469" s="241">
        <f t="shared" si="1283"/>
        <v>0</v>
      </c>
      <c r="AM9469" s="241">
        <v>69924.44</v>
      </c>
      <c r="AN9469" s="241">
        <f t="shared" si="1284"/>
        <v>133915.26320000328</v>
      </c>
      <c r="AO9469" s="241">
        <f t="shared" si="1285"/>
        <v>56390.677419354841</v>
      </c>
      <c r="AP9469" s="152" t="e">
        <v>#N/A</v>
      </c>
      <c r="AQ9469" s="91">
        <f t="shared" si="1294"/>
        <v>0.19741935483762063</v>
      </c>
    </row>
    <row r="9470" spans="1:43" ht="14.25" hidden="1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2837</v>
      </c>
      <c r="I9470" s="158" t="s">
        <v>5068</v>
      </c>
      <c r="J9470" s="168" t="s">
        <v>2839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5">S9470+T9470-U9470</f>
        <v>109785.11</v>
      </c>
      <c r="W9470" s="164">
        <f t="shared" ref="W9470:W9533" si="1296">IF(O9470="折扣",U9470*P9470,U9470*(1+AI9470)/(1+P9470+AI9470))</f>
        <v>0</v>
      </c>
      <c r="X9470" s="164"/>
      <c r="Y9470" s="7">
        <f t="shared" si="1288"/>
        <v>0</v>
      </c>
      <c r="Z9470" s="164"/>
      <c r="AA9470" s="8">
        <f t="shared" ref="AA9470:AA9533" si="1297">AO9470+X9470</f>
        <v>0</v>
      </c>
      <c r="AB9470" s="164">
        <f t="shared" si="1293"/>
        <v>0</v>
      </c>
      <c r="AC9470" s="164">
        <f t="shared" ref="AC9470:AC9533" si="1298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299">AM9470/(1+AI9470)</f>
        <v>0</v>
      </c>
      <c r="AK9470" s="241">
        <v>26903.739999999525</v>
      </c>
      <c r="AL9470" s="241">
        <f t="shared" ref="AL9470:AL9533" si="1300">T9470*AI9470</f>
        <v>0</v>
      </c>
      <c r="AM9470" s="241">
        <v>0</v>
      </c>
      <c r="AN9470" s="241">
        <f t="shared" ref="AN9470:AN9533" si="1301">AK9470+AL9470-AM9470+U9470</f>
        <v>26903.739999999525</v>
      </c>
      <c r="AO9470" s="241">
        <f t="shared" ref="AO9470:AO9533" si="1302">IF(O9470="折扣",AM9470*P9470,AM9470/(1+P9470+AI9470))</f>
        <v>0</v>
      </c>
      <c r="AP9470" s="152" t="e">
        <v>#N/A</v>
      </c>
    </row>
    <row r="9471" spans="1:43" ht="14.25" hidden="1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2837</v>
      </c>
      <c r="I9471" s="158" t="s">
        <v>5068</v>
      </c>
      <c r="J9471" s="168" t="s">
        <v>2839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5"/>
        <v>-1.0004441719502211E-11</v>
      </c>
      <c r="W9471" s="164">
        <f t="shared" si="1296"/>
        <v>0</v>
      </c>
      <c r="X9471" s="164"/>
      <c r="Y9471" s="7">
        <f t="shared" si="1288"/>
        <v>0</v>
      </c>
      <c r="Z9471" s="164"/>
      <c r="AA9471" s="8">
        <f t="shared" si="1297"/>
        <v>0</v>
      </c>
      <c r="AB9471" s="164">
        <f t="shared" si="1293"/>
        <v>0</v>
      </c>
      <c r="AC9471" s="164">
        <f t="shared" si="1298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299"/>
        <v>0</v>
      </c>
      <c r="AK9471" s="241">
        <v>0</v>
      </c>
      <c r="AL9471" s="241">
        <f t="shared" si="1300"/>
        <v>0</v>
      </c>
      <c r="AM9471" s="241">
        <v>0</v>
      </c>
      <c r="AN9471" s="241">
        <f t="shared" si="1301"/>
        <v>0</v>
      </c>
      <c r="AO9471" s="241">
        <f t="shared" si="1302"/>
        <v>0</v>
      </c>
      <c r="AP9471" s="152" t="e">
        <v>#N/A</v>
      </c>
    </row>
    <row r="9472" spans="1:43" ht="14.25" hidden="1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2846</v>
      </c>
      <c r="F9472" s="158" t="s">
        <v>2846</v>
      </c>
      <c r="G9472" s="159" t="s">
        <v>2846</v>
      </c>
      <c r="H9472" s="158" t="s">
        <v>2837</v>
      </c>
      <c r="I9472" s="158" t="s">
        <v>5068</v>
      </c>
      <c r="J9472" s="168" t="s">
        <v>2839</v>
      </c>
      <c r="K9472" s="158" t="s">
        <v>32</v>
      </c>
      <c r="L9472" s="158" t="s">
        <v>2846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5"/>
        <v>171814.59000000014</v>
      </c>
      <c r="W9472" s="164">
        <f t="shared" si="1296"/>
        <v>471072.56790909084</v>
      </c>
      <c r="X9472" s="164"/>
      <c r="Y9472" s="7">
        <f t="shared" si="1288"/>
        <v>0</v>
      </c>
      <c r="Z9472" s="164"/>
      <c r="AA9472" s="8">
        <f>AO9472+X9472</f>
        <v>471072.79090909084</v>
      </c>
      <c r="AB9472" s="164">
        <f t="shared" si="1293"/>
        <v>13207.642090909067</v>
      </c>
      <c r="AC9472" s="164">
        <f t="shared" si="1298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299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1"/>
        <v>33026.72279999993</v>
      </c>
      <c r="AO9472" s="241">
        <f t="shared" si="1302"/>
        <v>471072.79090909084</v>
      </c>
      <c r="AP9472" s="152" t="e">
        <v>#N/A</v>
      </c>
      <c r="AQ9472" s="91">
        <f>AO9472-W9472</f>
        <v>0.22299999999813735</v>
      </c>
    </row>
    <row r="9473" spans="1:43" ht="14.25" hidden="1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2895</v>
      </c>
      <c r="F9473" s="158" t="s">
        <v>2895</v>
      </c>
      <c r="G9473" s="159" t="s">
        <v>2895</v>
      </c>
      <c r="H9473" s="158" t="s">
        <v>2837</v>
      </c>
      <c r="I9473" s="158" t="s">
        <v>5068</v>
      </c>
      <c r="J9473" s="168" t="s">
        <v>2839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5"/>
        <v>0</v>
      </c>
      <c r="W9473" s="164">
        <f t="shared" si="1296"/>
        <v>0</v>
      </c>
      <c r="X9473" s="164"/>
      <c r="Y9473" s="7">
        <f t="shared" si="1288"/>
        <v>0</v>
      </c>
      <c r="Z9473" s="164"/>
      <c r="AA9473" s="8">
        <f t="shared" si="1297"/>
        <v>0</v>
      </c>
      <c r="AB9473" s="164">
        <f t="shared" si="1293"/>
        <v>0</v>
      </c>
      <c r="AC9473" s="164">
        <f t="shared" si="1298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299"/>
        <v>0</v>
      </c>
      <c r="AK9473" s="241">
        <v>18911.2968</v>
      </c>
      <c r="AL9473" s="241">
        <f t="shared" si="1300"/>
        <v>-18911.2968</v>
      </c>
      <c r="AM9473" s="241">
        <v>0</v>
      </c>
      <c r="AN9473" s="241">
        <f t="shared" si="1301"/>
        <v>0</v>
      </c>
      <c r="AO9473" s="241">
        <f t="shared" si="1302"/>
        <v>0</v>
      </c>
      <c r="AP9473" s="152" t="e">
        <v>#N/A</v>
      </c>
    </row>
    <row r="9474" spans="1:43" ht="14.25" hidden="1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2895</v>
      </c>
      <c r="F9474" s="158" t="s">
        <v>2895</v>
      </c>
      <c r="G9474" s="159" t="s">
        <v>2895</v>
      </c>
      <c r="H9474" s="158" t="s">
        <v>2837</v>
      </c>
      <c r="I9474" s="158" t="s">
        <v>5068</v>
      </c>
      <c r="J9474" s="168" t="s">
        <v>2839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5"/>
        <v>0</v>
      </c>
      <c r="W9474" s="164">
        <f t="shared" si="1296"/>
        <v>0</v>
      </c>
      <c r="X9474" s="164"/>
      <c r="Y9474" s="7">
        <f t="shared" si="1288"/>
        <v>0</v>
      </c>
      <c r="Z9474" s="164"/>
      <c r="AA9474" s="8">
        <f t="shared" si="1297"/>
        <v>0</v>
      </c>
      <c r="AB9474" s="164">
        <f t="shared" si="1293"/>
        <v>0</v>
      </c>
      <c r="AC9474" s="164">
        <f t="shared" si="1298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299"/>
        <v>0</v>
      </c>
      <c r="AK9474" s="241">
        <v>0</v>
      </c>
      <c r="AL9474" s="241">
        <f t="shared" si="1300"/>
        <v>0</v>
      </c>
      <c r="AM9474" s="241">
        <v>0</v>
      </c>
      <c r="AN9474" s="241">
        <f t="shared" si="1301"/>
        <v>0</v>
      </c>
      <c r="AO9474" s="241">
        <f t="shared" si="1302"/>
        <v>0</v>
      </c>
      <c r="AP9474" s="152" t="e">
        <v>#N/A</v>
      </c>
    </row>
    <row r="9475" spans="1:43" ht="14.25" hidden="1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2339</v>
      </c>
      <c r="F9475" s="158" t="s">
        <v>2339</v>
      </c>
      <c r="G9475" s="159" t="s">
        <v>2339</v>
      </c>
      <c r="H9475" s="158" t="s">
        <v>2837</v>
      </c>
      <c r="I9475" s="158" t="s">
        <v>5068</v>
      </c>
      <c r="J9475" s="168" t="s">
        <v>2839</v>
      </c>
      <c r="K9475" s="158" t="s">
        <v>32</v>
      </c>
      <c r="L9475" s="158" t="s">
        <v>2339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5"/>
        <v>110075.95</v>
      </c>
      <c r="W9475" s="164">
        <f t="shared" si="1296"/>
        <v>106916.75942857143</v>
      </c>
      <c r="X9475" s="164"/>
      <c r="Y9475" s="7">
        <f t="shared" ref="Y9475:Y9538" si="1303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3"/>
        <v>3144.6105714285804</v>
      </c>
      <c r="AC9475" s="164">
        <f t="shared" si="1298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299"/>
        <v>110061.5</v>
      </c>
      <c r="AK9475" s="241">
        <v>0</v>
      </c>
      <c r="AL9475" s="241">
        <f t="shared" si="1300"/>
        <v>4402.7464</v>
      </c>
      <c r="AM9475" s="241">
        <v>112262.73</v>
      </c>
      <c r="AN9475" s="241">
        <f t="shared" si="1301"/>
        <v>2201.3864000000176</v>
      </c>
      <c r="AO9475" s="241">
        <f t="shared" si="1302"/>
        <v>106916.8857142857</v>
      </c>
      <c r="AP9475" s="152" t="e">
        <v>#N/A</v>
      </c>
      <c r="AQ9475" s="91">
        <f>AO9475-W9475</f>
        <v>0.12628571427194402</v>
      </c>
    </row>
    <row r="9476" spans="1:43" ht="14.25" hidden="1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2339</v>
      </c>
      <c r="F9476" s="158" t="s">
        <v>2339</v>
      </c>
      <c r="G9476" s="159" t="s">
        <v>2339</v>
      </c>
      <c r="H9476" s="158" t="s">
        <v>2837</v>
      </c>
      <c r="I9476" s="158" t="s">
        <v>5068</v>
      </c>
      <c r="J9476" s="168" t="s">
        <v>2839</v>
      </c>
      <c r="K9476" s="158" t="s">
        <v>32</v>
      </c>
      <c r="L9476" s="158" t="s">
        <v>2339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5"/>
        <v>1.0000000009313226E-2</v>
      </c>
      <c r="W9476" s="164">
        <f t="shared" si="1296"/>
        <v>0</v>
      </c>
      <c r="X9476" s="164"/>
      <c r="Y9476" s="7">
        <f t="shared" si="1303"/>
        <v>0</v>
      </c>
      <c r="Z9476" s="164"/>
      <c r="AA9476" s="8">
        <f t="shared" si="1297"/>
        <v>0</v>
      </c>
      <c r="AB9476" s="164">
        <f t="shared" si="1293"/>
        <v>0</v>
      </c>
      <c r="AC9476" s="164">
        <f t="shared" si="1298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299"/>
        <v>0</v>
      </c>
      <c r="AK9476" s="241">
        <v>1378.1599999999162</v>
      </c>
      <c r="AL9476" s="241">
        <f t="shared" si="1300"/>
        <v>-1314.5110000000002</v>
      </c>
      <c r="AM9476" s="241">
        <v>0</v>
      </c>
      <c r="AN9476" s="241">
        <f t="shared" si="1301"/>
        <v>63.648999999915986</v>
      </c>
      <c r="AO9476" s="241">
        <f t="shared" si="1302"/>
        <v>0</v>
      </c>
      <c r="AP9476" s="152" t="e">
        <v>#N/A</v>
      </c>
    </row>
    <row r="9477" spans="1:43" ht="14.25" hidden="1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2837</v>
      </c>
      <c r="I9477" s="158" t="s">
        <v>5068</v>
      </c>
      <c r="J9477" s="168" t="s">
        <v>2839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5"/>
        <v>22661.06</v>
      </c>
      <c r="W9477" s="164">
        <f t="shared" si="1296"/>
        <v>27203.120000000006</v>
      </c>
      <c r="X9477" s="164"/>
      <c r="Y9477" s="7">
        <f t="shared" si="1303"/>
        <v>0</v>
      </c>
      <c r="Z9477" s="164"/>
      <c r="AA9477" s="8">
        <f>AO9477+X9477</f>
        <v>27203.120000000006</v>
      </c>
      <c r="AB9477" s="164">
        <f t="shared" si="1293"/>
        <v>0</v>
      </c>
      <c r="AC9477" s="164">
        <f t="shared" si="1298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299"/>
        <v>27203.120000000006</v>
      </c>
      <c r="AK9477" s="241">
        <v>0</v>
      </c>
      <c r="AL9477" s="241">
        <f t="shared" si="1300"/>
        <v>0</v>
      </c>
      <c r="AM9477" s="241">
        <v>27203.120000000006</v>
      </c>
      <c r="AN9477" s="241">
        <f t="shared" si="1301"/>
        <v>0</v>
      </c>
      <c r="AO9477" s="241">
        <f t="shared" si="1302"/>
        <v>27203.120000000006</v>
      </c>
      <c r="AP9477" s="152" t="e">
        <v>#N/A</v>
      </c>
      <c r="AQ9477" s="91">
        <f>AO9477-W9477</f>
        <v>0</v>
      </c>
    </row>
    <row r="9478" spans="1:43" ht="14.25" hidden="1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2837</v>
      </c>
      <c r="I9478" s="158" t="s">
        <v>5068</v>
      </c>
      <c r="J9478" s="168" t="s">
        <v>2839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5"/>
        <v>30000</v>
      </c>
      <c r="W9478" s="164">
        <f t="shared" si="1296"/>
        <v>0</v>
      </c>
      <c r="X9478" s="164"/>
      <c r="Y9478" s="7">
        <f t="shared" si="1303"/>
        <v>0</v>
      </c>
      <c r="Z9478" s="164"/>
      <c r="AA9478" s="8">
        <f t="shared" si="1297"/>
        <v>0</v>
      </c>
      <c r="AB9478" s="164">
        <f t="shared" si="1293"/>
        <v>0</v>
      </c>
      <c r="AC9478" s="164">
        <f t="shared" si="1298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299"/>
        <v>0</v>
      </c>
      <c r="AK9478" s="241">
        <v>0</v>
      </c>
      <c r="AL9478" s="241">
        <f t="shared" si="1300"/>
        <v>0</v>
      </c>
      <c r="AM9478" s="241">
        <v>0</v>
      </c>
      <c r="AN9478" s="241">
        <f t="shared" si="1301"/>
        <v>0</v>
      </c>
      <c r="AO9478" s="241">
        <f t="shared" si="1302"/>
        <v>0</v>
      </c>
      <c r="AP9478" s="152" t="e">
        <v>#N/A</v>
      </c>
    </row>
    <row r="9479" spans="1:43" ht="14.25" hidden="1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2837</v>
      </c>
      <c r="I9479" s="158" t="s">
        <v>5068</v>
      </c>
      <c r="J9479" s="168" t="s">
        <v>2839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5"/>
        <v>16752.580000000016</v>
      </c>
      <c r="W9479" s="164">
        <f t="shared" si="1296"/>
        <v>36891.499999999993</v>
      </c>
      <c r="X9479" s="164"/>
      <c r="Y9479" s="7">
        <f t="shared" si="1303"/>
        <v>0</v>
      </c>
      <c r="Z9479" s="164"/>
      <c r="AA9479" s="8">
        <f t="shared" si="1297"/>
        <v>36891.499999999993</v>
      </c>
      <c r="AB9479" s="164">
        <f t="shared" si="1293"/>
        <v>0</v>
      </c>
      <c r="AC9479" s="164">
        <f t="shared" si="1298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299"/>
        <v>36891.499999999993</v>
      </c>
      <c r="AK9479" s="241">
        <v>0</v>
      </c>
      <c r="AL9479" s="241">
        <f t="shared" si="1300"/>
        <v>0</v>
      </c>
      <c r="AM9479" s="241">
        <v>36891.499999999993</v>
      </c>
      <c r="AN9479" s="241">
        <f t="shared" si="1301"/>
        <v>0</v>
      </c>
      <c r="AO9479" s="241">
        <f t="shared" si="1302"/>
        <v>36891.499999999993</v>
      </c>
      <c r="AP9479" s="152" t="e">
        <v>#N/A</v>
      </c>
      <c r="AQ9479" s="91">
        <f t="shared" ref="AQ9479:AQ9484" si="1304">AO9479-W9479</f>
        <v>0</v>
      </c>
    </row>
    <row r="9480" spans="1:43" ht="14.25" hidden="1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2857</v>
      </c>
      <c r="F9480" s="158" t="s">
        <v>2857</v>
      </c>
      <c r="G9480" s="159" t="s">
        <v>2857</v>
      </c>
      <c r="H9480" s="158" t="s">
        <v>2837</v>
      </c>
      <c r="I9480" s="158" t="s">
        <v>5068</v>
      </c>
      <c r="J9480" s="168" t="s">
        <v>2839</v>
      </c>
      <c r="K9480" s="158" t="s">
        <v>32</v>
      </c>
      <c r="L9480" s="158" t="s">
        <v>2857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5"/>
        <v>32755.629999999917</v>
      </c>
      <c r="W9480" s="164">
        <f t="shared" si="1296"/>
        <v>172476.52000000008</v>
      </c>
      <c r="X9480" s="164"/>
      <c r="Y9480" s="7">
        <f t="shared" si="1303"/>
        <v>0</v>
      </c>
      <c r="Z9480" s="164"/>
      <c r="AA9480" s="8">
        <f t="shared" si="1297"/>
        <v>174314.02000000011</v>
      </c>
      <c r="AB9480" s="164">
        <f t="shared" si="1293"/>
        <v>0</v>
      </c>
      <c r="AC9480" s="164">
        <f t="shared" si="1298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299"/>
        <v>174314.02000000011</v>
      </c>
      <c r="AK9480" s="241">
        <v>0</v>
      </c>
      <c r="AL9480" s="241">
        <f t="shared" si="1300"/>
        <v>0</v>
      </c>
      <c r="AM9480" s="241">
        <v>174314.02000000011</v>
      </c>
      <c r="AN9480" s="241">
        <f t="shared" si="1301"/>
        <v>-1837.5000000000291</v>
      </c>
      <c r="AO9480" s="241">
        <f t="shared" si="1302"/>
        <v>174314.02000000011</v>
      </c>
      <c r="AP9480" s="152" t="e">
        <v>#N/A</v>
      </c>
      <c r="AQ9480" s="91">
        <f t="shared" si="1304"/>
        <v>1837.5000000000291</v>
      </c>
    </row>
    <row r="9481" spans="1:43" ht="14.25" hidden="1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2894</v>
      </c>
      <c r="F9481" s="158" t="s">
        <v>2894</v>
      </c>
      <c r="G9481" s="159" t="s">
        <v>2894</v>
      </c>
      <c r="H9481" s="158" t="s">
        <v>2837</v>
      </c>
      <c r="I9481" s="158" t="s">
        <v>5068</v>
      </c>
      <c r="J9481" s="168" t="s">
        <v>2839</v>
      </c>
      <c r="K9481" s="158" t="s">
        <v>32</v>
      </c>
      <c r="L9481" s="158" t="s">
        <v>2894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5"/>
        <v>10538.849999999999</v>
      </c>
      <c r="W9481" s="164">
        <f t="shared" si="1296"/>
        <v>2378.1165048543689</v>
      </c>
      <c r="X9481" s="164"/>
      <c r="Y9481" s="7">
        <f t="shared" si="1303"/>
        <v>0</v>
      </c>
      <c r="Z9481" s="164"/>
      <c r="AA9481" s="8">
        <f t="shared" si="1297"/>
        <v>2378.1165048543689</v>
      </c>
      <c r="AB9481" s="164">
        <f t="shared" si="1293"/>
        <v>71.343495145631096</v>
      </c>
      <c r="AC9481" s="164">
        <f t="shared" si="1298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299"/>
        <v>2449.46</v>
      </c>
      <c r="AK9481" s="241">
        <v>0</v>
      </c>
      <c r="AL9481" s="241">
        <f t="shared" si="1300"/>
        <v>0</v>
      </c>
      <c r="AM9481" s="241">
        <v>2449.46</v>
      </c>
      <c r="AN9481" s="241">
        <f t="shared" si="1301"/>
        <v>0</v>
      </c>
      <c r="AO9481" s="241">
        <f t="shared" si="1302"/>
        <v>2378.1165048543689</v>
      </c>
      <c r="AP9481" s="152" t="e">
        <v>#N/A</v>
      </c>
      <c r="AQ9481" s="91">
        <f t="shared" si="1304"/>
        <v>0</v>
      </c>
    </row>
    <row r="9482" spans="1:43" ht="14.25" hidden="1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2855</v>
      </c>
      <c r="F9482" s="158" t="s">
        <v>2855</v>
      </c>
      <c r="G9482" s="159" t="s">
        <v>2855</v>
      </c>
      <c r="H9482" s="158" t="s">
        <v>2837</v>
      </c>
      <c r="I9482" s="158" t="s">
        <v>5068</v>
      </c>
      <c r="J9482" s="168" t="s">
        <v>2839</v>
      </c>
      <c r="K9482" s="158" t="s">
        <v>32</v>
      </c>
      <c r="L9482" s="158" t="s">
        <v>2856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5"/>
        <v>8636.3299999999872</v>
      </c>
      <c r="W9482" s="164">
        <f t="shared" si="1296"/>
        <v>71529.753533925992</v>
      </c>
      <c r="X9482" s="164"/>
      <c r="Y9482" s="7">
        <f t="shared" si="1303"/>
        <v>0</v>
      </c>
      <c r="Z9482" s="164"/>
      <c r="AA9482" s="8">
        <f t="shared" si="1297"/>
        <v>71523.882380263138</v>
      </c>
      <c r="AB9482" s="164">
        <f t="shared" si="1293"/>
        <v>1402.5464660740254</v>
      </c>
      <c r="AC9482" s="164">
        <f t="shared" si="1298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299"/>
        <v>72926.31372549005</v>
      </c>
      <c r="AK9482" s="241">
        <v>0</v>
      </c>
      <c r="AL9482" s="241">
        <f t="shared" si="1300"/>
        <v>1631.3726000000001</v>
      </c>
      <c r="AM9482" s="241">
        <f>83700.77-AM9483</f>
        <v>74384.839999999851</v>
      </c>
      <c r="AN9482" s="241">
        <f t="shared" si="1301"/>
        <v>178.8326000001689</v>
      </c>
      <c r="AO9482" s="241">
        <f t="shared" si="1302"/>
        <v>71523.882380263138</v>
      </c>
      <c r="AP9482" s="152" t="e">
        <v>#N/A</v>
      </c>
      <c r="AQ9482" s="91">
        <f t="shared" si="1304"/>
        <v>-5.8711536628543399</v>
      </c>
    </row>
    <row r="9483" spans="1:43" ht="14.25" hidden="1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2855</v>
      </c>
      <c r="F9483" s="158" t="s">
        <v>2855</v>
      </c>
      <c r="G9483" s="159" t="s">
        <v>2855</v>
      </c>
      <c r="H9483" s="158" t="s">
        <v>2837</v>
      </c>
      <c r="I9483" s="158" t="s">
        <v>5068</v>
      </c>
      <c r="J9483" s="168" t="s">
        <v>2839</v>
      </c>
      <c r="K9483" s="158" t="s">
        <v>32</v>
      </c>
      <c r="L9483" s="158" t="s">
        <v>2856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5"/>
        <v>0</v>
      </c>
      <c r="W9483" s="164">
        <f t="shared" si="1296"/>
        <v>9127.7399999999761</v>
      </c>
      <c r="X9483" s="164"/>
      <c r="Y9483" s="7">
        <f t="shared" si="1303"/>
        <v>0</v>
      </c>
      <c r="Z9483" s="164"/>
      <c r="AA9483" s="8">
        <f t="shared" si="1297"/>
        <v>9133.2647058825023</v>
      </c>
      <c r="AB9483" s="164">
        <f t="shared" si="1293"/>
        <v>0</v>
      </c>
      <c r="AC9483" s="164">
        <f t="shared" si="1298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299"/>
        <v>9133.2647058825023</v>
      </c>
      <c r="AK9483" s="241">
        <v>188.19000000017695</v>
      </c>
      <c r="AL9483" s="241">
        <f t="shared" si="1300"/>
        <v>0</v>
      </c>
      <c r="AM9483" s="241">
        <f>S9483+AK9483</f>
        <v>9315.9300000001531</v>
      </c>
      <c r="AN9483" s="241">
        <f t="shared" si="1301"/>
        <v>0</v>
      </c>
      <c r="AO9483" s="241">
        <f t="shared" si="1302"/>
        <v>9133.2647058825023</v>
      </c>
      <c r="AP9483" s="152" t="e">
        <v>#N/A</v>
      </c>
      <c r="AQ9483" s="91">
        <f t="shared" si="1304"/>
        <v>5.5247058825261774</v>
      </c>
    </row>
    <row r="9484" spans="1:43" ht="14.25" hidden="1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2876</v>
      </c>
      <c r="F9484" s="158" t="s">
        <v>2876</v>
      </c>
      <c r="G9484" s="159" t="s">
        <v>2876</v>
      </c>
      <c r="H9484" s="158" t="s">
        <v>2837</v>
      </c>
      <c r="I9484" s="158" t="s">
        <v>5068</v>
      </c>
      <c r="J9484" s="168" t="s">
        <v>2839</v>
      </c>
      <c r="K9484" s="158" t="s">
        <v>32</v>
      </c>
      <c r="L9484" s="158" t="s">
        <v>2877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5"/>
        <v>20783.820000000007</v>
      </c>
      <c r="W9484" s="164">
        <f t="shared" si="1296"/>
        <v>26728.270000000004</v>
      </c>
      <c r="X9484" s="164"/>
      <c r="Y9484" s="7">
        <f t="shared" si="1303"/>
        <v>0</v>
      </c>
      <c r="Z9484" s="164"/>
      <c r="AA9484" s="8">
        <f t="shared" si="1297"/>
        <v>26728.270000000004</v>
      </c>
      <c r="AB9484" s="164">
        <f t="shared" si="1293"/>
        <v>0</v>
      </c>
      <c r="AC9484" s="164">
        <f t="shared" si="1298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299"/>
        <v>26728.270000000004</v>
      </c>
      <c r="AK9484" s="241">
        <v>0</v>
      </c>
      <c r="AL9484" s="241">
        <f t="shared" si="1300"/>
        <v>0</v>
      </c>
      <c r="AM9484" s="241">
        <v>26728.270000000004</v>
      </c>
      <c r="AN9484" s="241">
        <f t="shared" si="1301"/>
        <v>0</v>
      </c>
      <c r="AO9484" s="241">
        <f t="shared" si="1302"/>
        <v>26728.270000000004</v>
      </c>
      <c r="AP9484" s="152" t="e">
        <v>#N/A</v>
      </c>
      <c r="AQ9484" s="91">
        <f t="shared" si="1304"/>
        <v>0</v>
      </c>
    </row>
    <row r="9485" spans="1:43" ht="14.25" hidden="1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2837</v>
      </c>
      <c r="I9485" s="158" t="s">
        <v>5068</v>
      </c>
      <c r="J9485" s="168" t="s">
        <v>2839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5"/>
        <v>198347.11</v>
      </c>
      <c r="W9485" s="164">
        <f t="shared" si="1296"/>
        <v>0</v>
      </c>
      <c r="X9485" s="164"/>
      <c r="Y9485" s="7">
        <f t="shared" si="1303"/>
        <v>0</v>
      </c>
      <c r="Z9485" s="164"/>
      <c r="AA9485" s="8">
        <f t="shared" si="1297"/>
        <v>0</v>
      </c>
      <c r="AB9485" s="164">
        <f t="shared" si="1293"/>
        <v>0</v>
      </c>
      <c r="AC9485" s="164">
        <f t="shared" si="1298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299"/>
        <v>0</v>
      </c>
      <c r="AK9485" s="241">
        <v>0</v>
      </c>
      <c r="AL9485" s="241">
        <f t="shared" si="1300"/>
        <v>41652.893099999994</v>
      </c>
      <c r="AM9485" s="241">
        <v>0</v>
      </c>
      <c r="AN9485" s="241">
        <f t="shared" si="1301"/>
        <v>41652.893099999994</v>
      </c>
      <c r="AO9485" s="241">
        <f t="shared" si="1302"/>
        <v>0</v>
      </c>
      <c r="AP9485" s="152" t="e">
        <v>#N/A</v>
      </c>
    </row>
    <row r="9486" spans="1:43" ht="14.25" hidden="1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2837</v>
      </c>
      <c r="I9486" s="158" t="s">
        <v>5068</v>
      </c>
      <c r="J9486" s="168" t="s">
        <v>2839</v>
      </c>
      <c r="K9486" s="158" t="s">
        <v>32</v>
      </c>
      <c r="L9486" s="158" t="s">
        <v>4996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5"/>
        <v>0</v>
      </c>
      <c r="W9486" s="164">
        <f t="shared" si="1296"/>
        <v>745647.78483870963</v>
      </c>
      <c r="X9486" s="164"/>
      <c r="Y9486" s="7">
        <f t="shared" si="1303"/>
        <v>0</v>
      </c>
      <c r="Z9486" s="164"/>
      <c r="AA9486" s="8">
        <f t="shared" si="1297"/>
        <v>1525853.2983870967</v>
      </c>
      <c r="AB9486" s="164">
        <f t="shared" si="1293"/>
        <v>18487.135161290294</v>
      </c>
      <c r="AC9486" s="164">
        <f t="shared" si="1298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299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1"/>
        <v>552076.83000000007</v>
      </c>
      <c r="AO9486" s="241">
        <f t="shared" si="1302"/>
        <v>1525853.2983870967</v>
      </c>
      <c r="AP9486" s="152" t="e">
        <v>#N/A</v>
      </c>
      <c r="AQ9486" s="91">
        <f t="shared" ref="AQ9486:AQ9488" si="1305">AO9486-W9486</f>
        <v>780205.5135483871</v>
      </c>
    </row>
    <row r="9487" spans="1:43" ht="14.25" hidden="1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2837</v>
      </c>
      <c r="I9487" s="158" t="s">
        <v>5068</v>
      </c>
      <c r="J9487" s="168" t="s">
        <v>2839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6"/>
        <v>40375.875241935471</v>
      </c>
      <c r="X9487" s="164"/>
      <c r="Y9487" s="7">
        <f t="shared" si="1303"/>
        <v>0</v>
      </c>
      <c r="Z9487" s="164"/>
      <c r="AA9487" s="8">
        <f t="shared" si="1297"/>
        <v>91288.81451612903</v>
      </c>
      <c r="AB9487" s="164">
        <f t="shared" si="1293"/>
        <v>1001.0547580645143</v>
      </c>
      <c r="AC9487" s="164">
        <f t="shared" si="1298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299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1"/>
        <v>27173.841599999992</v>
      </c>
      <c r="AO9487" s="241">
        <f t="shared" si="1302"/>
        <v>91288.81451612903</v>
      </c>
      <c r="AP9487" s="152" t="e">
        <v>#N/A</v>
      </c>
      <c r="AQ9487" s="91">
        <f t="shared" si="1305"/>
        <v>50912.939274193559</v>
      </c>
    </row>
    <row r="9488" spans="1:43" ht="14.25" hidden="1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2837</v>
      </c>
      <c r="I9488" s="158" t="s">
        <v>5068</v>
      </c>
      <c r="J9488" s="168" t="s">
        <v>2839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5"/>
        <v>0</v>
      </c>
      <c r="W9488" s="164">
        <f t="shared" si="1296"/>
        <v>15441.785806451628</v>
      </c>
      <c r="X9488" s="164"/>
      <c r="Y9488" s="7">
        <f t="shared" si="1303"/>
        <v>0</v>
      </c>
      <c r="Z9488" s="164"/>
      <c r="AA9488" s="8">
        <f t="shared" si="1297"/>
        <v>12761.806451612914</v>
      </c>
      <c r="AB9488" s="164">
        <f t="shared" si="1293"/>
        <v>382.85419354838632</v>
      </c>
      <c r="AC9488" s="164">
        <f t="shared" si="1298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299"/>
        <v>13078.214876033069</v>
      </c>
      <c r="AK9488" s="241">
        <v>0</v>
      </c>
      <c r="AL9488" s="241">
        <f t="shared" si="1300"/>
        <v>0</v>
      </c>
      <c r="AM9488" s="241">
        <f>S9488+AK9488</f>
        <v>15824.640000000014</v>
      </c>
      <c r="AN9488" s="241">
        <f t="shared" si="1301"/>
        <v>0</v>
      </c>
      <c r="AO9488" s="241">
        <f t="shared" si="1302"/>
        <v>12761.806451612914</v>
      </c>
      <c r="AP9488" s="152" t="e">
        <v>#N/A</v>
      </c>
      <c r="AQ9488" s="91">
        <f t="shared" si="1305"/>
        <v>-2679.9793548387133</v>
      </c>
    </row>
    <row r="9489" spans="1:43" ht="14.25" hidden="1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2899</v>
      </c>
      <c r="F9489" s="158" t="s">
        <v>2899</v>
      </c>
      <c r="G9489" s="159" t="s">
        <v>2899</v>
      </c>
      <c r="H9489" s="158" t="s">
        <v>2837</v>
      </c>
      <c r="I9489" s="158" t="s">
        <v>5068</v>
      </c>
      <c r="J9489" s="168" t="s">
        <v>2839</v>
      </c>
      <c r="K9489" s="158" t="s">
        <v>32</v>
      </c>
      <c r="L9489" s="158" t="s">
        <v>2899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5"/>
        <v>22312.19</v>
      </c>
      <c r="W9489" s="164">
        <f t="shared" si="1296"/>
        <v>0</v>
      </c>
      <c r="X9489" s="164"/>
      <c r="Y9489" s="7">
        <f t="shared" si="1303"/>
        <v>0</v>
      </c>
      <c r="Z9489" s="164"/>
      <c r="AA9489" s="8">
        <f t="shared" si="1297"/>
        <v>0</v>
      </c>
      <c r="AB9489" s="164">
        <f t="shared" si="1293"/>
        <v>0</v>
      </c>
      <c r="AC9489" s="164">
        <f t="shared" si="1298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299"/>
        <v>0</v>
      </c>
      <c r="AK9489" s="241">
        <v>0</v>
      </c>
      <c r="AL9489" s="241">
        <f t="shared" si="1300"/>
        <v>0</v>
      </c>
      <c r="AM9489" s="241">
        <v>0</v>
      </c>
      <c r="AN9489" s="241">
        <f t="shared" si="1301"/>
        <v>0</v>
      </c>
      <c r="AO9489" s="241">
        <f t="shared" si="1302"/>
        <v>0</v>
      </c>
      <c r="AP9489" s="152" t="e">
        <v>#N/A</v>
      </c>
    </row>
    <row r="9490" spans="1:43" ht="14.25" hidden="1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2892</v>
      </c>
      <c r="F9490" s="158" t="s">
        <v>2893</v>
      </c>
      <c r="G9490" s="159" t="s">
        <v>2892</v>
      </c>
      <c r="H9490" s="158" t="s">
        <v>2837</v>
      </c>
      <c r="I9490" s="158" t="s">
        <v>5068</v>
      </c>
      <c r="J9490" s="168" t="s">
        <v>2839</v>
      </c>
      <c r="K9490" s="158" t="s">
        <v>32</v>
      </c>
      <c r="L9490" s="158" t="s">
        <v>2892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5"/>
        <v>6197.05</v>
      </c>
      <c r="W9490" s="164">
        <f t="shared" si="1296"/>
        <v>0</v>
      </c>
      <c r="X9490" s="164"/>
      <c r="Y9490" s="7">
        <f t="shared" si="1303"/>
        <v>0</v>
      </c>
      <c r="Z9490" s="164"/>
      <c r="AA9490" s="8">
        <f t="shared" si="1297"/>
        <v>0</v>
      </c>
      <c r="AB9490" s="164">
        <f t="shared" si="1293"/>
        <v>0</v>
      </c>
      <c r="AC9490" s="164">
        <f t="shared" si="1298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299"/>
        <v>0</v>
      </c>
      <c r="AK9490" s="241">
        <v>0</v>
      </c>
      <c r="AL9490" s="241">
        <f t="shared" si="1300"/>
        <v>0</v>
      </c>
      <c r="AM9490" s="241">
        <v>0</v>
      </c>
      <c r="AN9490" s="241">
        <f t="shared" si="1301"/>
        <v>0</v>
      </c>
      <c r="AO9490" s="241">
        <f t="shared" si="1302"/>
        <v>0</v>
      </c>
      <c r="AP9490" s="152" t="e">
        <v>#N/A</v>
      </c>
    </row>
    <row r="9491" spans="1:43" ht="14.25" hidden="1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2837</v>
      </c>
      <c r="I9491" s="158" t="s">
        <v>5068</v>
      </c>
      <c r="J9491" s="168" t="s">
        <v>2839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5"/>
        <v>0</v>
      </c>
      <c r="W9491" s="164">
        <f t="shared" si="1296"/>
        <v>50000</v>
      </c>
      <c r="X9491" s="164"/>
      <c r="Y9491" s="7">
        <f t="shared" si="1303"/>
        <v>0</v>
      </c>
      <c r="Z9491" s="164"/>
      <c r="AA9491" s="8">
        <f t="shared" si="1297"/>
        <v>50000</v>
      </c>
      <c r="AB9491" s="164">
        <f t="shared" si="1293"/>
        <v>0</v>
      </c>
      <c r="AC9491" s="164">
        <f t="shared" si="1298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299"/>
        <v>50000</v>
      </c>
      <c r="AK9491" s="241">
        <v>0</v>
      </c>
      <c r="AL9491" s="241">
        <f t="shared" si="1300"/>
        <v>0</v>
      </c>
      <c r="AM9491" s="241">
        <f>T9491+AL9491</f>
        <v>50000</v>
      </c>
      <c r="AN9491" s="241">
        <f t="shared" si="1301"/>
        <v>0</v>
      </c>
      <c r="AO9491" s="241">
        <f t="shared" si="1302"/>
        <v>50000</v>
      </c>
      <c r="AP9491" s="152" t="e">
        <v>#N/A</v>
      </c>
      <c r="AQ9491" s="91">
        <f t="shared" ref="AQ9491:AQ9492" si="1306">AO9491-W9491</f>
        <v>0</v>
      </c>
    </row>
    <row r="9492" spans="1:43" ht="14.25" hidden="1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2837</v>
      </c>
      <c r="I9492" s="158" t="s">
        <v>5068</v>
      </c>
      <c r="J9492" s="168" t="s">
        <v>2839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5"/>
        <v>0</v>
      </c>
      <c r="W9492" s="164">
        <f t="shared" si="1296"/>
        <v>12894.617647058818</v>
      </c>
      <c r="X9492" s="164"/>
      <c r="Y9492" s="7">
        <f t="shared" si="1303"/>
        <v>0</v>
      </c>
      <c r="Z9492" s="164"/>
      <c r="AA9492" s="8">
        <f t="shared" si="1297"/>
        <v>12894.617647058818</v>
      </c>
      <c r="AB9492" s="164">
        <f t="shared" si="1293"/>
        <v>257.8923529411768</v>
      </c>
      <c r="AC9492" s="164">
        <f t="shared" si="1298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299"/>
        <v>13152.509999999995</v>
      </c>
      <c r="AK9492" s="241">
        <v>0</v>
      </c>
      <c r="AL9492" s="241">
        <f t="shared" si="1300"/>
        <v>0</v>
      </c>
      <c r="AM9492" s="241">
        <f>S9492+AK9492</f>
        <v>13152.509999999995</v>
      </c>
      <c r="AN9492" s="241">
        <f t="shared" si="1301"/>
        <v>0</v>
      </c>
      <c r="AO9492" s="241">
        <f t="shared" si="1302"/>
        <v>12894.617647058818</v>
      </c>
      <c r="AP9492" s="152" t="e">
        <v>#N/A</v>
      </c>
      <c r="AQ9492" s="91">
        <f t="shared" si="1306"/>
        <v>0</v>
      </c>
    </row>
    <row r="9493" spans="1:43" ht="14.25" hidden="1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2837</v>
      </c>
      <c r="I9493" s="158" t="s">
        <v>5068</v>
      </c>
      <c r="J9493" s="168" t="s">
        <v>2839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5"/>
        <v>20400</v>
      </c>
      <c r="W9493" s="164">
        <f t="shared" si="1296"/>
        <v>0</v>
      </c>
      <c r="X9493" s="164"/>
      <c r="Y9493" s="7">
        <f t="shared" si="1303"/>
        <v>0</v>
      </c>
      <c r="Z9493" s="164"/>
      <c r="AA9493" s="8">
        <f t="shared" si="1297"/>
        <v>0</v>
      </c>
      <c r="AB9493" s="164">
        <f t="shared" si="1293"/>
        <v>0</v>
      </c>
      <c r="AC9493" s="164">
        <f t="shared" si="1298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299"/>
        <v>0</v>
      </c>
      <c r="AK9493" s="241">
        <v>0</v>
      </c>
      <c r="AL9493" s="241">
        <f t="shared" si="1300"/>
        <v>0</v>
      </c>
      <c r="AM9493" s="241">
        <v>0</v>
      </c>
      <c r="AN9493" s="241">
        <f t="shared" si="1301"/>
        <v>0</v>
      </c>
      <c r="AO9493" s="241">
        <f t="shared" si="1302"/>
        <v>0</v>
      </c>
      <c r="AP9493" s="152" t="e">
        <v>#N/A</v>
      </c>
    </row>
    <row r="9494" spans="1:43" ht="14.25" hidden="1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2837</v>
      </c>
      <c r="I9494" s="158" t="s">
        <v>5068</v>
      </c>
      <c r="J9494" s="168" t="s">
        <v>2839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80</v>
      </c>
      <c r="P9494" s="162">
        <v>0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5"/>
        <v>9605.8900000000067</v>
      </c>
      <c r="W9494" s="164">
        <f t="shared" si="1296"/>
        <v>11890.969999999998</v>
      </c>
      <c r="X9494" s="164"/>
      <c r="Y9494" s="7">
        <f t="shared" si="1303"/>
        <v>0</v>
      </c>
      <c r="Z9494" s="164"/>
      <c r="AA9494" s="8">
        <f t="shared" si="1297"/>
        <v>11890.969999999998</v>
      </c>
      <c r="AB9494" s="164">
        <f t="shared" si="1293"/>
        <v>0</v>
      </c>
      <c r="AC9494" s="164">
        <f t="shared" si="1298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299"/>
        <v>11890.969999999998</v>
      </c>
      <c r="AK9494" s="241">
        <v>0</v>
      </c>
      <c r="AL9494" s="241">
        <f t="shared" si="1300"/>
        <v>0</v>
      </c>
      <c r="AM9494" s="241">
        <v>11890.969999999998</v>
      </c>
      <c r="AN9494" s="241">
        <f t="shared" si="1301"/>
        <v>0</v>
      </c>
      <c r="AO9494" s="241">
        <f t="shared" si="1302"/>
        <v>11890.969999999998</v>
      </c>
      <c r="AP9494" s="152" t="e">
        <v>#N/A</v>
      </c>
      <c r="AQ9494" s="91">
        <f t="shared" ref="AQ9494:AQ9497" si="1307">AO9494-W9494</f>
        <v>0</v>
      </c>
    </row>
    <row r="9495" spans="1:43" ht="14.25" hidden="1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2837</v>
      </c>
      <c r="I9495" s="158" t="s">
        <v>5068</v>
      </c>
      <c r="J9495" s="168" t="s">
        <v>2839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5"/>
        <v>17063.949999999997</v>
      </c>
      <c r="W9495" s="164">
        <f t="shared" si="1296"/>
        <v>3270.6372549019634</v>
      </c>
      <c r="X9495" s="164"/>
      <c r="Y9495" s="7">
        <f t="shared" si="1303"/>
        <v>0</v>
      </c>
      <c r="Z9495" s="164"/>
      <c r="AA9495" s="8">
        <f t="shared" si="1297"/>
        <v>3270.6372549019634</v>
      </c>
      <c r="AB9495" s="164">
        <f t="shared" si="1293"/>
        <v>65.412745098039522</v>
      </c>
      <c r="AC9495" s="164">
        <f t="shared" si="1298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299"/>
        <v>3336.0500000000029</v>
      </c>
      <c r="AK9495" s="241">
        <v>0</v>
      </c>
      <c r="AL9495" s="241">
        <f t="shared" si="1300"/>
        <v>0</v>
      </c>
      <c r="AM9495" s="241">
        <f>66488.56-AM9491-AM9492</f>
        <v>3336.0500000000029</v>
      </c>
      <c r="AN9495" s="241">
        <f t="shared" si="1301"/>
        <v>0</v>
      </c>
      <c r="AO9495" s="241">
        <f t="shared" si="1302"/>
        <v>3270.6372549019634</v>
      </c>
      <c r="AP9495" s="152" t="e">
        <v>#N/A</v>
      </c>
      <c r="AQ9495" s="91">
        <f t="shared" si="1307"/>
        <v>0</v>
      </c>
    </row>
    <row r="9496" spans="1:43" ht="14.25" hidden="1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2858</v>
      </c>
      <c r="F9496" s="158" t="s">
        <v>2858</v>
      </c>
      <c r="G9496" s="159" t="s">
        <v>2858</v>
      </c>
      <c r="H9496" s="158" t="s">
        <v>2837</v>
      </c>
      <c r="I9496" s="158" t="s">
        <v>5068</v>
      </c>
      <c r="J9496" s="168" t="s">
        <v>2839</v>
      </c>
      <c r="K9496" s="158" t="s">
        <v>32</v>
      </c>
      <c r="L9496" s="158" t="s">
        <v>1795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5"/>
        <v>16585.369999999995</v>
      </c>
      <c r="W9496" s="164">
        <f t="shared" si="1296"/>
        <v>34040.750000000007</v>
      </c>
      <c r="X9496" s="164"/>
      <c r="Y9496" s="7">
        <f t="shared" si="1303"/>
        <v>0</v>
      </c>
      <c r="Z9496" s="164"/>
      <c r="AA9496" s="8">
        <f t="shared" si="1297"/>
        <v>34040.441176470595</v>
      </c>
      <c r="AB9496" s="164">
        <f t="shared" si="1293"/>
        <v>0</v>
      </c>
      <c r="AC9496" s="164">
        <f t="shared" si="1298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299"/>
        <v>34040.441176470595</v>
      </c>
      <c r="AK9496" s="241">
        <v>813.86999999993714</v>
      </c>
      <c r="AL9496" s="241">
        <f t="shared" si="1300"/>
        <v>200</v>
      </c>
      <c r="AM9496" s="241">
        <v>34721.250000000007</v>
      </c>
      <c r="AN9496" s="241">
        <f t="shared" si="1301"/>
        <v>333.36999999993714</v>
      </c>
      <c r="AO9496" s="241">
        <f t="shared" si="1302"/>
        <v>34040.441176470595</v>
      </c>
      <c r="AP9496" s="152" t="e">
        <v>#N/A</v>
      </c>
      <c r="AQ9496" s="91">
        <f t="shared" si="1307"/>
        <v>-0.3088235294126207</v>
      </c>
    </row>
    <row r="9497" spans="1:43" ht="14.25" hidden="1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2858</v>
      </c>
      <c r="F9497" s="158" t="s">
        <v>2858</v>
      </c>
      <c r="G9497" s="159" t="s">
        <v>2858</v>
      </c>
      <c r="H9497" s="158" t="s">
        <v>2837</v>
      </c>
      <c r="I9497" s="158" t="s">
        <v>5068</v>
      </c>
      <c r="J9497" s="168" t="s">
        <v>2839</v>
      </c>
      <c r="K9497" s="158" t="s">
        <v>32</v>
      </c>
      <c r="L9497" s="158" t="s">
        <v>1795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5"/>
        <v>52814.649999999994</v>
      </c>
      <c r="W9497" s="164">
        <f t="shared" si="1296"/>
        <v>14706.660000000002</v>
      </c>
      <c r="X9497" s="164"/>
      <c r="Y9497" s="7">
        <f t="shared" si="1303"/>
        <v>0</v>
      </c>
      <c r="Z9497" s="164"/>
      <c r="AA9497" s="8">
        <f t="shared" si="1297"/>
        <v>14706.647058823532</v>
      </c>
      <c r="AB9497" s="164">
        <f t="shared" si="1293"/>
        <v>0</v>
      </c>
      <c r="AC9497" s="164">
        <f t="shared" si="1298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299"/>
        <v>14706.647058823532</v>
      </c>
      <c r="AK9497" s="241">
        <v>1359.75</v>
      </c>
      <c r="AL9497" s="241">
        <f t="shared" si="1300"/>
        <v>0</v>
      </c>
      <c r="AM9497" s="241">
        <v>15000.780000000002</v>
      </c>
      <c r="AN9497" s="241">
        <f t="shared" si="1301"/>
        <v>1065.6299999999992</v>
      </c>
      <c r="AO9497" s="241">
        <f t="shared" si="1302"/>
        <v>14706.647058823532</v>
      </c>
      <c r="AP9497" s="152" t="e">
        <v>#N/A</v>
      </c>
      <c r="AQ9497" s="91">
        <f t="shared" si="1307"/>
        <v>-1.2941176470121718E-2</v>
      </c>
    </row>
    <row r="9498" spans="1:43" ht="14.25" hidden="1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2481</v>
      </c>
      <c r="F9498" s="158" t="s">
        <v>2481</v>
      </c>
      <c r="G9498" s="159" t="s">
        <v>2481</v>
      </c>
      <c r="H9498" s="158" t="s">
        <v>2837</v>
      </c>
      <c r="I9498" s="158" t="s">
        <v>5068</v>
      </c>
      <c r="J9498" s="168" t="s">
        <v>2839</v>
      </c>
      <c r="K9498" s="158" t="s">
        <v>32</v>
      </c>
      <c r="L9498" s="158" t="s">
        <v>2481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5"/>
        <v>2324.7399999999998</v>
      </c>
      <c r="W9498" s="164">
        <f t="shared" si="1296"/>
        <v>0</v>
      </c>
      <c r="X9498" s="164"/>
      <c r="Y9498" s="7">
        <f t="shared" si="1303"/>
        <v>0</v>
      </c>
      <c r="Z9498" s="164"/>
      <c r="AA9498" s="8">
        <f t="shared" si="1297"/>
        <v>0</v>
      </c>
      <c r="AB9498" s="164">
        <f t="shared" si="1293"/>
        <v>0</v>
      </c>
      <c r="AC9498" s="164">
        <f t="shared" si="1298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299"/>
        <v>0</v>
      </c>
      <c r="AK9498" s="241">
        <v>0</v>
      </c>
      <c r="AL9498" s="241">
        <f t="shared" si="1300"/>
        <v>0</v>
      </c>
      <c r="AM9498" s="241">
        <v>0</v>
      </c>
      <c r="AN9498" s="241">
        <f t="shared" si="1301"/>
        <v>0</v>
      </c>
      <c r="AO9498" s="241">
        <f t="shared" si="1302"/>
        <v>0</v>
      </c>
      <c r="AP9498" s="152" t="e">
        <v>#N/A</v>
      </c>
    </row>
    <row r="9499" spans="1:43" ht="14.25" hidden="1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2837</v>
      </c>
      <c r="I9499" s="158" t="s">
        <v>5068</v>
      </c>
      <c r="J9499" s="168" t="s">
        <v>2839</v>
      </c>
      <c r="K9499" s="158" t="s">
        <v>32</v>
      </c>
      <c r="L9499" s="158" t="s">
        <v>2878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5"/>
        <v>10293.98</v>
      </c>
      <c r="W9499" s="164">
        <f t="shared" si="1296"/>
        <v>0</v>
      </c>
      <c r="X9499" s="164"/>
      <c r="Y9499" s="7">
        <f t="shared" si="1303"/>
        <v>0</v>
      </c>
      <c r="Z9499" s="164"/>
      <c r="AA9499" s="8">
        <f t="shared" si="1297"/>
        <v>0</v>
      </c>
      <c r="AB9499" s="164">
        <f t="shared" si="1293"/>
        <v>0</v>
      </c>
      <c r="AC9499" s="164">
        <f t="shared" si="1298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299"/>
        <v>0</v>
      </c>
      <c r="AK9499" s="241">
        <v>206.04000000000815</v>
      </c>
      <c r="AL9499" s="241">
        <f t="shared" si="1300"/>
        <v>0</v>
      </c>
      <c r="AM9499" s="241">
        <v>0</v>
      </c>
      <c r="AN9499" s="241">
        <f t="shared" si="1301"/>
        <v>206.04000000000815</v>
      </c>
      <c r="AO9499" s="241">
        <f t="shared" si="1302"/>
        <v>0</v>
      </c>
      <c r="AP9499" s="152" t="e">
        <v>#N/A</v>
      </c>
    </row>
    <row r="9500" spans="1:43" ht="14.25" hidden="1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2837</v>
      </c>
      <c r="I9500" s="158" t="s">
        <v>5068</v>
      </c>
      <c r="J9500" s="168" t="s">
        <v>2839</v>
      </c>
      <c r="K9500" s="158" t="s">
        <v>32</v>
      </c>
      <c r="L9500" s="158" t="s">
        <v>2878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5"/>
        <v>234649.4</v>
      </c>
      <c r="W9500" s="164">
        <f t="shared" si="1296"/>
        <v>0</v>
      </c>
      <c r="X9500" s="164"/>
      <c r="Y9500" s="7">
        <f t="shared" si="1303"/>
        <v>0</v>
      </c>
      <c r="Z9500" s="164"/>
      <c r="AA9500" s="8">
        <f t="shared" si="1297"/>
        <v>0</v>
      </c>
      <c r="AB9500" s="164">
        <f t="shared" si="1293"/>
        <v>0</v>
      </c>
      <c r="AC9500" s="164">
        <f t="shared" si="1298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299"/>
        <v>0</v>
      </c>
      <c r="AK9500" s="241">
        <v>70575.98000000004</v>
      </c>
      <c r="AL9500" s="241">
        <f t="shared" si="1300"/>
        <v>0</v>
      </c>
      <c r="AM9500" s="241">
        <v>0</v>
      </c>
      <c r="AN9500" s="241">
        <f t="shared" si="1301"/>
        <v>70575.98000000004</v>
      </c>
      <c r="AO9500" s="241">
        <f t="shared" si="1302"/>
        <v>0</v>
      </c>
      <c r="AP9500" s="152" t="e">
        <v>#N/A</v>
      </c>
    </row>
    <row r="9501" spans="1:43" ht="14.25" hidden="1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2903</v>
      </c>
      <c r="F9501" s="158" t="s">
        <v>2904</v>
      </c>
      <c r="G9501" s="159" t="s">
        <v>2903</v>
      </c>
      <c r="H9501" s="158" t="s">
        <v>2837</v>
      </c>
      <c r="I9501" s="158" t="s">
        <v>5068</v>
      </c>
      <c r="J9501" s="168" t="s">
        <v>2839</v>
      </c>
      <c r="K9501" s="158" t="s">
        <v>32</v>
      </c>
      <c r="L9501" s="158" t="s">
        <v>2903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5"/>
        <v>26818.16</v>
      </c>
      <c r="W9501" s="164">
        <f t="shared" si="1296"/>
        <v>0</v>
      </c>
      <c r="X9501" s="164"/>
      <c r="Y9501" s="7">
        <f t="shared" si="1303"/>
        <v>0</v>
      </c>
      <c r="Z9501" s="164"/>
      <c r="AA9501" s="8">
        <f t="shared" si="1297"/>
        <v>0</v>
      </c>
      <c r="AB9501" s="164">
        <f t="shared" si="1293"/>
        <v>0</v>
      </c>
      <c r="AC9501" s="164">
        <f t="shared" si="1298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299"/>
        <v>0</v>
      </c>
      <c r="AK9501" s="241">
        <v>0</v>
      </c>
      <c r="AL9501" s="241">
        <f t="shared" si="1300"/>
        <v>0</v>
      </c>
      <c r="AM9501" s="241">
        <v>0</v>
      </c>
      <c r="AN9501" s="241">
        <f t="shared" si="1301"/>
        <v>0</v>
      </c>
      <c r="AO9501" s="241">
        <f t="shared" si="1302"/>
        <v>0</v>
      </c>
      <c r="AP9501" s="152" t="e">
        <v>#N/A</v>
      </c>
    </row>
    <row r="9502" spans="1:43" ht="14.25" hidden="1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3597</v>
      </c>
      <c r="F9502" s="158" t="s">
        <v>1142</v>
      </c>
      <c r="G9502" s="159" t="s">
        <v>1142</v>
      </c>
      <c r="H9502" s="158" t="s">
        <v>2837</v>
      </c>
      <c r="I9502" s="158" t="s">
        <v>5068</v>
      </c>
      <c r="J9502" s="168" t="s">
        <v>2839</v>
      </c>
      <c r="K9502" s="158" t="s">
        <v>32</v>
      </c>
      <c r="L9502" s="158" t="s">
        <v>2859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5"/>
        <v>583866.91999999993</v>
      </c>
      <c r="W9502" s="164">
        <f t="shared" si="1296"/>
        <v>1235010.17</v>
      </c>
      <c r="X9502" s="164"/>
      <c r="Y9502" s="7">
        <f t="shared" si="1303"/>
        <v>0</v>
      </c>
      <c r="Z9502" s="164"/>
      <c r="AA9502" s="8">
        <f t="shared" si="1297"/>
        <v>1235010.17</v>
      </c>
      <c r="AB9502" s="164">
        <f t="shared" si="1293"/>
        <v>0</v>
      </c>
      <c r="AC9502" s="164">
        <f t="shared" si="1298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299"/>
        <v>1235010.17</v>
      </c>
      <c r="AK9502" s="241">
        <v>0</v>
      </c>
      <c r="AL9502" s="241">
        <f t="shared" si="1300"/>
        <v>0</v>
      </c>
      <c r="AM9502" s="241">
        <v>1235010.17</v>
      </c>
      <c r="AN9502" s="241">
        <f t="shared" si="1301"/>
        <v>0</v>
      </c>
      <c r="AO9502" s="241">
        <f t="shared" si="1302"/>
        <v>1235010.17</v>
      </c>
      <c r="AP9502" s="152" t="e">
        <v>#N/A</v>
      </c>
      <c r="AQ9502" s="91">
        <f t="shared" ref="AQ9502:AQ9503" si="1308">AO9502-W9502</f>
        <v>0</v>
      </c>
    </row>
    <row r="9503" spans="1:43" ht="14.25" hidden="1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2837</v>
      </c>
      <c r="I9503" s="158" t="s">
        <v>5068</v>
      </c>
      <c r="J9503" s="168" t="s">
        <v>2839</v>
      </c>
      <c r="K9503" s="158" t="s">
        <v>32</v>
      </c>
      <c r="L9503" s="158" t="s">
        <v>2859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5"/>
        <v>1281679.7400000009</v>
      </c>
      <c r="W9503" s="164">
        <f t="shared" si="1296"/>
        <v>1129984.7699999993</v>
      </c>
      <c r="X9503" s="164"/>
      <c r="Y9503" s="7">
        <f t="shared" si="1303"/>
        <v>0</v>
      </c>
      <c r="Z9503" s="164"/>
      <c r="AA9503" s="8">
        <f t="shared" si="1297"/>
        <v>1129984.7699999993</v>
      </c>
      <c r="AB9503" s="164">
        <f t="shared" si="1293"/>
        <v>0</v>
      </c>
      <c r="AC9503" s="164">
        <f t="shared" si="1298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299"/>
        <v>1129984.7699999993</v>
      </c>
      <c r="AK9503" s="241">
        <v>0</v>
      </c>
      <c r="AL9503" s="241">
        <f t="shared" si="1300"/>
        <v>0</v>
      </c>
      <c r="AM9503" s="241">
        <v>1129984.7699999993</v>
      </c>
      <c r="AN9503" s="241">
        <f t="shared" si="1301"/>
        <v>0</v>
      </c>
      <c r="AO9503" s="241">
        <f t="shared" si="1302"/>
        <v>1129984.7699999993</v>
      </c>
      <c r="AP9503" s="152" t="e">
        <v>#N/A</v>
      </c>
      <c r="AQ9503" s="91">
        <f t="shared" si="1308"/>
        <v>0</v>
      </c>
    </row>
    <row r="9504" spans="1:43" ht="14.25" hidden="1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2837</v>
      </c>
      <c r="I9504" s="158" t="s">
        <v>5068</v>
      </c>
      <c r="J9504" s="168" t="s">
        <v>2839</v>
      </c>
      <c r="K9504" s="158" t="s">
        <v>32</v>
      </c>
      <c r="L9504" s="158" t="s">
        <v>2859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5"/>
        <v>20000</v>
      </c>
      <c r="W9504" s="164">
        <f t="shared" si="1296"/>
        <v>0</v>
      </c>
      <c r="X9504" s="164"/>
      <c r="Y9504" s="7">
        <f t="shared" si="1303"/>
        <v>0</v>
      </c>
      <c r="Z9504" s="164"/>
      <c r="AA9504" s="8">
        <f t="shared" si="1297"/>
        <v>0</v>
      </c>
      <c r="AB9504" s="164">
        <f t="shared" si="1293"/>
        <v>0</v>
      </c>
      <c r="AC9504" s="164">
        <f t="shared" si="1298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299"/>
        <v>0</v>
      </c>
      <c r="AK9504" s="241">
        <v>0</v>
      </c>
      <c r="AL9504" s="241">
        <f t="shared" si="1300"/>
        <v>0</v>
      </c>
      <c r="AM9504" s="241">
        <v>0</v>
      </c>
      <c r="AN9504" s="241">
        <f t="shared" si="1301"/>
        <v>0</v>
      </c>
      <c r="AO9504" s="241">
        <f t="shared" si="1302"/>
        <v>0</v>
      </c>
      <c r="AP9504" s="152" t="e">
        <v>#N/A</v>
      </c>
    </row>
    <row r="9505" spans="1:43" ht="14.25" hidden="1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2837</v>
      </c>
      <c r="I9505" s="158" t="s">
        <v>5068</v>
      </c>
      <c r="J9505" s="168" t="s">
        <v>2839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5"/>
        <v>42964.3</v>
      </c>
      <c r="W9505" s="164">
        <f t="shared" si="1296"/>
        <v>0</v>
      </c>
      <c r="X9505" s="164"/>
      <c r="Y9505" s="7">
        <f t="shared" si="1303"/>
        <v>0</v>
      </c>
      <c r="Z9505" s="164"/>
      <c r="AA9505" s="8">
        <f t="shared" si="1297"/>
        <v>0</v>
      </c>
      <c r="AB9505" s="164">
        <f t="shared" si="1293"/>
        <v>0</v>
      </c>
      <c r="AC9505" s="164">
        <f t="shared" si="1298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299"/>
        <v>0</v>
      </c>
      <c r="AK9505" s="241">
        <v>0</v>
      </c>
      <c r="AL9505" s="241">
        <f t="shared" si="1300"/>
        <v>0</v>
      </c>
      <c r="AM9505" s="241">
        <v>0</v>
      </c>
      <c r="AN9505" s="241">
        <f t="shared" si="1301"/>
        <v>0</v>
      </c>
      <c r="AO9505" s="241">
        <f t="shared" si="1302"/>
        <v>0</v>
      </c>
      <c r="AP9505" s="152" t="e">
        <v>#N/A</v>
      </c>
    </row>
    <row r="9506" spans="1:43" ht="14.25" hidden="1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1661</v>
      </c>
      <c r="F9506" s="158" t="s">
        <v>2860</v>
      </c>
      <c r="G9506" s="159" t="s">
        <v>1661</v>
      </c>
      <c r="H9506" s="158" t="s">
        <v>2837</v>
      </c>
      <c r="I9506" s="158" t="s">
        <v>5068</v>
      </c>
      <c r="J9506" s="168" t="s">
        <v>2839</v>
      </c>
      <c r="K9506" s="158" t="s">
        <v>32</v>
      </c>
      <c r="L9506" s="158" t="s">
        <v>1662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5"/>
        <v>190079.18000000008</v>
      </c>
      <c r="W9506" s="164">
        <f t="shared" si="1296"/>
        <v>92931.25999999998</v>
      </c>
      <c r="X9506" s="164"/>
      <c r="Y9506" s="7">
        <f t="shared" si="1303"/>
        <v>0</v>
      </c>
      <c r="Z9506" s="164"/>
      <c r="AA9506" s="8">
        <f>AO9506+X9506</f>
        <v>87301.573529411777</v>
      </c>
      <c r="AB9506" s="164">
        <f t="shared" si="1293"/>
        <v>0</v>
      </c>
      <c r="AC9506" s="164">
        <f t="shared" si="1298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299"/>
        <v>87301.573529411777</v>
      </c>
      <c r="AK9506" s="241">
        <v>27925.320000000065</v>
      </c>
      <c r="AL9506" s="241">
        <f t="shared" si="1300"/>
        <v>72000</v>
      </c>
      <c r="AM9506" s="241">
        <v>118730.14000000001</v>
      </c>
      <c r="AN9506" s="241">
        <f t="shared" si="1301"/>
        <v>74126.440000000031</v>
      </c>
      <c r="AO9506" s="241">
        <f t="shared" si="1302"/>
        <v>87301.573529411777</v>
      </c>
      <c r="AP9506" s="152" t="e">
        <v>#N/A</v>
      </c>
      <c r="AQ9506" s="91">
        <f>AO9506-W9506</f>
        <v>-5629.6864705882035</v>
      </c>
    </row>
    <row r="9507" spans="1:43" ht="14.25" hidden="1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2837</v>
      </c>
      <c r="I9507" s="158" t="s">
        <v>5068</v>
      </c>
      <c r="J9507" s="168" t="s">
        <v>2839</v>
      </c>
      <c r="K9507" s="158" t="s">
        <v>32</v>
      </c>
      <c r="L9507" s="158" t="s">
        <v>2862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5"/>
        <v>0</v>
      </c>
      <c r="W9507" s="164">
        <f t="shared" si="1296"/>
        <v>0</v>
      </c>
      <c r="X9507" s="164"/>
      <c r="Y9507" s="7">
        <f t="shared" si="1303"/>
        <v>0</v>
      </c>
      <c r="Z9507" s="164"/>
      <c r="AA9507" s="8">
        <f t="shared" si="1297"/>
        <v>0</v>
      </c>
      <c r="AB9507" s="164">
        <f t="shared" si="1293"/>
        <v>0</v>
      </c>
      <c r="AC9507" s="164">
        <f t="shared" si="1298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299"/>
        <v>0</v>
      </c>
      <c r="AK9507" s="241">
        <v>0</v>
      </c>
      <c r="AL9507" s="241">
        <f t="shared" si="1300"/>
        <v>0</v>
      </c>
      <c r="AM9507" s="241">
        <v>0</v>
      </c>
      <c r="AN9507" s="241">
        <f t="shared" si="1301"/>
        <v>0</v>
      </c>
      <c r="AO9507" s="241">
        <f t="shared" si="1302"/>
        <v>0</v>
      </c>
      <c r="AP9507" s="152" t="e">
        <v>#N/A</v>
      </c>
    </row>
    <row r="9508" spans="1:43" ht="14.25" hidden="1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2964</v>
      </c>
      <c r="F9508" s="158" t="s">
        <v>4371</v>
      </c>
      <c r="G9508" s="159" t="s">
        <v>2964</v>
      </c>
      <c r="H9508" s="158" t="s">
        <v>2837</v>
      </c>
      <c r="I9508" s="158" t="s">
        <v>5068</v>
      </c>
      <c r="J9508" s="168" t="s">
        <v>2839</v>
      </c>
      <c r="K9508" s="158" t="s">
        <v>32</v>
      </c>
      <c r="L9508" s="158" t="s">
        <v>2964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5"/>
        <v>0</v>
      </c>
      <c r="W9508" s="164">
        <f t="shared" si="1296"/>
        <v>0</v>
      </c>
      <c r="X9508" s="164"/>
      <c r="Y9508" s="7">
        <f t="shared" si="1303"/>
        <v>0</v>
      </c>
      <c r="Z9508" s="164"/>
      <c r="AA9508" s="8">
        <f t="shared" si="1297"/>
        <v>0</v>
      </c>
      <c r="AB9508" s="164">
        <f t="shared" si="1293"/>
        <v>0</v>
      </c>
      <c r="AC9508" s="164">
        <f t="shared" si="1298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299"/>
        <v>0</v>
      </c>
      <c r="AK9508" s="241">
        <v>0</v>
      </c>
      <c r="AL9508" s="241">
        <f t="shared" si="1300"/>
        <v>0</v>
      </c>
      <c r="AM9508" s="241">
        <v>0</v>
      </c>
      <c r="AN9508" s="241">
        <f t="shared" si="1301"/>
        <v>0</v>
      </c>
      <c r="AO9508" s="241">
        <f t="shared" si="1302"/>
        <v>0</v>
      </c>
      <c r="AP9508" s="152" t="e">
        <v>#N/A</v>
      </c>
    </row>
    <row r="9509" spans="1:43" ht="14.25" hidden="1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2898</v>
      </c>
      <c r="F9509" s="158" t="s">
        <v>2898</v>
      </c>
      <c r="G9509" s="159" t="s">
        <v>2898</v>
      </c>
      <c r="H9509" s="158" t="s">
        <v>2837</v>
      </c>
      <c r="I9509" s="158" t="s">
        <v>5068</v>
      </c>
      <c r="J9509" s="168" t="s">
        <v>2839</v>
      </c>
      <c r="K9509" s="158" t="s">
        <v>32</v>
      </c>
      <c r="L9509" s="158" t="s">
        <v>2898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5"/>
        <v>7020</v>
      </c>
      <c r="W9509" s="164">
        <f t="shared" si="1296"/>
        <v>0</v>
      </c>
      <c r="X9509" s="164"/>
      <c r="Y9509" s="7">
        <f t="shared" si="1303"/>
        <v>0</v>
      </c>
      <c r="Z9509" s="164"/>
      <c r="AA9509" s="8">
        <f t="shared" si="1297"/>
        <v>0</v>
      </c>
      <c r="AB9509" s="164">
        <f t="shared" si="1293"/>
        <v>0</v>
      </c>
      <c r="AC9509" s="164">
        <f t="shared" si="1298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299"/>
        <v>0</v>
      </c>
      <c r="AK9509" s="241">
        <v>0</v>
      </c>
      <c r="AL9509" s="241">
        <f t="shared" si="1300"/>
        <v>0</v>
      </c>
      <c r="AM9509" s="241">
        <v>0</v>
      </c>
      <c r="AN9509" s="241">
        <f t="shared" si="1301"/>
        <v>0</v>
      </c>
      <c r="AO9509" s="241">
        <f t="shared" si="1302"/>
        <v>0</v>
      </c>
      <c r="AP9509" s="152" t="e">
        <v>#N/A</v>
      </c>
    </row>
    <row r="9510" spans="1:43" ht="14.25" hidden="1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2837</v>
      </c>
      <c r="I9510" s="158" t="s">
        <v>5068</v>
      </c>
      <c r="J9510" s="168" t="s">
        <v>2839</v>
      </c>
      <c r="K9510" s="158" t="s">
        <v>32</v>
      </c>
      <c r="L9510" s="158" t="s">
        <v>4997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5"/>
        <v>1622290.6000000006</v>
      </c>
      <c r="W9510" s="164">
        <f>U9510</f>
        <v>2885470.9899999993</v>
      </c>
      <c r="X9510" s="164"/>
      <c r="Y9510" s="7">
        <f t="shared" si="1303"/>
        <v>0</v>
      </c>
      <c r="Z9510" s="164"/>
      <c r="AA9510" s="8">
        <f t="shared" si="1297"/>
        <v>3639884.754098352</v>
      </c>
      <c r="AB9510" s="164">
        <f>AO9510*P9510</f>
        <v>200193.66147540938</v>
      </c>
      <c r="AC9510" s="164">
        <f t="shared" si="1298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299"/>
        <v>3639884.754098352</v>
      </c>
      <c r="AK9510" s="241">
        <v>37679.052400000211</v>
      </c>
      <c r="AL9510" s="241">
        <f t="shared" si="1300"/>
        <v>978507.54979999992</v>
      </c>
      <c r="AM9510" s="241">
        <f>5019637.80999999-AM9511</f>
        <v>4440659.3999999892</v>
      </c>
      <c r="AN9510" s="241">
        <f t="shared" si="1301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09">AO9510-W9510</f>
        <v>754413.76409835275</v>
      </c>
    </row>
    <row r="9511" spans="1:43" ht="14.25" hidden="1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2837</v>
      </c>
      <c r="I9511" s="158" t="s">
        <v>5068</v>
      </c>
      <c r="J9511" s="168" t="s">
        <v>2839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5"/>
        <v>578978.41000000061</v>
      </c>
      <c r="W9511" s="164">
        <f>U9511</f>
        <v>578978.41000000061</v>
      </c>
      <c r="X9511" s="164"/>
      <c r="Y9511" s="7">
        <f t="shared" si="1303"/>
        <v>0</v>
      </c>
      <c r="Z9511" s="164"/>
      <c r="AA9511" s="8">
        <f t="shared" si="1297"/>
        <v>474572.46721311525</v>
      </c>
      <c r="AB9511" s="164">
        <f>AO9511*P9511</f>
        <v>26101.485696721338</v>
      </c>
      <c r="AC9511" s="164">
        <f t="shared" si="1298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299"/>
        <v>474572.46721311525</v>
      </c>
      <c r="AK9511" s="241">
        <v>0</v>
      </c>
      <c r="AL9511" s="241">
        <f t="shared" si="1300"/>
        <v>127375.25020000014</v>
      </c>
      <c r="AM9511" s="241">
        <f>S9511+AK9511</f>
        <v>578978.41000000061</v>
      </c>
      <c r="AN9511" s="241">
        <f t="shared" si="1301"/>
        <v>127375.25020000013</v>
      </c>
      <c r="AO9511" s="241">
        <f>AM9511/(1+AI9511)</f>
        <v>474572.46721311525</v>
      </c>
      <c r="AP9511" s="152" t="e">
        <v>#N/A</v>
      </c>
      <c r="AQ9511" s="91">
        <f t="shared" si="1309"/>
        <v>-104405.94278688537</v>
      </c>
    </row>
    <row r="9512" spans="1:43" ht="14.25" hidden="1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2837</v>
      </c>
      <c r="I9512" s="158" t="s">
        <v>5068</v>
      </c>
      <c r="J9512" s="168" t="s">
        <v>2839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5"/>
        <v>78498.760000000009</v>
      </c>
      <c r="W9512" s="164">
        <f t="shared" si="1296"/>
        <v>51501.239999999983</v>
      </c>
      <c r="X9512" s="164"/>
      <c r="Y9512" s="7">
        <f t="shared" si="1303"/>
        <v>0</v>
      </c>
      <c r="Z9512" s="164"/>
      <c r="AA9512" s="8">
        <f t="shared" si="1297"/>
        <v>51501.239999999983</v>
      </c>
      <c r="AB9512" s="164">
        <f t="shared" ref="AB9512:AB9575" si="1310">U9512-W9512</f>
        <v>0</v>
      </c>
      <c r="AC9512" s="164">
        <f t="shared" si="1298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299"/>
        <v>51501.239999999983</v>
      </c>
      <c r="AK9512" s="241">
        <v>0</v>
      </c>
      <c r="AL9512" s="241">
        <f t="shared" si="1300"/>
        <v>0</v>
      </c>
      <c r="AM9512" s="241">
        <v>51501.239999999983</v>
      </c>
      <c r="AN9512" s="241">
        <f t="shared" si="1301"/>
        <v>0</v>
      </c>
      <c r="AO9512" s="241">
        <f t="shared" si="1302"/>
        <v>51501.239999999983</v>
      </c>
      <c r="AP9512" s="152" t="e">
        <v>#N/A</v>
      </c>
      <c r="AQ9512" s="91">
        <f t="shared" si="1309"/>
        <v>0</v>
      </c>
    </row>
    <row r="9513" spans="1:43" ht="14.25" hidden="1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1886</v>
      </c>
      <c r="F9513" s="158" t="s">
        <v>1887</v>
      </c>
      <c r="G9513" s="159" t="s">
        <v>1886</v>
      </c>
      <c r="H9513" s="158" t="s">
        <v>2837</v>
      </c>
      <c r="I9513" s="158" t="s">
        <v>5068</v>
      </c>
      <c r="J9513" s="168" t="s">
        <v>2839</v>
      </c>
      <c r="K9513" s="158" t="s">
        <v>32</v>
      </c>
      <c r="L9513" s="158" t="s">
        <v>1886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5"/>
        <v>3116320.8299999963</v>
      </c>
      <c r="W9513" s="164">
        <f t="shared" si="1296"/>
        <v>6426085.6754014613</v>
      </c>
      <c r="X9513" s="164"/>
      <c r="Y9513" s="7">
        <f t="shared" si="1303"/>
        <v>0</v>
      </c>
      <c r="Z9513" s="164"/>
      <c r="AA9513" s="8">
        <f t="shared" si="1297"/>
        <v>6422519.0875912393</v>
      </c>
      <c r="AB9513" s="164">
        <f t="shared" si="1310"/>
        <v>193265.7345985407</v>
      </c>
      <c r="AC9513" s="164">
        <f t="shared" si="1298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299"/>
        <v>6615677.5563909756</v>
      </c>
      <c r="AK9513" s="241">
        <v>808209.69999999739</v>
      </c>
      <c r="AL9513" s="241">
        <f t="shared" si="1300"/>
        <v>2141526.3176999991</v>
      </c>
      <c r="AM9513" s="241">
        <v>8798851.1499999985</v>
      </c>
      <c r="AN9513" s="241">
        <f t="shared" si="1301"/>
        <v>770236.27769999951</v>
      </c>
      <c r="AO9513" s="241">
        <f t="shared" si="1302"/>
        <v>6422519.0875912393</v>
      </c>
      <c r="AP9513" s="152" t="e">
        <v>#N/A</v>
      </c>
      <c r="AQ9513" s="91">
        <f t="shared" si="1309"/>
        <v>-3566.5878102220595</v>
      </c>
    </row>
    <row r="9514" spans="1:43" ht="14.25" hidden="1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2865</v>
      </c>
      <c r="F9514" s="158" t="s">
        <v>2865</v>
      </c>
      <c r="G9514" s="159" t="s">
        <v>2865</v>
      </c>
      <c r="H9514" s="158" t="s">
        <v>2837</v>
      </c>
      <c r="I9514" s="158" t="s">
        <v>5068</v>
      </c>
      <c r="J9514" s="168" t="s">
        <v>2839</v>
      </c>
      <c r="K9514" s="158" t="s">
        <v>32</v>
      </c>
      <c r="L9514" s="158" t="s">
        <v>2866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5"/>
        <v>245844.22999999998</v>
      </c>
      <c r="W9514" s="164">
        <f t="shared" si="1296"/>
        <v>348089.82524271845</v>
      </c>
      <c r="X9514" s="164"/>
      <c r="Y9514" s="7">
        <f t="shared" si="1303"/>
        <v>0</v>
      </c>
      <c r="Z9514" s="164"/>
      <c r="AA9514" s="8">
        <f t="shared" si="1297"/>
        <v>348089.82524271845</v>
      </c>
      <c r="AB9514" s="164">
        <f t="shared" si="1310"/>
        <v>10442.69475728157</v>
      </c>
      <c r="AC9514" s="164">
        <f t="shared" si="1298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299"/>
        <v>358532.52</v>
      </c>
      <c r="AK9514" s="241">
        <v>0</v>
      </c>
      <c r="AL9514" s="241">
        <f t="shared" si="1300"/>
        <v>0</v>
      </c>
      <c r="AM9514" s="241">
        <v>358532.52</v>
      </c>
      <c r="AN9514" s="241">
        <f t="shared" si="1301"/>
        <v>0</v>
      </c>
      <c r="AO9514" s="241">
        <f t="shared" si="1302"/>
        <v>348089.82524271845</v>
      </c>
      <c r="AP9514" s="152" t="e">
        <v>#N/A</v>
      </c>
      <c r="AQ9514" s="91">
        <f t="shared" si="1309"/>
        <v>0</v>
      </c>
    </row>
    <row r="9515" spans="1:43" ht="14.25" hidden="1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4382</v>
      </c>
      <c r="F9515" s="158" t="s">
        <v>4382</v>
      </c>
      <c r="G9515" s="159" t="s">
        <v>4382</v>
      </c>
      <c r="H9515" s="158" t="s">
        <v>2837</v>
      </c>
      <c r="I9515" s="158" t="s">
        <v>5068</v>
      </c>
      <c r="J9515" s="168" t="s">
        <v>2839</v>
      </c>
      <c r="K9515" s="158" t="s">
        <v>32</v>
      </c>
      <c r="L9515" s="158" t="s">
        <v>4382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5"/>
        <v>50000</v>
      </c>
      <c r="W9515" s="164">
        <f t="shared" si="1296"/>
        <v>0</v>
      </c>
      <c r="X9515" s="164"/>
      <c r="Y9515" s="7">
        <f t="shared" si="1303"/>
        <v>0</v>
      </c>
      <c r="Z9515" s="164"/>
      <c r="AA9515" s="8">
        <f t="shared" si="1297"/>
        <v>0</v>
      </c>
      <c r="AB9515" s="164">
        <f t="shared" si="1310"/>
        <v>0</v>
      </c>
      <c r="AC9515" s="164">
        <f t="shared" si="1298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299"/>
        <v>0</v>
      </c>
      <c r="AK9515" s="241">
        <v>0</v>
      </c>
      <c r="AL9515" s="241">
        <f t="shared" si="1300"/>
        <v>0</v>
      </c>
      <c r="AM9515" s="241">
        <v>0</v>
      </c>
      <c r="AN9515" s="241">
        <f t="shared" si="1301"/>
        <v>0</v>
      </c>
      <c r="AO9515" s="241">
        <f t="shared" si="1302"/>
        <v>0</v>
      </c>
      <c r="AP9515" s="152" t="e">
        <v>#N/A</v>
      </c>
    </row>
    <row r="9516" spans="1:43" ht="14.25" hidden="1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2863</v>
      </c>
      <c r="F9516" s="158" t="s">
        <v>2863</v>
      </c>
      <c r="G9516" s="159" t="s">
        <v>2863</v>
      </c>
      <c r="H9516" s="158" t="s">
        <v>2837</v>
      </c>
      <c r="I9516" s="158" t="s">
        <v>5068</v>
      </c>
      <c r="J9516" s="168" t="s">
        <v>2839</v>
      </c>
      <c r="K9516" s="158" t="s">
        <v>32</v>
      </c>
      <c r="L9516" s="158" t="s">
        <v>2864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5"/>
        <v>523011.18999999989</v>
      </c>
      <c r="W9516" s="164">
        <f t="shared" si="1296"/>
        <v>0</v>
      </c>
      <c r="X9516" s="164"/>
      <c r="Y9516" s="7">
        <f t="shared" si="1303"/>
        <v>0</v>
      </c>
      <c r="Z9516" s="164"/>
      <c r="AA9516" s="8">
        <f t="shared" si="1297"/>
        <v>0</v>
      </c>
      <c r="AB9516" s="164">
        <f t="shared" si="1310"/>
        <v>0</v>
      </c>
      <c r="AC9516" s="164">
        <f t="shared" si="1298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299"/>
        <v>0</v>
      </c>
      <c r="AK9516" s="241">
        <v>32648.149999999907</v>
      </c>
      <c r="AL9516" s="241">
        <f t="shared" si="1300"/>
        <v>0</v>
      </c>
      <c r="AM9516" s="241">
        <v>0</v>
      </c>
      <c r="AN9516" s="241">
        <f t="shared" si="1301"/>
        <v>32648.149999999907</v>
      </c>
      <c r="AO9516" s="241">
        <f t="shared" si="1302"/>
        <v>0</v>
      </c>
      <c r="AP9516" s="152" t="e">
        <v>#N/A</v>
      </c>
    </row>
    <row r="9517" spans="1:43" ht="14.25" hidden="1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2863</v>
      </c>
      <c r="F9517" s="158" t="s">
        <v>2863</v>
      </c>
      <c r="G9517" s="159" t="s">
        <v>2863</v>
      </c>
      <c r="H9517" s="158" t="s">
        <v>2837</v>
      </c>
      <c r="I9517" s="158" t="s">
        <v>5068</v>
      </c>
      <c r="J9517" s="168" t="s">
        <v>2839</v>
      </c>
      <c r="K9517" s="158" t="s">
        <v>32</v>
      </c>
      <c r="L9517" s="158" t="s">
        <v>2864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5"/>
        <v>20000</v>
      </c>
      <c r="W9517" s="164">
        <f t="shared" si="1296"/>
        <v>0</v>
      </c>
      <c r="X9517" s="164"/>
      <c r="Y9517" s="7">
        <f t="shared" si="1303"/>
        <v>0</v>
      </c>
      <c r="Z9517" s="164"/>
      <c r="AA9517" s="8">
        <f t="shared" si="1297"/>
        <v>0</v>
      </c>
      <c r="AB9517" s="164">
        <f t="shared" si="1310"/>
        <v>0</v>
      </c>
      <c r="AC9517" s="164">
        <f t="shared" si="1298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299"/>
        <v>0</v>
      </c>
      <c r="AK9517" s="241">
        <v>1400.0000000000002</v>
      </c>
      <c r="AL9517" s="241">
        <f t="shared" si="1300"/>
        <v>0</v>
      </c>
      <c r="AM9517" s="241">
        <v>0</v>
      </c>
      <c r="AN9517" s="241">
        <f t="shared" si="1301"/>
        <v>1400.0000000000002</v>
      </c>
      <c r="AO9517" s="241">
        <f t="shared" si="1302"/>
        <v>0</v>
      </c>
      <c r="AP9517" s="152" t="e">
        <v>#N/A</v>
      </c>
    </row>
    <row r="9518" spans="1:43" ht="14.25" hidden="1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2863</v>
      </c>
      <c r="F9518" s="158" t="s">
        <v>2863</v>
      </c>
      <c r="G9518" s="159" t="s">
        <v>2863</v>
      </c>
      <c r="H9518" s="158" t="s">
        <v>2837</v>
      </c>
      <c r="I9518" s="158" t="s">
        <v>5068</v>
      </c>
      <c r="J9518" s="168" t="s">
        <v>2839</v>
      </c>
      <c r="K9518" s="158" t="s">
        <v>32</v>
      </c>
      <c r="L9518" s="158" t="s">
        <v>2864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5"/>
        <v>105281.44</v>
      </c>
      <c r="W9518" s="164">
        <f t="shared" si="1296"/>
        <v>0</v>
      </c>
      <c r="X9518" s="164"/>
      <c r="Y9518" s="7">
        <f t="shared" si="1303"/>
        <v>0</v>
      </c>
      <c r="Z9518" s="164"/>
      <c r="AA9518" s="8">
        <f t="shared" si="1297"/>
        <v>0</v>
      </c>
      <c r="AB9518" s="164">
        <f t="shared" si="1310"/>
        <v>0</v>
      </c>
      <c r="AC9518" s="164">
        <f t="shared" si="1298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299"/>
        <v>0</v>
      </c>
      <c r="AK9518" s="241">
        <v>23912.670000000158</v>
      </c>
      <c r="AL9518" s="241">
        <f t="shared" si="1300"/>
        <v>0</v>
      </c>
      <c r="AM9518" s="241">
        <v>0</v>
      </c>
      <c r="AN9518" s="241">
        <f t="shared" si="1301"/>
        <v>23912.670000000158</v>
      </c>
      <c r="AO9518" s="241">
        <f t="shared" si="1302"/>
        <v>0</v>
      </c>
      <c r="AP9518" s="152" t="e">
        <v>#N/A</v>
      </c>
    </row>
    <row r="9519" spans="1:43" ht="14.25" hidden="1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4385</v>
      </c>
      <c r="G9519" s="159" t="s">
        <v>214</v>
      </c>
      <c r="H9519" s="158" t="s">
        <v>2837</v>
      </c>
      <c r="I9519" s="158" t="s">
        <v>5068</v>
      </c>
      <c r="J9519" s="168" t="s">
        <v>2839</v>
      </c>
      <c r="K9519" s="158" t="s">
        <v>32</v>
      </c>
      <c r="L9519" s="158" t="s">
        <v>1563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5"/>
        <v>2084.1699999999983</v>
      </c>
      <c r="W9519" s="164">
        <f t="shared" si="1296"/>
        <v>9060.3474615384639</v>
      </c>
      <c r="X9519" s="164"/>
      <c r="Y9519" s="7">
        <f t="shared" si="1303"/>
        <v>462.93746153846405</v>
      </c>
      <c r="Z9519" s="164"/>
      <c r="AA9519" s="8">
        <f>AO9519+X9519</f>
        <v>9060.59230769231</v>
      </c>
      <c r="AB9519" s="164">
        <f t="shared" si="1310"/>
        <v>-462.93746153846405</v>
      </c>
      <c r="AC9519" s="164">
        <f t="shared" si="1298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299"/>
        <v>8597.6423357664225</v>
      </c>
      <c r="AK9519" s="241">
        <v>441.0789051094871</v>
      </c>
      <c r="AL9519" s="241">
        <f t="shared" si="1300"/>
        <v>3510.9484999999995</v>
      </c>
      <c r="AM9519" s="241">
        <v>11778.77</v>
      </c>
      <c r="AN9519" s="241">
        <f t="shared" si="1301"/>
        <v>770.66740510948603</v>
      </c>
      <c r="AO9519" s="241">
        <f t="shared" si="1302"/>
        <v>9060.59230769231</v>
      </c>
      <c r="AP9519" s="152" t="e">
        <v>#N/A</v>
      </c>
      <c r="AQ9519" s="91">
        <f>AO9519-W9519</f>
        <v>0.24484615384608333</v>
      </c>
    </row>
    <row r="9520" spans="1:43" ht="14.25" hidden="1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3560</v>
      </c>
      <c r="F9520" s="158" t="s">
        <v>3560</v>
      </c>
      <c r="G9520" s="159" t="s">
        <v>3560</v>
      </c>
      <c r="H9520" s="158" t="s">
        <v>2837</v>
      </c>
      <c r="I9520" s="158" t="s">
        <v>5068</v>
      </c>
      <c r="J9520" s="168" t="s">
        <v>2839</v>
      </c>
      <c r="K9520" s="158" t="s">
        <v>32</v>
      </c>
      <c r="L9520" s="158" t="s">
        <v>1563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5"/>
        <v>29664.163829787201</v>
      </c>
      <c r="W9520" s="164">
        <f t="shared" si="1296"/>
        <v>0</v>
      </c>
      <c r="X9520" s="164"/>
      <c r="Y9520" s="7">
        <f t="shared" si="1303"/>
        <v>0</v>
      </c>
      <c r="Z9520" s="164"/>
      <c r="AA9520" s="8">
        <f t="shared" si="1297"/>
        <v>0</v>
      </c>
      <c r="AB9520" s="164">
        <f t="shared" si="1310"/>
        <v>0</v>
      </c>
      <c r="AC9520" s="164">
        <f t="shared" si="1298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299"/>
        <v>0</v>
      </c>
      <c r="AK9520" s="241">
        <v>12162.346170212768</v>
      </c>
      <c r="AL9520" s="241">
        <f t="shared" si="1300"/>
        <v>0</v>
      </c>
      <c r="AM9520" s="241">
        <v>0</v>
      </c>
      <c r="AN9520" s="241">
        <f t="shared" si="1301"/>
        <v>12162.346170212768</v>
      </c>
      <c r="AO9520" s="241">
        <f t="shared" si="1302"/>
        <v>0</v>
      </c>
      <c r="AP9520" s="152" t="e">
        <v>#N/A</v>
      </c>
    </row>
    <row r="9521" spans="1:43" ht="14.25" hidden="1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2837</v>
      </c>
      <c r="I9521" s="158" t="s">
        <v>5068</v>
      </c>
      <c r="J9521" s="168" t="s">
        <v>2839</v>
      </c>
      <c r="K9521" s="158" t="s">
        <v>32</v>
      </c>
      <c r="L9521" s="158" t="s">
        <v>1563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5"/>
        <v>0</v>
      </c>
      <c r="W9521" s="164">
        <f t="shared" si="1296"/>
        <v>3674.3463227734196</v>
      </c>
      <c r="X9521" s="164"/>
      <c r="Y9521" s="7">
        <f t="shared" si="1303"/>
        <v>0</v>
      </c>
      <c r="Z9521" s="164"/>
      <c r="AA9521" s="8">
        <f t="shared" si="1297"/>
        <v>3674.3417394400644</v>
      </c>
      <c r="AB9521" s="164">
        <f t="shared" si="1310"/>
        <v>78.177581335604827</v>
      </c>
      <c r="AC9521" s="164">
        <f t="shared" si="1298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299"/>
        <v>3752.5192232579384</v>
      </c>
      <c r="AK9521" s="241">
        <v>1538.5282006846683</v>
      </c>
      <c r="AL9521" s="241">
        <f t="shared" si="1300"/>
        <v>0</v>
      </c>
      <c r="AM9521" s="241">
        <f>S9521+AK9521</f>
        <v>5291.0521047936927</v>
      </c>
      <c r="AN9521" s="241">
        <f t="shared" si="1301"/>
        <v>0</v>
      </c>
      <c r="AO9521" s="241">
        <f t="shared" si="1302"/>
        <v>3674.3417394400644</v>
      </c>
      <c r="AP9521" s="152" t="e">
        <v>#N/A</v>
      </c>
      <c r="AQ9521" s="91">
        <f t="shared" ref="AQ9521:AQ9523" si="1311">AO9521-W9521</f>
        <v>-4.5833333551854594E-3</v>
      </c>
    </row>
    <row r="9522" spans="1:43" ht="14.25" hidden="1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2837</v>
      </c>
      <c r="I9522" s="158" t="s">
        <v>5068</v>
      </c>
      <c r="J9522" s="168" t="s">
        <v>2839</v>
      </c>
      <c r="K9522" s="158" t="s">
        <v>32</v>
      </c>
      <c r="L9522" s="158" t="s">
        <v>1563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5"/>
        <v>19856.603904109026</v>
      </c>
      <c r="W9522" s="164">
        <f t="shared" si="1296"/>
        <v>79292.397785714886</v>
      </c>
      <c r="X9522" s="164"/>
      <c r="Y9522" s="7">
        <f t="shared" si="1303"/>
        <v>3258.5916898239084</v>
      </c>
      <c r="Z9522" s="164"/>
      <c r="AA9522" s="8">
        <f t="shared" si="1297"/>
        <v>79325.605639433081</v>
      </c>
      <c r="AB9522" s="164">
        <f t="shared" si="1310"/>
        <v>-3258.5916898239084</v>
      </c>
      <c r="AC9522" s="164">
        <f t="shared" si="1298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299"/>
        <v>76065.649243291991</v>
      </c>
      <c r="AK9522" s="241">
        <v>0</v>
      </c>
      <c r="AL9522" s="241">
        <f t="shared" si="1300"/>
        <v>44109.588600000003</v>
      </c>
      <c r="AM9522" s="241">
        <f>116346.9-AM9521</f>
        <v>111055.8478952063</v>
      </c>
      <c r="AN9522" s="241">
        <f t="shared" si="1301"/>
        <v>9087.5468006846786</v>
      </c>
      <c r="AO9522" s="241">
        <f t="shared" si="1302"/>
        <v>79325.605639433081</v>
      </c>
      <c r="AP9522" s="152" t="e">
        <v>#N/A</v>
      </c>
      <c r="AQ9522" s="91">
        <f t="shared" si="1311"/>
        <v>33.207853718195111</v>
      </c>
    </row>
    <row r="9523" spans="1:43" ht="14.25" hidden="1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2837</v>
      </c>
      <c r="I9523" s="158" t="s">
        <v>5068</v>
      </c>
      <c r="J9523" s="168" t="s">
        <v>2839</v>
      </c>
      <c r="K9523" s="158" t="s">
        <v>32</v>
      </c>
      <c r="L9523" s="158" t="s">
        <v>2869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5"/>
        <v>7618.3920547959988</v>
      </c>
      <c r="W9523" s="164">
        <f t="shared" si="1296"/>
        <v>8045.1651612903215</v>
      </c>
      <c r="X9523" s="164"/>
      <c r="Y9523" s="7">
        <f t="shared" si="1303"/>
        <v>0</v>
      </c>
      <c r="Z9523" s="164"/>
      <c r="AA9523" s="8">
        <f t="shared" si="1297"/>
        <v>8045.1870967741943</v>
      </c>
      <c r="AB9523" s="164">
        <f t="shared" si="1310"/>
        <v>495.93483870967884</v>
      </c>
      <c r="AC9523" s="164">
        <f t="shared" si="1298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299"/>
        <v>8541.1232876712329</v>
      </c>
      <c r="AK9523" s="241">
        <v>0</v>
      </c>
      <c r="AL9523" s="241">
        <f t="shared" si="1300"/>
        <v>0</v>
      </c>
      <c r="AM9523" s="241">
        <v>12470.04</v>
      </c>
      <c r="AN9523" s="241">
        <f t="shared" si="1301"/>
        <v>-3928.9400000000005</v>
      </c>
      <c r="AO9523" s="241">
        <f t="shared" si="1302"/>
        <v>8045.1870967741943</v>
      </c>
      <c r="AP9523" s="152" t="e">
        <v>#N/A</v>
      </c>
      <c r="AQ9523" s="91">
        <f t="shared" si="1311"/>
        <v>2.1935483872766781E-2</v>
      </c>
    </row>
    <row r="9524" spans="1:43" ht="14.25" hidden="1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4998</v>
      </c>
      <c r="F9524" s="158" t="s">
        <v>2925</v>
      </c>
      <c r="G9524" s="159" t="s">
        <v>1520</v>
      </c>
      <c r="H9524" s="158" t="s">
        <v>2837</v>
      </c>
      <c r="I9524" s="158" t="s">
        <v>5068</v>
      </c>
      <c r="J9524" s="168" t="s">
        <v>2839</v>
      </c>
      <c r="K9524" s="158" t="s">
        <v>32</v>
      </c>
      <c r="L9524" s="158" t="s">
        <v>1563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5"/>
        <v>4348.25</v>
      </c>
      <c r="W9524" s="164">
        <f t="shared" si="1296"/>
        <v>0</v>
      </c>
      <c r="X9524" s="164"/>
      <c r="Y9524" s="7">
        <f t="shared" si="1303"/>
        <v>0</v>
      </c>
      <c r="Z9524" s="164"/>
      <c r="AA9524" s="8">
        <f t="shared" si="1297"/>
        <v>0</v>
      </c>
      <c r="AB9524" s="164">
        <f t="shared" si="1310"/>
        <v>0</v>
      </c>
      <c r="AC9524" s="164">
        <f t="shared" si="1298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299"/>
        <v>0</v>
      </c>
      <c r="AK9524" s="241">
        <v>0</v>
      </c>
      <c r="AL9524" s="241">
        <f t="shared" si="1300"/>
        <v>0</v>
      </c>
      <c r="AM9524" s="241">
        <v>0</v>
      </c>
      <c r="AN9524" s="241">
        <f t="shared" si="1301"/>
        <v>0</v>
      </c>
      <c r="AO9524" s="241">
        <f t="shared" si="1302"/>
        <v>0</v>
      </c>
      <c r="AP9524" s="152" t="e">
        <v>#N/A</v>
      </c>
    </row>
    <row r="9525" spans="1:43" ht="14.25" hidden="1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1563</v>
      </c>
      <c r="F9525" s="158" t="s">
        <v>1563</v>
      </c>
      <c r="G9525" s="159" t="s">
        <v>1563</v>
      </c>
      <c r="H9525" s="158" t="s">
        <v>2837</v>
      </c>
      <c r="I9525" s="158" t="s">
        <v>5068</v>
      </c>
      <c r="J9525" s="168" t="s">
        <v>2839</v>
      </c>
      <c r="K9525" s="158" t="s">
        <v>32</v>
      </c>
      <c r="L9525" s="158" t="s">
        <v>1563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5"/>
        <v>0</v>
      </c>
      <c r="W9525" s="164">
        <f t="shared" si="1296"/>
        <v>2942.5278472236496</v>
      </c>
      <c r="X9525" s="164"/>
      <c r="Y9525" s="7">
        <f t="shared" si="1303"/>
        <v>0</v>
      </c>
      <c r="Z9525" s="164"/>
      <c r="AA9525" s="8">
        <f t="shared" si="1297"/>
        <v>2914.851175994891</v>
      </c>
      <c r="AB9525" s="164">
        <f t="shared" si="1310"/>
        <v>150.34813817931035</v>
      </c>
      <c r="AC9525" s="164">
        <f t="shared" si="1298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299"/>
        <v>3063.7851776880607</v>
      </c>
      <c r="AK9525" s="241">
        <v>1104.5097080296837</v>
      </c>
      <c r="AL9525" s="241">
        <f t="shared" si="1300"/>
        <v>0</v>
      </c>
      <c r="AM9525" s="241">
        <f>S9525+AK9525</f>
        <v>4197.3856934326432</v>
      </c>
      <c r="AN9525" s="241">
        <f t="shared" si="1301"/>
        <v>0</v>
      </c>
      <c r="AO9525" s="241">
        <f t="shared" si="1302"/>
        <v>2914.851175994891</v>
      </c>
      <c r="AP9525" s="152" t="e">
        <v>#N/A</v>
      </c>
      <c r="AQ9525" s="91">
        <f t="shared" ref="AQ9525:AQ9527" si="1312">AO9525-W9525</f>
        <v>-27.676671228758551</v>
      </c>
    </row>
    <row r="9526" spans="1:43" ht="14.25" hidden="1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1563</v>
      </c>
      <c r="F9526" s="158" t="s">
        <v>1563</v>
      </c>
      <c r="G9526" s="159" t="s">
        <v>1563</v>
      </c>
      <c r="H9526" s="158" t="s">
        <v>2837</v>
      </c>
      <c r="I9526" s="158" t="s">
        <v>5068</v>
      </c>
      <c r="J9526" s="168" t="s">
        <v>2839</v>
      </c>
      <c r="K9526" s="158" t="s">
        <v>32</v>
      </c>
      <c r="L9526" s="158" t="s">
        <v>1563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5"/>
        <v>72378.47598540294</v>
      </c>
      <c r="W9526" s="164">
        <f t="shared" si="1296"/>
        <v>601614.82151723991</v>
      </c>
      <c r="X9526" s="164"/>
      <c r="Y9526" s="7">
        <f t="shared" si="1303"/>
        <v>0</v>
      </c>
      <c r="Z9526" s="164"/>
      <c r="AA9526" s="8">
        <f t="shared" si="1297"/>
        <v>498577.92710797745</v>
      </c>
      <c r="AB9526" s="164">
        <f t="shared" si="1310"/>
        <v>35130.792497357121</v>
      </c>
      <c r="AC9526" s="164">
        <f t="shared" si="1298"/>
        <v>636745.61401459703</v>
      </c>
      <c r="AD9526" s="165">
        <v>0.05</v>
      </c>
      <c r="AE9526" s="160"/>
      <c r="AF9526" s="160"/>
      <c r="AG9526" s="160" t="s">
        <v>4999</v>
      </c>
      <c r="AH9526" s="223" t="s">
        <v>42</v>
      </c>
      <c r="AI9526" s="162">
        <v>0.37</v>
      </c>
      <c r="AJ9526" s="241">
        <f t="shared" si="1299"/>
        <v>527691.96664712939</v>
      </c>
      <c r="AK9526" s="241">
        <v>0</v>
      </c>
      <c r="AL9526" s="241">
        <f t="shared" si="1300"/>
        <v>262375.91329999996</v>
      </c>
      <c r="AM9526" s="241">
        <f>727135.38-AM9525</f>
        <v>722937.99430656736</v>
      </c>
      <c r="AN9526" s="241">
        <f t="shared" si="1301"/>
        <v>176183.53300802963</v>
      </c>
      <c r="AO9526" s="241">
        <f t="shared" si="1302"/>
        <v>498577.92710797745</v>
      </c>
      <c r="AP9526" s="152" t="e">
        <v>#N/A</v>
      </c>
      <c r="AQ9526" s="91">
        <f t="shared" si="1312"/>
        <v>-103036.89440926246</v>
      </c>
    </row>
    <row r="9527" spans="1:43" ht="14.25" hidden="1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1563</v>
      </c>
      <c r="F9527" s="158" t="s">
        <v>1563</v>
      </c>
      <c r="G9527" s="159" t="s">
        <v>1563</v>
      </c>
      <c r="H9527" s="158" t="s">
        <v>2837</v>
      </c>
      <c r="I9527" s="158" t="s">
        <v>5068</v>
      </c>
      <c r="J9527" s="168" t="s">
        <v>2839</v>
      </c>
      <c r="K9527" s="158" t="s">
        <v>32</v>
      </c>
      <c r="L9527" s="158" t="s">
        <v>1563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5"/>
        <v>24303.339999999385</v>
      </c>
      <c r="W9527" s="164">
        <f t="shared" si="1296"/>
        <v>1427010.3513513519</v>
      </c>
      <c r="X9527" s="164"/>
      <c r="Y9527" s="7">
        <f t="shared" si="1303"/>
        <v>0</v>
      </c>
      <c r="Z9527" s="164"/>
      <c r="AA9527" s="8">
        <f t="shared" si="1297"/>
        <v>1248070.1554054057</v>
      </c>
      <c r="AB9527" s="164">
        <f t="shared" si="1310"/>
        <v>81543.448648648569</v>
      </c>
      <c r="AC9527" s="164">
        <f t="shared" si="1298"/>
        <v>1508553.8000000005</v>
      </c>
      <c r="AD9527" s="165">
        <v>0.05</v>
      </c>
      <c r="AE9527" s="160"/>
      <c r="AF9527" s="160"/>
      <c r="AG9527" s="160" t="s">
        <v>4999</v>
      </c>
      <c r="AH9527" s="223" t="s">
        <v>42</v>
      </c>
      <c r="AI9527" s="162">
        <v>0.4</v>
      </c>
      <c r="AJ9527" s="241">
        <f t="shared" si="1299"/>
        <v>1319388.4500000004</v>
      </c>
      <c r="AK9527" s="241">
        <v>0</v>
      </c>
      <c r="AL9527" s="241">
        <f t="shared" si="1300"/>
        <v>613142.85600000003</v>
      </c>
      <c r="AM9527" s="241">
        <v>1847143.8300000003</v>
      </c>
      <c r="AN9527" s="241">
        <f t="shared" si="1301"/>
        <v>274552.82600000012</v>
      </c>
      <c r="AO9527" s="241">
        <f t="shared" si="1302"/>
        <v>1248070.1554054057</v>
      </c>
      <c r="AP9527" s="152" t="e">
        <v>#N/A</v>
      </c>
      <c r="AQ9527" s="91">
        <f t="shared" si="1312"/>
        <v>-178940.19594594627</v>
      </c>
    </row>
    <row r="9528" spans="1:43" ht="14.25" hidden="1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1563</v>
      </c>
      <c r="F9528" s="158" t="s">
        <v>1563</v>
      </c>
      <c r="G9528" s="159" t="s">
        <v>1563</v>
      </c>
      <c r="H9528" s="158" t="s">
        <v>2837</v>
      </c>
      <c r="I9528" s="158" t="s">
        <v>5068</v>
      </c>
      <c r="J9528" s="168" t="s">
        <v>2839</v>
      </c>
      <c r="K9528" s="158" t="s">
        <v>32</v>
      </c>
      <c r="L9528" s="158" t="s">
        <v>1563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5"/>
        <v>64233.403461572612</v>
      </c>
      <c r="W9528" s="164">
        <f t="shared" si="1296"/>
        <v>0</v>
      </c>
      <c r="X9528" s="164"/>
      <c r="Y9528" s="7">
        <f t="shared" si="1303"/>
        <v>0</v>
      </c>
      <c r="Z9528" s="164"/>
      <c r="AA9528" s="8">
        <f t="shared" si="1297"/>
        <v>0</v>
      </c>
      <c r="AB9528" s="164">
        <f t="shared" si="1310"/>
        <v>0</v>
      </c>
      <c r="AC9528" s="164">
        <f t="shared" si="1298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299"/>
        <v>0</v>
      </c>
      <c r="AK9528" s="241">
        <v>24724.151898369193</v>
      </c>
      <c r="AL9528" s="241">
        <f t="shared" si="1300"/>
        <v>0</v>
      </c>
      <c r="AM9528" s="241">
        <v>0</v>
      </c>
      <c r="AN9528" s="241">
        <f t="shared" si="1301"/>
        <v>24724.151898369193</v>
      </c>
      <c r="AO9528" s="241">
        <f t="shared" si="1302"/>
        <v>0</v>
      </c>
      <c r="AP9528" s="152" t="e">
        <v>#N/A</v>
      </c>
    </row>
    <row r="9529" spans="1:43" ht="14.25" hidden="1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1563</v>
      </c>
      <c r="F9529" s="158" t="s">
        <v>1563</v>
      </c>
      <c r="G9529" s="159" t="s">
        <v>1563</v>
      </c>
      <c r="H9529" s="158" t="s">
        <v>2837</v>
      </c>
      <c r="I9529" s="158" t="s">
        <v>5068</v>
      </c>
      <c r="J9529" s="168" t="s">
        <v>2839</v>
      </c>
      <c r="K9529" s="158" t="s">
        <v>32</v>
      </c>
      <c r="L9529" s="158" t="s">
        <v>1563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5"/>
        <v>101369.87</v>
      </c>
      <c r="W9529" s="164">
        <f t="shared" si="1296"/>
        <v>0</v>
      </c>
      <c r="X9529" s="164"/>
      <c r="Y9529" s="7">
        <f t="shared" si="1303"/>
        <v>0</v>
      </c>
      <c r="Z9529" s="164"/>
      <c r="AA9529" s="8">
        <f t="shared" si="1297"/>
        <v>0</v>
      </c>
      <c r="AB9529" s="164">
        <f t="shared" si="1310"/>
        <v>0</v>
      </c>
      <c r="AC9529" s="164">
        <f t="shared" si="1298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299"/>
        <v>0</v>
      </c>
      <c r="AK9529" s="241">
        <v>0</v>
      </c>
      <c r="AL9529" s="241">
        <f t="shared" si="1300"/>
        <v>46630.140200000002</v>
      </c>
      <c r="AM9529" s="241">
        <v>0</v>
      </c>
      <c r="AN9529" s="241">
        <f t="shared" si="1301"/>
        <v>46630.140200000002</v>
      </c>
      <c r="AO9529" s="241">
        <f t="shared" si="1302"/>
        <v>0</v>
      </c>
      <c r="AP9529" s="152" t="e">
        <v>#N/A</v>
      </c>
    </row>
    <row r="9530" spans="1:43" ht="14.25" hidden="1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4874</v>
      </c>
      <c r="F9530" s="158" t="s">
        <v>4874</v>
      </c>
      <c r="G9530" s="159" t="s">
        <v>4874</v>
      </c>
      <c r="H9530" s="158" t="s">
        <v>2837</v>
      </c>
      <c r="I9530" s="158" t="s">
        <v>5068</v>
      </c>
      <c r="J9530" s="168" t="s">
        <v>2839</v>
      </c>
      <c r="K9530" s="158" t="s">
        <v>32</v>
      </c>
      <c r="L9530" s="158" t="s">
        <v>1563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5"/>
        <v>49195.030000000057</v>
      </c>
      <c r="W9530" s="164">
        <f t="shared" si="1296"/>
        <v>131153.87410802121</v>
      </c>
      <c r="X9530" s="164"/>
      <c r="Y9530" s="7">
        <f t="shared" si="1303"/>
        <v>0</v>
      </c>
      <c r="Z9530" s="164"/>
      <c r="AA9530" s="8">
        <f t="shared" si="1297"/>
        <v>93681.338648586578</v>
      </c>
      <c r="AB9530" s="164">
        <f t="shared" si="1310"/>
        <v>936.80589197875815</v>
      </c>
      <c r="AC9530" s="164">
        <f t="shared" si="1298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299"/>
        <v>94350.485714285693</v>
      </c>
      <c r="AK9530" s="241">
        <v>0</v>
      </c>
      <c r="AL9530" s="241">
        <f t="shared" si="1300"/>
        <v>72514.284000000014</v>
      </c>
      <c r="AM9530" s="241">
        <v>132090.67999999996</v>
      </c>
      <c r="AN9530" s="241">
        <f t="shared" si="1301"/>
        <v>72514.284000000014</v>
      </c>
      <c r="AO9530" s="241">
        <f t="shared" si="1302"/>
        <v>93681.338648586578</v>
      </c>
      <c r="AP9530" s="152" t="e">
        <v>#N/A</v>
      </c>
      <c r="AQ9530" s="91">
        <f t="shared" ref="AQ9530:AQ9532" si="1313">AO9530-W9530</f>
        <v>-37472.535459434628</v>
      </c>
    </row>
    <row r="9531" spans="1:43" ht="14.25" hidden="1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2907</v>
      </c>
      <c r="F9531" s="158" t="s">
        <v>2907</v>
      </c>
      <c r="G9531" s="159" t="s">
        <v>2907</v>
      </c>
      <c r="H9531" s="158" t="s">
        <v>2837</v>
      </c>
      <c r="I9531" s="158" t="s">
        <v>5068</v>
      </c>
      <c r="J9531" s="168" t="s">
        <v>2839</v>
      </c>
      <c r="K9531" s="158" t="s">
        <v>32</v>
      </c>
      <c r="L9531" s="158" t="s">
        <v>1563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5"/>
        <v>80096.928841932997</v>
      </c>
      <c r="W9531" s="164">
        <f t="shared" si="1296"/>
        <v>471.13589327333153</v>
      </c>
      <c r="X9531" s="164"/>
      <c r="Y9531" s="7">
        <f t="shared" si="1303"/>
        <v>0</v>
      </c>
      <c r="Z9531" s="164"/>
      <c r="AA9531" s="8">
        <f t="shared" si="1297"/>
        <v>1254.0219633725978</v>
      </c>
      <c r="AB9531" s="164">
        <f t="shared" si="1310"/>
        <v>3.3652647936646076</v>
      </c>
      <c r="AC9531" s="164">
        <f t="shared" si="1298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299"/>
        <v>1262.9792855042226</v>
      </c>
      <c r="AK9531" s="241">
        <v>0</v>
      </c>
      <c r="AL9531" s="241">
        <f t="shared" si="1300"/>
        <v>32228.572</v>
      </c>
      <c r="AM9531" s="241">
        <f>21968.98-AM9532</f>
        <v>1768.1709997059115</v>
      </c>
      <c r="AN9531" s="241">
        <f t="shared" si="1301"/>
        <v>30934.902158361085</v>
      </c>
      <c r="AO9531" s="241">
        <f t="shared" si="1302"/>
        <v>1254.0219633725978</v>
      </c>
      <c r="AP9531" s="152" t="e">
        <v>#N/A</v>
      </c>
      <c r="AQ9531" s="91">
        <f t="shared" si="1313"/>
        <v>782.88607009926636</v>
      </c>
    </row>
    <row r="9532" spans="1:43" ht="14.25" hidden="1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2907</v>
      </c>
      <c r="F9532" s="158" t="s">
        <v>2907</v>
      </c>
      <c r="G9532" s="159" t="s">
        <v>2907</v>
      </c>
      <c r="H9532" s="158" t="s">
        <v>2837</v>
      </c>
      <c r="I9532" s="158" t="s">
        <v>5068</v>
      </c>
      <c r="J9532" s="168" t="s">
        <v>2839</v>
      </c>
      <c r="K9532" s="158" t="s">
        <v>32</v>
      </c>
      <c r="L9532" s="158" t="s">
        <v>1563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5"/>
        <v>0</v>
      </c>
      <c r="W9532" s="164">
        <f t="shared" si="1296"/>
        <v>19236.667770431402</v>
      </c>
      <c r="X9532" s="164"/>
      <c r="Y9532" s="7">
        <f t="shared" si="1303"/>
        <v>0</v>
      </c>
      <c r="Z9532" s="164"/>
      <c r="AA9532" s="8">
        <f t="shared" si="1297"/>
        <v>13931.592413995922</v>
      </c>
      <c r="AB9532" s="164">
        <f t="shared" si="1310"/>
        <v>545.72107150160082</v>
      </c>
      <c r="AC9532" s="164">
        <f t="shared" si="1298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299"/>
        <v>14326.814893825594</v>
      </c>
      <c r="AK9532" s="241">
        <v>418.42015836108476</v>
      </c>
      <c r="AL9532" s="241">
        <f t="shared" si="1300"/>
        <v>0</v>
      </c>
      <c r="AM9532" s="241">
        <f>S9532+AK9532</f>
        <v>20200.809000294088</v>
      </c>
      <c r="AN9532" s="241">
        <f t="shared" si="1301"/>
        <v>0</v>
      </c>
      <c r="AO9532" s="241">
        <f t="shared" si="1302"/>
        <v>13931.592413995922</v>
      </c>
      <c r="AP9532" s="152" t="e">
        <v>#N/A</v>
      </c>
      <c r="AQ9532" s="91">
        <f t="shared" si="1313"/>
        <v>-5305.07535643548</v>
      </c>
    </row>
    <row r="9533" spans="1:43" ht="14.25" hidden="1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2837</v>
      </c>
      <c r="I9533" s="158" t="s">
        <v>5068</v>
      </c>
      <c r="J9533" s="168" t="s">
        <v>2839</v>
      </c>
      <c r="K9533" s="158" t="s">
        <v>32</v>
      </c>
      <c r="L9533" s="158" t="s">
        <v>1563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5"/>
        <v>90930.243576642009</v>
      </c>
      <c r="W9533" s="164">
        <f t="shared" si="1296"/>
        <v>0</v>
      </c>
      <c r="X9533" s="164"/>
      <c r="Y9533" s="7">
        <f t="shared" si="1303"/>
        <v>0</v>
      </c>
      <c r="Z9533" s="164"/>
      <c r="AA9533" s="8">
        <f t="shared" si="1297"/>
        <v>0</v>
      </c>
      <c r="AB9533" s="164">
        <f t="shared" si="1310"/>
        <v>0</v>
      </c>
      <c r="AC9533" s="164">
        <f t="shared" si="1298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299"/>
        <v>0</v>
      </c>
      <c r="AK9533" s="241">
        <v>33645.356655473821</v>
      </c>
      <c r="AL9533" s="241">
        <f t="shared" si="1300"/>
        <v>0</v>
      </c>
      <c r="AM9533" s="241">
        <v>0</v>
      </c>
      <c r="AN9533" s="241">
        <f t="shared" si="1301"/>
        <v>33645.356655473821</v>
      </c>
      <c r="AO9533" s="241">
        <f t="shared" si="1302"/>
        <v>0</v>
      </c>
      <c r="AP9533" s="152" t="e">
        <v>#N/A</v>
      </c>
    </row>
    <row r="9534" spans="1:43" ht="14.25" hidden="1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2901</v>
      </c>
      <c r="F9534" s="158" t="s">
        <v>2902</v>
      </c>
      <c r="G9534" s="159" t="s">
        <v>2901</v>
      </c>
      <c r="H9534" s="158" t="s">
        <v>2837</v>
      </c>
      <c r="I9534" s="158" t="s">
        <v>5068</v>
      </c>
      <c r="J9534" s="168" t="s">
        <v>2839</v>
      </c>
      <c r="K9534" s="158" t="s">
        <v>32</v>
      </c>
      <c r="L9534" s="158" t="s">
        <v>2901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4">S9534+T9534-U9534</f>
        <v>481209.51</v>
      </c>
      <c r="W9534" s="164">
        <f t="shared" ref="W9534:W9597" si="1315">IF(O9534="折扣",U9534*P9534,U9534*(1+AI9534)/(1+P9534+AI9534))</f>
        <v>225.99074074074073</v>
      </c>
      <c r="X9534" s="164"/>
      <c r="Y9534" s="7">
        <f t="shared" si="1303"/>
        <v>0</v>
      </c>
      <c r="Z9534" s="164"/>
      <c r="AA9534" s="8">
        <f>AO9534+X9534</f>
        <v>226.57952069716782</v>
      </c>
      <c r="AB9534" s="164">
        <f t="shared" si="1310"/>
        <v>18.07925925925926</v>
      </c>
      <c r="AC9534" s="164">
        <f t="shared" ref="AC9534:AC9597" si="1316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7">AM9534/(1+AI9534)</f>
        <v>244.70588235294125</v>
      </c>
      <c r="AK9534" s="241">
        <v>0</v>
      </c>
      <c r="AL9534" s="241">
        <f t="shared" ref="AL9534:AL9597" si="1318">T9534*AI9534</f>
        <v>0</v>
      </c>
      <c r="AM9534" s="241">
        <v>332.80000000000007</v>
      </c>
      <c r="AN9534" s="241">
        <f t="shared" ref="AN9534:AN9597" si="1319">AK9534+AL9534-AM9534+U9534</f>
        <v>-88.730000000000075</v>
      </c>
      <c r="AO9534" s="241">
        <f t="shared" ref="AO9534:AO9597" si="1320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 hidden="1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2908</v>
      </c>
      <c r="F9535" s="158" t="s">
        <v>2909</v>
      </c>
      <c r="G9535" s="159" t="s">
        <v>2908</v>
      </c>
      <c r="H9535" s="158" t="s">
        <v>2837</v>
      </c>
      <c r="I9535" s="158" t="s">
        <v>5068</v>
      </c>
      <c r="J9535" s="168" t="s">
        <v>2839</v>
      </c>
      <c r="K9535" s="158" t="s">
        <v>32</v>
      </c>
      <c r="L9535" s="158" t="s">
        <v>1563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5"/>
        <v>0</v>
      </c>
      <c r="X9535" s="164"/>
      <c r="Y9535" s="7">
        <f t="shared" si="1303"/>
        <v>0</v>
      </c>
      <c r="Z9535" s="164"/>
      <c r="AA9535" s="8">
        <f t="shared" ref="AA9535:AA9597" si="1321">AO9535+X9535</f>
        <v>0</v>
      </c>
      <c r="AB9535" s="164">
        <f t="shared" si="1310"/>
        <v>0</v>
      </c>
      <c r="AC9535" s="164">
        <f t="shared" si="1316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7"/>
        <v>0</v>
      </c>
      <c r="AK9535" s="241">
        <v>2412.8249808219261</v>
      </c>
      <c r="AL9535" s="241">
        <f t="shared" si="1318"/>
        <v>-2410.3448000000003</v>
      </c>
      <c r="AM9535" s="241">
        <v>0</v>
      </c>
      <c r="AN9535" s="241">
        <f t="shared" si="1319"/>
        <v>2.4801808219258419</v>
      </c>
      <c r="AO9535" s="241">
        <f t="shared" si="1320"/>
        <v>0</v>
      </c>
      <c r="AP9535" s="152" t="e">
        <v>#N/A</v>
      </c>
    </row>
    <row r="9536" spans="1:43" ht="14.25" hidden="1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2933</v>
      </c>
      <c r="F9536" s="158" t="s">
        <v>2933</v>
      </c>
      <c r="G9536" s="159" t="s">
        <v>2933</v>
      </c>
      <c r="H9536" s="158" t="s">
        <v>2837</v>
      </c>
      <c r="I9536" s="158" t="s">
        <v>5068</v>
      </c>
      <c r="J9536" s="168" t="s">
        <v>2839</v>
      </c>
      <c r="K9536" s="158" t="s">
        <v>32</v>
      </c>
      <c r="L9536" s="158" t="s">
        <v>1563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4"/>
        <v>30214.29</v>
      </c>
      <c r="W9536" s="164">
        <f t="shared" si="1315"/>
        <v>0</v>
      </c>
      <c r="X9536" s="164"/>
      <c r="Y9536" s="7">
        <f t="shared" si="1303"/>
        <v>0</v>
      </c>
      <c r="Z9536" s="164"/>
      <c r="AA9536" s="8">
        <f t="shared" si="1321"/>
        <v>0</v>
      </c>
      <c r="AB9536" s="164">
        <f t="shared" si="1310"/>
        <v>0</v>
      </c>
      <c r="AC9536" s="164">
        <f t="shared" si="1316"/>
        <v>0</v>
      </c>
      <c r="AD9536" s="165">
        <v>0.05</v>
      </c>
      <c r="AE9536" s="160"/>
      <c r="AF9536" s="160"/>
      <c r="AG9536" s="160" t="s">
        <v>4999</v>
      </c>
      <c r="AH9536" s="223" t="s">
        <v>42</v>
      </c>
      <c r="AI9536" s="162">
        <v>0.4</v>
      </c>
      <c r="AJ9536" s="241">
        <f t="shared" si="1317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19"/>
        <v>12085.716</v>
      </c>
      <c r="AO9536" s="241">
        <f t="shared" si="1320"/>
        <v>0</v>
      </c>
      <c r="AP9536" s="152" t="e">
        <v>#N/A</v>
      </c>
    </row>
    <row r="9537" spans="1:43" ht="14.25" hidden="1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2933</v>
      </c>
      <c r="F9537" s="158" t="s">
        <v>2933</v>
      </c>
      <c r="G9537" s="159" t="s">
        <v>2933</v>
      </c>
      <c r="H9537" s="158" t="s">
        <v>2837</v>
      </c>
      <c r="I9537" s="158" t="s">
        <v>5068</v>
      </c>
      <c r="J9537" s="168" t="s">
        <v>2839</v>
      </c>
      <c r="K9537" s="158" t="s">
        <v>32</v>
      </c>
      <c r="L9537" s="158" t="s">
        <v>1563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4"/>
        <v>24709.63</v>
      </c>
      <c r="W9537" s="164">
        <f t="shared" si="1315"/>
        <v>17012.303120567376</v>
      </c>
      <c r="X9537" s="164"/>
      <c r="Y9537" s="7">
        <f t="shared" si="1303"/>
        <v>582.61312056737734</v>
      </c>
      <c r="Z9537" s="164"/>
      <c r="AA9537" s="8">
        <f>AO9537+X9537</f>
        <v>17004.695035460994</v>
      </c>
      <c r="AB9537" s="164">
        <f t="shared" si="1310"/>
        <v>-582.61312056737734</v>
      </c>
      <c r="AC9537" s="164">
        <f t="shared" si="1316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7"/>
        <v>16422.342465753427</v>
      </c>
      <c r="AK9537" s="241">
        <v>18922.465846351799</v>
      </c>
      <c r="AL9537" s="241">
        <f t="shared" si="1318"/>
        <v>0</v>
      </c>
      <c r="AM9537" s="241">
        <v>23976.620000000003</v>
      </c>
      <c r="AN9537" s="241">
        <f t="shared" si="1319"/>
        <v>11375.535846351795</v>
      </c>
      <c r="AO9537" s="241">
        <f t="shared" si="1320"/>
        <v>17004.695035460994</v>
      </c>
      <c r="AP9537" s="152" t="e">
        <v>#N/A</v>
      </c>
      <c r="AQ9537" s="91">
        <f>AO9537-W9537</f>
        <v>-7.6080851063816226</v>
      </c>
    </row>
    <row r="9538" spans="1:43" ht="14.25" hidden="1">
      <c r="A9538" s="157">
        <v>43922</v>
      </c>
      <c r="B9538" s="158" t="s">
        <v>32</v>
      </c>
      <c r="C9538" s="158" t="s">
        <v>1515</v>
      </c>
      <c r="D9538" s="158" t="s">
        <v>1516</v>
      </c>
      <c r="E9538" s="158" t="s">
        <v>2942</v>
      </c>
      <c r="F9538" s="158" t="s">
        <v>2923</v>
      </c>
      <c r="G9538" s="159" t="s">
        <v>2923</v>
      </c>
      <c r="H9538" s="158" t="s">
        <v>2837</v>
      </c>
      <c r="I9538" s="158" t="s">
        <v>5068</v>
      </c>
      <c r="J9538" s="168" t="s">
        <v>2839</v>
      </c>
      <c r="K9538" s="158" t="s">
        <v>32</v>
      </c>
      <c r="L9538" s="158" t="s">
        <v>1563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4"/>
        <v>24346.270547945202</v>
      </c>
      <c r="W9538" s="164">
        <f t="shared" si="1315"/>
        <v>0</v>
      </c>
      <c r="X9538" s="164"/>
      <c r="Y9538" s="7">
        <f t="shared" si="1303"/>
        <v>0</v>
      </c>
      <c r="Z9538" s="164"/>
      <c r="AA9538" s="8">
        <f t="shared" si="1321"/>
        <v>0</v>
      </c>
      <c r="AB9538" s="164">
        <f t="shared" si="1310"/>
        <v>0</v>
      </c>
      <c r="AC9538" s="164">
        <f t="shared" si="1316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7"/>
        <v>0</v>
      </c>
      <c r="AK9538" s="241">
        <v>11219.65413150673</v>
      </c>
      <c r="AL9538" s="241">
        <f t="shared" si="1318"/>
        <v>0</v>
      </c>
      <c r="AM9538" s="241">
        <v>0</v>
      </c>
      <c r="AN9538" s="241">
        <f t="shared" si="1319"/>
        <v>11219.65413150673</v>
      </c>
      <c r="AO9538" s="241">
        <f t="shared" si="1320"/>
        <v>0</v>
      </c>
      <c r="AP9538" s="152" t="e">
        <v>#N/A</v>
      </c>
    </row>
    <row r="9539" spans="1:43" ht="14.25" hidden="1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2837</v>
      </c>
      <c r="I9539" s="158" t="s">
        <v>5068</v>
      </c>
      <c r="J9539" s="168" t="s">
        <v>2839</v>
      </c>
      <c r="K9539" s="158" t="s">
        <v>32</v>
      </c>
      <c r="L9539" s="158" t="s">
        <v>1563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4"/>
        <v>12.659999999999901</v>
      </c>
      <c r="W9539" s="164">
        <f t="shared" si="1315"/>
        <v>0</v>
      </c>
      <c r="X9539" s="164"/>
      <c r="Y9539" s="7">
        <f t="shared" ref="Y9539:Y9602" si="1322">IF(W9539-AC9539&lt;=0,0,IF(O9539="返现",MAX(W9539-AB9539-AC9539,0),MAX(W9539-AC9539,0)))</f>
        <v>0</v>
      </c>
      <c r="Z9539" s="164"/>
      <c r="AA9539" s="8">
        <f t="shared" si="1321"/>
        <v>0</v>
      </c>
      <c r="AB9539" s="164">
        <f t="shared" si="1310"/>
        <v>0</v>
      </c>
      <c r="AC9539" s="164">
        <f t="shared" si="1316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7"/>
        <v>0</v>
      </c>
      <c r="AK9539" s="241">
        <v>0</v>
      </c>
      <c r="AL9539" s="241">
        <f t="shared" si="1318"/>
        <v>0</v>
      </c>
      <c r="AM9539" s="241">
        <v>0</v>
      </c>
      <c r="AN9539" s="241">
        <f t="shared" si="1319"/>
        <v>0</v>
      </c>
      <c r="AO9539" s="241">
        <f t="shared" si="1320"/>
        <v>0</v>
      </c>
      <c r="AP9539" s="152" t="e">
        <v>#N/A</v>
      </c>
    </row>
    <row r="9540" spans="1:43" ht="14.25" hidden="1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2837</v>
      </c>
      <c r="I9540" s="158" t="s">
        <v>5068</v>
      </c>
      <c r="J9540" s="168" t="s">
        <v>2839</v>
      </c>
      <c r="K9540" s="158" t="s">
        <v>32</v>
      </c>
      <c r="L9540" s="158" t="s">
        <v>1563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4"/>
        <v>39260.428493150801</v>
      </c>
      <c r="W9540" s="164">
        <f t="shared" si="1315"/>
        <v>0</v>
      </c>
      <c r="X9540" s="164"/>
      <c r="Y9540" s="7">
        <f t="shared" si="1322"/>
        <v>0</v>
      </c>
      <c r="Z9540" s="164"/>
      <c r="AA9540" s="8">
        <f t="shared" si="1321"/>
        <v>0</v>
      </c>
      <c r="AB9540" s="164">
        <f t="shared" si="1310"/>
        <v>0</v>
      </c>
      <c r="AC9540" s="164">
        <f t="shared" si="1316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7"/>
        <v>0</v>
      </c>
      <c r="AK9540" s="241">
        <v>18143.637534246547</v>
      </c>
      <c r="AL9540" s="241">
        <f t="shared" si="1318"/>
        <v>0</v>
      </c>
      <c r="AM9540" s="241">
        <v>0</v>
      </c>
      <c r="AN9540" s="241">
        <f t="shared" si="1319"/>
        <v>18143.637534246547</v>
      </c>
      <c r="AO9540" s="241">
        <f t="shared" si="1320"/>
        <v>0</v>
      </c>
      <c r="AP9540" s="152" t="e">
        <v>#N/A</v>
      </c>
    </row>
    <row r="9541" spans="1:43" ht="14.25" hidden="1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2837</v>
      </c>
      <c r="I9541" s="158" t="s">
        <v>5068</v>
      </c>
      <c r="J9541" s="168" t="s">
        <v>2839</v>
      </c>
      <c r="K9541" s="158" t="s">
        <v>32</v>
      </c>
      <c r="L9541" s="158" t="s">
        <v>1563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4"/>
        <v>5319.1489361702097</v>
      </c>
      <c r="W9541" s="164">
        <f t="shared" si="1315"/>
        <v>0</v>
      </c>
      <c r="X9541" s="164"/>
      <c r="Y9541" s="7">
        <f t="shared" si="1322"/>
        <v>0</v>
      </c>
      <c r="Z9541" s="164"/>
      <c r="AA9541" s="8">
        <f t="shared" si="1321"/>
        <v>0</v>
      </c>
      <c r="AB9541" s="164">
        <f t="shared" si="1310"/>
        <v>0</v>
      </c>
      <c r="AC9541" s="164">
        <f t="shared" si="1316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7"/>
        <v>0</v>
      </c>
      <c r="AK9541" s="241">
        <v>2180.8510638297903</v>
      </c>
      <c r="AL9541" s="241">
        <f t="shared" si="1318"/>
        <v>0</v>
      </c>
      <c r="AM9541" s="241">
        <v>0</v>
      </c>
      <c r="AN9541" s="241">
        <f t="shared" si="1319"/>
        <v>2180.8510638297903</v>
      </c>
      <c r="AO9541" s="241">
        <f t="shared" si="1320"/>
        <v>0</v>
      </c>
      <c r="AP9541" s="152" t="e">
        <v>#N/A</v>
      </c>
    </row>
    <row r="9542" spans="1:43" ht="14.25" hidden="1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1567</v>
      </c>
      <c r="F9542" s="158" t="s">
        <v>1567</v>
      </c>
      <c r="G9542" s="159" t="s">
        <v>1567</v>
      </c>
      <c r="H9542" s="158" t="s">
        <v>2837</v>
      </c>
      <c r="I9542" s="158" t="s">
        <v>5068</v>
      </c>
      <c r="J9542" s="168" t="s">
        <v>2839</v>
      </c>
      <c r="K9542" s="158" t="s">
        <v>32</v>
      </c>
      <c r="L9542" s="158" t="s">
        <v>1563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4"/>
        <v>45437.237372262003</v>
      </c>
      <c r="W9542" s="164">
        <f t="shared" si="1315"/>
        <v>0</v>
      </c>
      <c r="X9542" s="164"/>
      <c r="Y9542" s="7">
        <f t="shared" si="1322"/>
        <v>0</v>
      </c>
      <c r="Z9542" s="164"/>
      <c r="AA9542" s="8">
        <f t="shared" si="1321"/>
        <v>0</v>
      </c>
      <c r="AB9542" s="164">
        <f t="shared" si="1310"/>
        <v>0</v>
      </c>
      <c r="AC9542" s="164">
        <f t="shared" si="1316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7"/>
        <v>0</v>
      </c>
      <c r="AK9542" s="241">
        <v>16813.040099269769</v>
      </c>
      <c r="AL9542" s="241">
        <f t="shared" si="1318"/>
        <v>0</v>
      </c>
      <c r="AM9542" s="241">
        <v>0</v>
      </c>
      <c r="AN9542" s="241">
        <f t="shared" si="1319"/>
        <v>16813.040099269769</v>
      </c>
      <c r="AO9542" s="241">
        <f t="shared" si="1320"/>
        <v>0</v>
      </c>
      <c r="AP9542" s="152" t="e">
        <v>#N/A</v>
      </c>
    </row>
    <row r="9543" spans="1:43" ht="14.25" hidden="1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1567</v>
      </c>
      <c r="F9543" s="158" t="s">
        <v>1567</v>
      </c>
      <c r="G9543" s="159" t="s">
        <v>1567</v>
      </c>
      <c r="H9543" s="158" t="s">
        <v>2837</v>
      </c>
      <c r="I9543" s="158" t="s">
        <v>5068</v>
      </c>
      <c r="J9543" s="168" t="s">
        <v>2839</v>
      </c>
      <c r="K9543" s="158" t="s">
        <v>32</v>
      </c>
      <c r="L9543" s="158" t="s">
        <v>1563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4"/>
        <v>93044.74507044004</v>
      </c>
      <c r="W9543" s="164">
        <f t="shared" si="1315"/>
        <v>7615.1414968760737</v>
      </c>
      <c r="X9543" s="164"/>
      <c r="Y9543" s="7">
        <f t="shared" si="1322"/>
        <v>0</v>
      </c>
      <c r="Z9543" s="164"/>
      <c r="AA9543" s="8">
        <f t="shared" si="1321"/>
        <v>2788.3205616073051</v>
      </c>
      <c r="AB9543" s="164">
        <f t="shared" si="1310"/>
        <v>54.393432683885294</v>
      </c>
      <c r="AC9543" s="164">
        <f t="shared" si="1316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7"/>
        <v>2808.2369777147533</v>
      </c>
      <c r="AK9543" s="241">
        <v>0</v>
      </c>
      <c r="AL9543" s="241">
        <f t="shared" si="1318"/>
        <v>40285.712</v>
      </c>
      <c r="AM9543" s="241">
        <f>43346.01-AM9544</f>
        <v>3931.5317688006544</v>
      </c>
      <c r="AN9543" s="241">
        <f t="shared" si="1319"/>
        <v>44023.715160759304</v>
      </c>
      <c r="AO9543" s="241">
        <f t="shared" si="1320"/>
        <v>2788.3205616073051</v>
      </c>
      <c r="AP9543" s="152" t="e">
        <v>#N/A</v>
      </c>
      <c r="AQ9543" s="91">
        <f t="shared" ref="AQ9543:AQ9544" si="1323">AO9543-W9543</f>
        <v>-4826.8209352687682</v>
      </c>
    </row>
    <row r="9544" spans="1:43" ht="14.25" hidden="1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1567</v>
      </c>
      <c r="F9544" s="158" t="s">
        <v>1567</v>
      </c>
      <c r="G9544" s="159" t="s">
        <v>1567</v>
      </c>
      <c r="H9544" s="158" t="s">
        <v>2837</v>
      </c>
      <c r="I9544" s="158" t="s">
        <v>5068</v>
      </c>
      <c r="J9544" s="168" t="s">
        <v>2839</v>
      </c>
      <c r="K9544" s="158" t="s">
        <v>32</v>
      </c>
      <c r="L9544" s="158" t="s">
        <v>1563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4"/>
        <v>0</v>
      </c>
      <c r="W9544" s="164">
        <f t="shared" si="1315"/>
        <v>28049.533620221006</v>
      </c>
      <c r="X9544" s="164"/>
      <c r="Y9544" s="7">
        <f t="shared" si="1322"/>
        <v>0</v>
      </c>
      <c r="Z9544" s="164"/>
      <c r="AA9544" s="8">
        <f t="shared" si="1321"/>
        <v>27182.398780137482</v>
      </c>
      <c r="AB9544" s="164">
        <f t="shared" si="1310"/>
        <v>795.73145021903838</v>
      </c>
      <c r="AC9544" s="164">
        <f t="shared" si="1316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7"/>
        <v>27953.530660425069</v>
      </c>
      <c r="AK9544" s="241">
        <v>10569.213160759304</v>
      </c>
      <c r="AL9544" s="241">
        <f t="shared" si="1318"/>
        <v>0</v>
      </c>
      <c r="AM9544" s="241">
        <f>S9544+AK9544</f>
        <v>39414.478231199348</v>
      </c>
      <c r="AN9544" s="241">
        <f t="shared" si="1319"/>
        <v>0</v>
      </c>
      <c r="AO9544" s="241">
        <f t="shared" si="1320"/>
        <v>27182.398780137482</v>
      </c>
      <c r="AP9544" s="152" t="e">
        <v>#N/A</v>
      </c>
      <c r="AQ9544" s="91">
        <f t="shared" si="1323"/>
        <v>-867.13484008352316</v>
      </c>
    </row>
    <row r="9545" spans="1:43" ht="14.25" hidden="1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2934</v>
      </c>
      <c r="F9545" s="158" t="s">
        <v>2934</v>
      </c>
      <c r="G9545" s="159" t="s">
        <v>2934</v>
      </c>
      <c r="H9545" s="158" t="s">
        <v>2837</v>
      </c>
      <c r="I9545" s="158" t="s">
        <v>5068</v>
      </c>
      <c r="J9545" s="168" t="s">
        <v>2839</v>
      </c>
      <c r="K9545" s="158" t="s">
        <v>32</v>
      </c>
      <c r="L9545" s="158" t="s">
        <v>1563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4"/>
        <v>69942.399999999994</v>
      </c>
      <c r="W9545" s="164">
        <f t="shared" si="1315"/>
        <v>0</v>
      </c>
      <c r="X9545" s="164"/>
      <c r="Y9545" s="7">
        <f t="shared" si="1322"/>
        <v>0</v>
      </c>
      <c r="Z9545" s="164"/>
      <c r="AA9545" s="8">
        <f t="shared" si="1321"/>
        <v>0</v>
      </c>
      <c r="AB9545" s="164">
        <f t="shared" si="1310"/>
        <v>0</v>
      </c>
      <c r="AC9545" s="164">
        <f t="shared" si="1316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7"/>
        <v>0</v>
      </c>
      <c r="AK9545" s="241">
        <v>32168.246027397225</v>
      </c>
      <c r="AL9545" s="241">
        <f t="shared" si="1318"/>
        <v>0</v>
      </c>
      <c r="AM9545" s="241">
        <v>0</v>
      </c>
      <c r="AN9545" s="241">
        <f t="shared" si="1319"/>
        <v>32168.246027397225</v>
      </c>
      <c r="AO9545" s="241">
        <f t="shared" si="1320"/>
        <v>0</v>
      </c>
      <c r="AP9545" s="152" t="e">
        <v>#N/A</v>
      </c>
    </row>
    <row r="9546" spans="1:43" ht="14.25" hidden="1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2926</v>
      </c>
      <c r="F9546" s="158" t="s">
        <v>2926</v>
      </c>
      <c r="G9546" s="159" t="s">
        <v>2926</v>
      </c>
      <c r="H9546" s="158" t="s">
        <v>2837</v>
      </c>
      <c r="I9546" s="158" t="s">
        <v>5068</v>
      </c>
      <c r="J9546" s="168" t="s">
        <v>2839</v>
      </c>
      <c r="K9546" s="158" t="s">
        <v>32</v>
      </c>
      <c r="L9546" s="158" t="s">
        <v>1563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4"/>
        <v>53161.599999999999</v>
      </c>
      <c r="W9546" s="164">
        <f t="shared" si="1315"/>
        <v>0</v>
      </c>
      <c r="X9546" s="164"/>
      <c r="Y9546" s="7">
        <f t="shared" si="1322"/>
        <v>0</v>
      </c>
      <c r="Z9546" s="164"/>
      <c r="AA9546" s="8">
        <f t="shared" si="1321"/>
        <v>0</v>
      </c>
      <c r="AB9546" s="164">
        <f t="shared" si="1310"/>
        <v>0</v>
      </c>
      <c r="AC9546" s="164">
        <f t="shared" si="1316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7"/>
        <v>0</v>
      </c>
      <c r="AK9546" s="241">
        <v>24454.006438356155</v>
      </c>
      <c r="AL9546" s="241">
        <f t="shared" si="1318"/>
        <v>0</v>
      </c>
      <c r="AM9546" s="241">
        <v>0</v>
      </c>
      <c r="AN9546" s="241">
        <f t="shared" si="1319"/>
        <v>24454.006438356155</v>
      </c>
      <c r="AO9546" s="241">
        <f t="shared" si="1320"/>
        <v>0</v>
      </c>
      <c r="AP9546" s="152" t="e">
        <v>#N/A</v>
      </c>
    </row>
    <row r="9547" spans="1:43" ht="14.25" hidden="1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2927</v>
      </c>
      <c r="F9547" s="158" t="s">
        <v>2927</v>
      </c>
      <c r="G9547" s="159" t="s">
        <v>2927</v>
      </c>
      <c r="H9547" s="158" t="s">
        <v>2837</v>
      </c>
      <c r="I9547" s="158" t="s">
        <v>5068</v>
      </c>
      <c r="J9547" s="168" t="s">
        <v>2839</v>
      </c>
      <c r="K9547" s="158" t="s">
        <v>32</v>
      </c>
      <c r="L9547" s="158" t="s">
        <v>1563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4"/>
        <v>1829.11</v>
      </c>
      <c r="W9547" s="164">
        <f t="shared" si="1315"/>
        <v>0</v>
      </c>
      <c r="X9547" s="164"/>
      <c r="Y9547" s="7">
        <f t="shared" si="1322"/>
        <v>0</v>
      </c>
      <c r="Z9547" s="164"/>
      <c r="AA9547" s="8">
        <f t="shared" si="1321"/>
        <v>0</v>
      </c>
      <c r="AB9547" s="164">
        <f t="shared" si="1310"/>
        <v>0</v>
      </c>
      <c r="AC9547" s="164">
        <f t="shared" si="1316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7"/>
        <v>0</v>
      </c>
      <c r="AK9547" s="241">
        <v>676.76189781022003</v>
      </c>
      <c r="AL9547" s="241">
        <f t="shared" si="1318"/>
        <v>0</v>
      </c>
      <c r="AM9547" s="241">
        <v>0</v>
      </c>
      <c r="AN9547" s="241">
        <f t="shared" si="1319"/>
        <v>676.76189781022003</v>
      </c>
      <c r="AO9547" s="241">
        <f t="shared" si="1320"/>
        <v>0</v>
      </c>
      <c r="AP9547" s="152" t="e">
        <v>#N/A</v>
      </c>
    </row>
    <row r="9548" spans="1:43" ht="14.25" hidden="1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2882</v>
      </c>
      <c r="F9548" s="158" t="s">
        <v>2883</v>
      </c>
      <c r="G9548" s="159" t="s">
        <v>2882</v>
      </c>
      <c r="H9548" s="158" t="s">
        <v>2837</v>
      </c>
      <c r="I9548" s="158" t="s">
        <v>5068</v>
      </c>
      <c r="J9548" s="168" t="s">
        <v>2839</v>
      </c>
      <c r="K9548" s="158" t="s">
        <v>32</v>
      </c>
      <c r="L9548" s="158" t="s">
        <v>1563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4"/>
        <v>21413.17</v>
      </c>
      <c r="W9548" s="164">
        <f t="shared" si="1315"/>
        <v>47071.380000000005</v>
      </c>
      <c r="X9548" s="164"/>
      <c r="Y9548" s="7">
        <f t="shared" si="1322"/>
        <v>0</v>
      </c>
      <c r="Z9548" s="164"/>
      <c r="AA9548" s="8">
        <f t="shared" si="1321"/>
        <v>47071.540145985397</v>
      </c>
      <c r="AB9548" s="164">
        <f t="shared" si="1310"/>
        <v>0</v>
      </c>
      <c r="AC9548" s="164">
        <f t="shared" si="1316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7"/>
        <v>47071.540145985397</v>
      </c>
      <c r="AK9548" s="241">
        <v>25339.26999999999</v>
      </c>
      <c r="AL9548" s="241">
        <f t="shared" si="1318"/>
        <v>0</v>
      </c>
      <c r="AM9548" s="241">
        <v>64488.009999999995</v>
      </c>
      <c r="AN9548" s="241">
        <f t="shared" si="1319"/>
        <v>7922.6399999999994</v>
      </c>
      <c r="AO9548" s="241">
        <f t="shared" si="1320"/>
        <v>47071.540145985397</v>
      </c>
      <c r="AP9548" s="152" t="e">
        <v>#N/A</v>
      </c>
      <c r="AQ9548" s="91">
        <f t="shared" ref="AQ9548:AQ9554" si="1324">AO9548-W9548</f>
        <v>0.16014598539186409</v>
      </c>
    </row>
    <row r="9549" spans="1:43" ht="14.25" hidden="1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2882</v>
      </c>
      <c r="F9549" s="158" t="s">
        <v>2883</v>
      </c>
      <c r="G9549" s="159" t="s">
        <v>2882</v>
      </c>
      <c r="H9549" s="158" t="s">
        <v>2837</v>
      </c>
      <c r="I9549" s="158" t="s">
        <v>5068</v>
      </c>
      <c r="J9549" s="168" t="s">
        <v>2839</v>
      </c>
      <c r="K9549" s="158" t="s">
        <v>32</v>
      </c>
      <c r="L9549" s="158" t="s">
        <v>1563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4"/>
        <v>0</v>
      </c>
      <c r="W9549" s="164">
        <f t="shared" si="1315"/>
        <v>18117.947001413111</v>
      </c>
      <c r="X9549" s="164"/>
      <c r="Y9549" s="7">
        <f t="shared" si="1322"/>
        <v>0</v>
      </c>
      <c r="Z9549" s="164"/>
      <c r="AA9549" s="8">
        <f t="shared" si="1321"/>
        <v>17591.083436846526</v>
      </c>
      <c r="AB9549" s="164">
        <f t="shared" si="1310"/>
        <v>513.98431209682531</v>
      </c>
      <c r="AC9549" s="164">
        <f t="shared" si="1316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7"/>
        <v>18090.121264842172</v>
      </c>
      <c r="AK9549" s="241">
        <v>6875.1396699175239</v>
      </c>
      <c r="AL9549" s="241">
        <f t="shared" si="1318"/>
        <v>0</v>
      </c>
      <c r="AM9549" s="241">
        <f>S9549+AK9549</f>
        <v>25507.07098342746</v>
      </c>
      <c r="AN9549" s="241">
        <f t="shared" si="1319"/>
        <v>0</v>
      </c>
      <c r="AO9549" s="241">
        <f t="shared" si="1320"/>
        <v>17591.083436846526</v>
      </c>
      <c r="AP9549" s="152" t="e">
        <v>#N/A</v>
      </c>
      <c r="AQ9549" s="91">
        <f t="shared" si="1324"/>
        <v>-526.86356456658541</v>
      </c>
    </row>
    <row r="9550" spans="1:43" ht="14.25" hidden="1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2882</v>
      </c>
      <c r="F9550" s="158" t="s">
        <v>5000</v>
      </c>
      <c r="G9550" s="159" t="s">
        <v>2882</v>
      </c>
      <c r="H9550" s="158" t="s">
        <v>2837</v>
      </c>
      <c r="I9550" s="158" t="s">
        <v>5068</v>
      </c>
      <c r="J9550" s="168" t="s">
        <v>2839</v>
      </c>
      <c r="K9550" s="158" t="s">
        <v>32</v>
      </c>
      <c r="L9550" s="158" t="s">
        <v>1563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4"/>
        <v>-23395.698686490068</v>
      </c>
      <c r="W9550" s="164">
        <f t="shared" si="1315"/>
        <v>148395.69868649007</v>
      </c>
      <c r="X9550" s="164"/>
      <c r="Y9550" s="7">
        <f t="shared" si="1322"/>
        <v>0</v>
      </c>
      <c r="Z9550" s="164"/>
      <c r="AA9550" s="8">
        <f t="shared" si="1321"/>
        <v>106424.67786898039</v>
      </c>
      <c r="AB9550" s="164">
        <f t="shared" si="1310"/>
        <v>0</v>
      </c>
      <c r="AC9550" s="164">
        <f t="shared" si="1316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7"/>
        <v>106424.67786898039</v>
      </c>
      <c r="AK9550" s="241">
        <v>0</v>
      </c>
      <c r="AL9550" s="241">
        <f t="shared" si="1318"/>
        <v>50000</v>
      </c>
      <c r="AM9550" s="241">
        <f>174501.62-AM9549</f>
        <v>148994.54901657254</v>
      </c>
      <c r="AN9550" s="241">
        <f t="shared" si="1319"/>
        <v>49401.149669917533</v>
      </c>
      <c r="AO9550" s="241">
        <f t="shared" si="1320"/>
        <v>106424.67786898039</v>
      </c>
      <c r="AP9550" s="152" t="e">
        <v>#N/A</v>
      </c>
      <c r="AQ9550" s="91">
        <f t="shared" si="1324"/>
        <v>-41971.020817509678</v>
      </c>
    </row>
    <row r="9551" spans="1:43" ht="14.25" hidden="1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2837</v>
      </c>
      <c r="I9551" s="158" t="s">
        <v>5068</v>
      </c>
      <c r="J9551" s="168" t="s">
        <v>2839</v>
      </c>
      <c r="K9551" s="158" t="s">
        <v>32</v>
      </c>
      <c r="L9551" s="158" t="s">
        <v>1563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4"/>
        <v>121851.62</v>
      </c>
      <c r="W9551" s="164">
        <f t="shared" si="1315"/>
        <v>139031.36530678443</v>
      </c>
      <c r="X9551" s="164"/>
      <c r="Y9551" s="7">
        <f t="shared" si="1322"/>
        <v>0</v>
      </c>
      <c r="Z9551" s="164"/>
      <c r="AA9551" s="8">
        <f t="shared" si="1321"/>
        <v>139031.76871787888</v>
      </c>
      <c r="AB9551" s="164">
        <f t="shared" si="1310"/>
        <v>1014.8246932155744</v>
      </c>
      <c r="AC9551" s="164">
        <f t="shared" si="1316"/>
        <v>140046.19</v>
      </c>
      <c r="AD9551" s="165">
        <v>0.05</v>
      </c>
      <c r="AE9551" s="160"/>
      <c r="AF9551" s="160"/>
      <c r="AG9551" s="160" t="s">
        <v>4999</v>
      </c>
      <c r="AH9551" s="223" t="s">
        <v>42</v>
      </c>
      <c r="AI9551" s="162">
        <v>0.37</v>
      </c>
      <c r="AJ9551" s="241">
        <f t="shared" si="1317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19"/>
        <v>45084.542692700765</v>
      </c>
      <c r="AO9551" s="241">
        <f t="shared" si="1320"/>
        <v>139031.76871787888</v>
      </c>
      <c r="AP9551" s="152" t="e">
        <v>#N/A</v>
      </c>
      <c r="AQ9551" s="91">
        <f t="shared" si="1324"/>
        <v>0.40341109444852918</v>
      </c>
    </row>
    <row r="9552" spans="1:43" ht="14.25" hidden="1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2837</v>
      </c>
      <c r="I9552" s="158" t="s">
        <v>5068</v>
      </c>
      <c r="J9552" s="168" t="s">
        <v>2839</v>
      </c>
      <c r="K9552" s="158" t="s">
        <v>32</v>
      </c>
      <c r="L9552" s="158" t="s">
        <v>1563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4"/>
        <v>0</v>
      </c>
      <c r="W9552" s="164">
        <f t="shared" si="1315"/>
        <v>42344.224214285721</v>
      </c>
      <c r="X9552" s="164"/>
      <c r="Y9552" s="7">
        <f t="shared" si="1322"/>
        <v>0</v>
      </c>
      <c r="Z9552" s="164"/>
      <c r="AA9552" s="8">
        <f t="shared" si="1321"/>
        <v>42344.152137643388</v>
      </c>
      <c r="AB9552" s="164">
        <f t="shared" si="1310"/>
        <v>927.24578571427992</v>
      </c>
      <c r="AC9552" s="164">
        <f t="shared" si="1316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7"/>
        <v>43271.396345037036</v>
      </c>
      <c r="AK9552" s="241">
        <v>16010.342992700738</v>
      </c>
      <c r="AL9552" s="241">
        <f t="shared" si="1318"/>
        <v>0</v>
      </c>
      <c r="AM9552" s="241">
        <f>S9552+AK9552</f>
        <v>59281.812992700739</v>
      </c>
      <c r="AN9552" s="241">
        <f t="shared" si="1319"/>
        <v>0</v>
      </c>
      <c r="AO9552" s="241">
        <f t="shared" si="1320"/>
        <v>42344.152137643388</v>
      </c>
      <c r="AP9552" s="152" t="e">
        <v>#N/A</v>
      </c>
      <c r="AQ9552" s="91">
        <f t="shared" si="1324"/>
        <v>-7.2076642332831398E-2</v>
      </c>
    </row>
    <row r="9553" spans="1:43" ht="14.25" hidden="1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2837</v>
      </c>
      <c r="I9553" s="158" t="s">
        <v>5068</v>
      </c>
      <c r="J9553" s="168" t="s">
        <v>2839</v>
      </c>
      <c r="K9553" s="158" t="s">
        <v>32</v>
      </c>
      <c r="L9553" s="158" t="s">
        <v>1563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4"/>
        <v>10264.594042552984</v>
      </c>
      <c r="W9553" s="164">
        <f t="shared" si="1315"/>
        <v>189808.21300739414</v>
      </c>
      <c r="X9553" s="164"/>
      <c r="Y9553" s="7">
        <f t="shared" si="1322"/>
        <v>0</v>
      </c>
      <c r="Z9553" s="164"/>
      <c r="AA9553" s="8">
        <f t="shared" si="1321"/>
        <v>135609.52634958748</v>
      </c>
      <c r="AB9553" s="164">
        <f t="shared" si="1310"/>
        <v>1355.7729500528658</v>
      </c>
      <c r="AC9553" s="164">
        <f t="shared" si="1316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7"/>
        <v>136578.16582351312</v>
      </c>
      <c r="AK9553" s="241">
        <v>0</v>
      </c>
      <c r="AL9553" s="241">
        <f t="shared" si="1318"/>
        <v>80571.432000000001</v>
      </c>
      <c r="AM9553" s="241">
        <f>286807.94-AM9554</f>
        <v>191209.43215291837</v>
      </c>
      <c r="AN9553" s="241">
        <f t="shared" si="1319"/>
        <v>80525.985804528638</v>
      </c>
      <c r="AO9553" s="241">
        <f t="shared" si="1320"/>
        <v>135609.52634958748</v>
      </c>
      <c r="AP9553" s="152" t="e">
        <v>#N/A</v>
      </c>
      <c r="AQ9553" s="91">
        <f t="shared" si="1324"/>
        <v>-54198.686657806655</v>
      </c>
    </row>
    <row r="9554" spans="1:43" ht="14.25" hidden="1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2837</v>
      </c>
      <c r="I9554" s="158" t="s">
        <v>5068</v>
      </c>
      <c r="J9554" s="168" t="s">
        <v>2839</v>
      </c>
      <c r="K9554" s="158" t="s">
        <v>32</v>
      </c>
      <c r="L9554" s="158" t="s">
        <v>1563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4"/>
        <v>0</v>
      </c>
      <c r="W9554" s="164">
        <f t="shared" si="1315"/>
        <v>65934.015517241191</v>
      </c>
      <c r="X9554" s="164"/>
      <c r="Y9554" s="7">
        <f t="shared" si="1322"/>
        <v>0</v>
      </c>
      <c r="Z9554" s="164"/>
      <c r="AA9554" s="8">
        <f t="shared" si="1321"/>
        <v>65930.005411780439</v>
      </c>
      <c r="AB9554" s="164">
        <f t="shared" si="1310"/>
        <v>1870.4685253118078</v>
      </c>
      <c r="AC9554" s="164">
        <f t="shared" si="1316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7"/>
        <v>67800.360175235211</v>
      </c>
      <c r="AK9554" s="241">
        <v>27794.023804528639</v>
      </c>
      <c r="AL9554" s="241">
        <f t="shared" si="1318"/>
        <v>0</v>
      </c>
      <c r="AM9554" s="241">
        <f>S9554+AK9554</f>
        <v>95598.507847081637</v>
      </c>
      <c r="AN9554" s="241">
        <f t="shared" si="1319"/>
        <v>0</v>
      </c>
      <c r="AO9554" s="241">
        <f t="shared" si="1320"/>
        <v>65930.005411780439</v>
      </c>
      <c r="AP9554" s="152" t="e">
        <v>#N/A</v>
      </c>
      <c r="AQ9554" s="91">
        <f t="shared" si="1324"/>
        <v>-4.0101054607512197</v>
      </c>
    </row>
    <row r="9555" spans="1:43" ht="14.25" hidden="1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2910</v>
      </c>
      <c r="F9555" s="158" t="s">
        <v>2910</v>
      </c>
      <c r="G9555" s="159" t="s">
        <v>2910</v>
      </c>
      <c r="H9555" s="158" t="s">
        <v>2837</v>
      </c>
      <c r="I9555" s="158" t="s">
        <v>5068</v>
      </c>
      <c r="J9555" s="168" t="s">
        <v>2839</v>
      </c>
      <c r="K9555" s="158" t="s">
        <v>32</v>
      </c>
      <c r="L9555" s="158" t="s">
        <v>1563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4"/>
        <v>20000</v>
      </c>
      <c r="W9555" s="164">
        <f t="shared" si="1315"/>
        <v>0</v>
      </c>
      <c r="X9555" s="164"/>
      <c r="Y9555" s="7">
        <f t="shared" si="1322"/>
        <v>0</v>
      </c>
      <c r="Z9555" s="164"/>
      <c r="AA9555" s="8">
        <f t="shared" si="1321"/>
        <v>0</v>
      </c>
      <c r="AB9555" s="164">
        <f t="shared" si="1310"/>
        <v>0</v>
      </c>
      <c r="AC9555" s="164">
        <f t="shared" si="1316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7"/>
        <v>0</v>
      </c>
      <c r="AK9555" s="241">
        <v>0</v>
      </c>
      <c r="AL9555" s="241">
        <f t="shared" si="1318"/>
        <v>8000</v>
      </c>
      <c r="AM9555" s="241">
        <v>0</v>
      </c>
      <c r="AN9555" s="241">
        <f t="shared" si="1319"/>
        <v>8000</v>
      </c>
      <c r="AO9555" s="241">
        <f t="shared" si="1320"/>
        <v>0</v>
      </c>
      <c r="AP9555" s="152" t="e">
        <v>#N/A</v>
      </c>
    </row>
    <row r="9556" spans="1:43" ht="14.25" hidden="1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2837</v>
      </c>
      <c r="I9556" s="158" t="s">
        <v>5068</v>
      </c>
      <c r="J9556" s="168" t="s">
        <v>2839</v>
      </c>
      <c r="K9556" s="158" t="s">
        <v>32</v>
      </c>
      <c r="L9556" s="158" t="s">
        <v>1563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4"/>
        <v>0</v>
      </c>
      <c r="W9556" s="164">
        <f t="shared" si="1315"/>
        <v>99999.997027027028</v>
      </c>
      <c r="X9556" s="164"/>
      <c r="Y9556" s="7">
        <f t="shared" si="1322"/>
        <v>0</v>
      </c>
      <c r="Z9556" s="164"/>
      <c r="AA9556" s="8">
        <f t="shared" si="1321"/>
        <v>100000</v>
      </c>
      <c r="AB9556" s="164">
        <f t="shared" si="1310"/>
        <v>1369.8629729729728</v>
      </c>
      <c r="AC9556" s="164">
        <f t="shared" si="1316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7"/>
        <v>101369.86301369863</v>
      </c>
      <c r="AK9556" s="241">
        <v>46630.14</v>
      </c>
      <c r="AL9556" s="241">
        <f t="shared" si="1318"/>
        <v>0</v>
      </c>
      <c r="AM9556" s="241">
        <f>S9556+T9556+AK9556+AL9556</f>
        <v>148000</v>
      </c>
      <c r="AN9556" s="241">
        <f t="shared" si="1319"/>
        <v>0</v>
      </c>
      <c r="AO9556" s="241">
        <f t="shared" si="1320"/>
        <v>100000</v>
      </c>
      <c r="AP9556" s="152" t="e">
        <v>#N/A</v>
      </c>
      <c r="AQ9556" s="91">
        <f t="shared" ref="AQ9556:AQ9558" si="1325">AO9556-W9556</f>
        <v>2.9729729722021148E-3</v>
      </c>
    </row>
    <row r="9557" spans="1:43" ht="14.25" hidden="1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2837</v>
      </c>
      <c r="I9557" s="158" t="s">
        <v>5068</v>
      </c>
      <c r="J9557" s="168" t="s">
        <v>2839</v>
      </c>
      <c r="K9557" s="158" t="s">
        <v>32</v>
      </c>
      <c r="L9557" s="158" t="s">
        <v>1563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4"/>
        <v>0</v>
      </c>
      <c r="W9557" s="164">
        <f t="shared" si="1315"/>
        <v>869666.51886159473</v>
      </c>
      <c r="X9557" s="164"/>
      <c r="Y9557" s="7">
        <f t="shared" si="1322"/>
        <v>0</v>
      </c>
      <c r="Z9557" s="164"/>
      <c r="AA9557" s="8">
        <f t="shared" si="1321"/>
        <v>744973.40472354006</v>
      </c>
      <c r="AB9557" s="164">
        <f t="shared" si="1310"/>
        <v>24671.390606002766</v>
      </c>
      <c r="AC9557" s="164">
        <f t="shared" si="1316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7"/>
        <v>766107.40202066186</v>
      </c>
      <c r="AK9557" s="241">
        <v>185873.52738153562</v>
      </c>
      <c r="AL9557" s="241">
        <f t="shared" si="1318"/>
        <v>0</v>
      </c>
      <c r="AM9557" s="241">
        <f>S9557+AK9557</f>
        <v>1080211.4368491331</v>
      </c>
      <c r="AN9557" s="241">
        <f t="shared" si="1319"/>
        <v>0</v>
      </c>
      <c r="AO9557" s="241">
        <f t="shared" si="1320"/>
        <v>744973.40472354006</v>
      </c>
      <c r="AP9557" s="152" t="e">
        <v>#N/A</v>
      </c>
      <c r="AQ9557" s="91">
        <f t="shared" si="1325"/>
        <v>-124693.11413805466</v>
      </c>
    </row>
    <row r="9558" spans="1:43" ht="14.25" hidden="1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2837</v>
      </c>
      <c r="I9558" s="158" t="s">
        <v>5068</v>
      </c>
      <c r="J9558" s="168" t="s">
        <v>2839</v>
      </c>
      <c r="K9558" s="158" t="s">
        <v>32</v>
      </c>
      <c r="L9558" s="158" t="s">
        <v>1563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4"/>
        <v>635319.56946759706</v>
      </c>
      <c r="W9558" s="164">
        <f t="shared" si="1315"/>
        <v>549022.0423955163</v>
      </c>
      <c r="X9558" s="164"/>
      <c r="Y9558" s="7">
        <f t="shared" si="1322"/>
        <v>0</v>
      </c>
      <c r="Z9558" s="164"/>
      <c r="AA9558" s="8">
        <f t="shared" si="1321"/>
        <v>464801.5291559911</v>
      </c>
      <c r="AB9558" s="164">
        <f t="shared" si="1310"/>
        <v>31372.688136886689</v>
      </c>
      <c r="AC9558" s="164">
        <f t="shared" si="1316"/>
        <v>580394.73053240299</v>
      </c>
      <c r="AD9558" s="165">
        <v>0.05</v>
      </c>
      <c r="AE9558" s="160"/>
      <c r="AF9558" s="160"/>
      <c r="AG9558" s="160" t="s">
        <v>4999</v>
      </c>
      <c r="AH9558" s="223" t="s">
        <v>42</v>
      </c>
      <c r="AI9558" s="162">
        <v>0.4</v>
      </c>
      <c r="AJ9558" s="241">
        <f t="shared" si="1317"/>
        <v>491361.61653633352</v>
      </c>
      <c r="AK9558" s="241">
        <v>0</v>
      </c>
      <c r="AL9558" s="241">
        <f t="shared" si="1318"/>
        <v>486285.72000000003</v>
      </c>
      <c r="AM9558" s="241">
        <f>1916117.7-AM9556-AM9557</f>
        <v>687906.26315086684</v>
      </c>
      <c r="AN9558" s="241">
        <f t="shared" si="1319"/>
        <v>378774.18738153618</v>
      </c>
      <c r="AO9558" s="241">
        <f t="shared" si="1320"/>
        <v>464801.5291559911</v>
      </c>
      <c r="AP9558" s="152" t="e">
        <v>#N/A</v>
      </c>
      <c r="AQ9558" s="91">
        <f t="shared" si="1325"/>
        <v>-84220.5132395252</v>
      </c>
    </row>
    <row r="9559" spans="1:43" ht="14.25" hidden="1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2837</v>
      </c>
      <c r="I9559" s="158" t="s">
        <v>5068</v>
      </c>
      <c r="J9559" s="168" t="s">
        <v>2839</v>
      </c>
      <c r="K9559" s="158" t="s">
        <v>32</v>
      </c>
      <c r="L9559" s="158" t="s">
        <v>1563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4"/>
        <v>3.56</v>
      </c>
      <c r="W9559" s="164">
        <f t="shared" si="1315"/>
        <v>0</v>
      </c>
      <c r="X9559" s="164"/>
      <c r="Y9559" s="7">
        <f t="shared" si="1322"/>
        <v>0</v>
      </c>
      <c r="Z9559" s="164"/>
      <c r="AA9559" s="8">
        <f t="shared" si="1321"/>
        <v>0</v>
      </c>
      <c r="AB9559" s="164">
        <f t="shared" si="1310"/>
        <v>0</v>
      </c>
      <c r="AC9559" s="164">
        <f t="shared" si="1316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7"/>
        <v>0</v>
      </c>
      <c r="AK9559" s="241">
        <v>0</v>
      </c>
      <c r="AL9559" s="241">
        <f t="shared" si="1318"/>
        <v>0</v>
      </c>
      <c r="AM9559" s="241">
        <v>0</v>
      </c>
      <c r="AN9559" s="241">
        <f t="shared" si="1319"/>
        <v>0</v>
      </c>
      <c r="AO9559" s="241">
        <f t="shared" si="1320"/>
        <v>0</v>
      </c>
      <c r="AP9559" s="152" t="e">
        <v>#N/A</v>
      </c>
    </row>
    <row r="9560" spans="1:43" ht="14.25" hidden="1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2837</v>
      </c>
      <c r="I9560" s="158" t="s">
        <v>5068</v>
      </c>
      <c r="J9560" s="168" t="s">
        <v>2839</v>
      </c>
      <c r="K9560" s="158" t="s">
        <v>32</v>
      </c>
      <c r="L9560" s="158" t="s">
        <v>1563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4"/>
        <v>89.600000000002183</v>
      </c>
      <c r="W9560" s="164">
        <f t="shared" si="1315"/>
        <v>0</v>
      </c>
      <c r="X9560" s="164"/>
      <c r="Y9560" s="7">
        <f t="shared" si="1322"/>
        <v>0</v>
      </c>
      <c r="Z9560" s="164"/>
      <c r="AA9560" s="8">
        <f t="shared" si="1321"/>
        <v>0</v>
      </c>
      <c r="AB9560" s="164">
        <f t="shared" si="1310"/>
        <v>0</v>
      </c>
      <c r="AC9560" s="164">
        <f t="shared" si="1316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7"/>
        <v>0</v>
      </c>
      <c r="AK9560" s="241">
        <v>0</v>
      </c>
      <c r="AL9560" s="241">
        <f t="shared" si="1318"/>
        <v>0</v>
      </c>
      <c r="AM9560" s="241">
        <v>0</v>
      </c>
      <c r="AN9560" s="241">
        <f t="shared" si="1319"/>
        <v>0</v>
      </c>
      <c r="AO9560" s="241">
        <f t="shared" si="1320"/>
        <v>0</v>
      </c>
      <c r="AP9560" s="152" t="e">
        <v>#N/A</v>
      </c>
    </row>
    <row r="9561" spans="1:43" ht="14.25" hidden="1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1581</v>
      </c>
      <c r="F9561" s="158" t="s">
        <v>1581</v>
      </c>
      <c r="G9561" s="159" t="s">
        <v>1581</v>
      </c>
      <c r="H9561" s="158" t="s">
        <v>2837</v>
      </c>
      <c r="I9561" s="158" t="s">
        <v>5068</v>
      </c>
      <c r="J9561" s="168" t="s">
        <v>2839</v>
      </c>
      <c r="K9561" s="158" t="s">
        <v>32</v>
      </c>
      <c r="L9561" s="158" t="s">
        <v>1563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4"/>
        <v>234784.28593617014</v>
      </c>
      <c r="W9561" s="164">
        <f t="shared" si="1315"/>
        <v>196098.75475862075</v>
      </c>
      <c r="X9561" s="164"/>
      <c r="Y9561" s="7">
        <f t="shared" si="1322"/>
        <v>0</v>
      </c>
      <c r="Z9561" s="164"/>
      <c r="AA9561" s="8">
        <f>AO9561+X9561</f>
        <v>170978.10344827586</v>
      </c>
      <c r="AB9561" s="164">
        <f t="shared" si="1310"/>
        <v>5563.0852413793327</v>
      </c>
      <c r="AC9561" s="164">
        <f t="shared" si="1316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7"/>
        <v>175828.54609929078</v>
      </c>
      <c r="AK9561" s="241">
        <v>185277.19274652842</v>
      </c>
      <c r="AL9561" s="241">
        <f t="shared" si="1318"/>
        <v>0</v>
      </c>
      <c r="AM9561" s="241">
        <v>247918.24999999997</v>
      </c>
      <c r="AN9561" s="241">
        <f t="shared" si="1319"/>
        <v>139020.78274652854</v>
      </c>
      <c r="AO9561" s="241">
        <f t="shared" si="1320"/>
        <v>170978.10344827586</v>
      </c>
      <c r="AP9561" s="152" t="e">
        <v>#N/A</v>
      </c>
      <c r="AQ9561" s="91">
        <f>AO9561-W9561</f>
        <v>-25120.651310344896</v>
      </c>
    </row>
    <row r="9562" spans="1:43" ht="14.25" hidden="1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1581</v>
      </c>
      <c r="F9562" s="158" t="s">
        <v>1581</v>
      </c>
      <c r="G9562" s="159" t="s">
        <v>1581</v>
      </c>
      <c r="H9562" s="158" t="s">
        <v>2837</v>
      </c>
      <c r="I9562" s="158" t="s">
        <v>5068</v>
      </c>
      <c r="J9562" s="168" t="s">
        <v>2839</v>
      </c>
      <c r="K9562" s="158" t="s">
        <v>32</v>
      </c>
      <c r="L9562" s="158" t="s">
        <v>1563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4"/>
        <v>327714.28999999998</v>
      </c>
      <c r="W9562" s="164">
        <f t="shared" si="1315"/>
        <v>0</v>
      </c>
      <c r="X9562" s="164"/>
      <c r="Y9562" s="7">
        <f t="shared" si="1322"/>
        <v>0</v>
      </c>
      <c r="Z9562" s="164"/>
      <c r="AA9562" s="8">
        <f t="shared" si="1321"/>
        <v>0</v>
      </c>
      <c r="AB9562" s="164">
        <f t="shared" si="1310"/>
        <v>0</v>
      </c>
      <c r="AC9562" s="164">
        <f t="shared" si="1316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7"/>
        <v>0</v>
      </c>
      <c r="AK9562" s="241">
        <v>0</v>
      </c>
      <c r="AL9562" s="241">
        <f t="shared" si="1318"/>
        <v>131085.71599999999</v>
      </c>
      <c r="AM9562" s="241">
        <v>0</v>
      </c>
      <c r="AN9562" s="241">
        <f t="shared" si="1319"/>
        <v>131085.71599999999</v>
      </c>
      <c r="AO9562" s="241">
        <f t="shared" si="1320"/>
        <v>0</v>
      </c>
      <c r="AP9562" s="152" t="e">
        <v>#N/A</v>
      </c>
    </row>
    <row r="9563" spans="1:43" ht="14.25" hidden="1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2837</v>
      </c>
      <c r="I9563" s="158" t="s">
        <v>5068</v>
      </c>
      <c r="J9563" s="168" t="s">
        <v>2839</v>
      </c>
      <c r="K9563" s="158" t="s">
        <v>32</v>
      </c>
      <c r="L9563" s="158" t="s">
        <v>1563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4"/>
        <v>-1.9213868613005616</v>
      </c>
      <c r="W9563" s="164">
        <f t="shared" si="1315"/>
        <v>4466.2587142857155</v>
      </c>
      <c r="X9563" s="164"/>
      <c r="Y9563" s="7">
        <f t="shared" si="1322"/>
        <v>0</v>
      </c>
      <c r="Z9563" s="164"/>
      <c r="AA9563" s="8">
        <f>AO9563+X9563</f>
        <v>4498.9071428571433</v>
      </c>
      <c r="AB9563" s="164">
        <f t="shared" si="1310"/>
        <v>97.801285714284859</v>
      </c>
      <c r="AC9563" s="164">
        <f t="shared" si="1316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7"/>
        <v>4597.4233576642337</v>
      </c>
      <c r="AK9563" s="241">
        <v>1686.445182481868</v>
      </c>
      <c r="AL9563" s="241">
        <f t="shared" si="1318"/>
        <v>0</v>
      </c>
      <c r="AM9563" s="241">
        <v>6298.47</v>
      </c>
      <c r="AN9563" s="241">
        <f t="shared" si="1319"/>
        <v>-47.964817518131895</v>
      </c>
      <c r="AO9563" s="241">
        <f t="shared" si="1320"/>
        <v>4498.9071428571433</v>
      </c>
      <c r="AP9563" s="152" t="e">
        <v>#N/A</v>
      </c>
      <c r="AQ9563" s="91">
        <f>AO9563-W9563</f>
        <v>32.648428571427758</v>
      </c>
    </row>
    <row r="9564" spans="1:43" ht="14.25" hidden="1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2837</v>
      </c>
      <c r="I9564" s="158" t="s">
        <v>5068</v>
      </c>
      <c r="J9564" s="168" t="s">
        <v>2839</v>
      </c>
      <c r="K9564" s="158" t="s">
        <v>32</v>
      </c>
      <c r="L9564" s="158" t="s">
        <v>1563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4"/>
        <v>9854.01</v>
      </c>
      <c r="W9564" s="164">
        <f t="shared" si="1315"/>
        <v>0</v>
      </c>
      <c r="X9564" s="164"/>
      <c r="Y9564" s="7">
        <f t="shared" si="1322"/>
        <v>0</v>
      </c>
      <c r="Z9564" s="164"/>
      <c r="AA9564" s="8">
        <f t="shared" si="1321"/>
        <v>0</v>
      </c>
      <c r="AB9564" s="164">
        <f t="shared" si="1310"/>
        <v>0</v>
      </c>
      <c r="AC9564" s="164">
        <f t="shared" si="1316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7"/>
        <v>0</v>
      </c>
      <c r="AK9564" s="241">
        <v>0</v>
      </c>
      <c r="AL9564" s="241">
        <f t="shared" si="1318"/>
        <v>3645.9837000000002</v>
      </c>
      <c r="AM9564" s="241">
        <v>0</v>
      </c>
      <c r="AN9564" s="241">
        <f t="shared" si="1319"/>
        <v>3645.9837000000002</v>
      </c>
      <c r="AO9564" s="241">
        <f t="shared" si="1320"/>
        <v>0</v>
      </c>
      <c r="AP9564" s="152" t="e">
        <v>#N/A</v>
      </c>
    </row>
    <row r="9565" spans="1:43" ht="14.25" hidden="1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2837</v>
      </c>
      <c r="I9565" s="158" t="s">
        <v>5068</v>
      </c>
      <c r="J9565" s="168" t="s">
        <v>2839</v>
      </c>
      <c r="K9565" s="158" t="s">
        <v>32</v>
      </c>
      <c r="L9565" s="158" t="s">
        <v>1563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4"/>
        <v>0</v>
      </c>
      <c r="W9565" s="164">
        <f t="shared" si="1315"/>
        <v>13284.140264525053</v>
      </c>
      <c r="X9565" s="164"/>
      <c r="Y9565" s="7">
        <f t="shared" si="1322"/>
        <v>0</v>
      </c>
      <c r="Z9565" s="164"/>
      <c r="AA9565" s="8">
        <f t="shared" si="1321"/>
        <v>11175.596485727934</v>
      </c>
      <c r="AB9565" s="164">
        <f t="shared" si="1310"/>
        <v>376.85504296524959</v>
      </c>
      <c r="AC9565" s="164">
        <f t="shared" si="1316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7"/>
        <v>11492.634683904615</v>
      </c>
      <c r="AK9565" s="241">
        <v>2543.6195968152024</v>
      </c>
      <c r="AL9565" s="241">
        <f t="shared" si="1318"/>
        <v>0</v>
      </c>
      <c r="AM9565" s="241">
        <f>S9565+AK9565</f>
        <v>16204.614904305505</v>
      </c>
      <c r="AN9565" s="241">
        <f t="shared" si="1319"/>
        <v>0</v>
      </c>
      <c r="AO9565" s="241">
        <f t="shared" si="1320"/>
        <v>11175.596485727934</v>
      </c>
      <c r="AP9565" s="152" t="e">
        <v>#N/A</v>
      </c>
      <c r="AQ9565" s="91">
        <f t="shared" ref="AQ9565:AQ9566" si="1326">AO9565-W9565</f>
        <v>-2108.5437787971186</v>
      </c>
    </row>
    <row r="9566" spans="1:43" ht="14.25" hidden="1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2837</v>
      </c>
      <c r="I9566" s="158" t="s">
        <v>5068</v>
      </c>
      <c r="J9566" s="168" t="s">
        <v>2839</v>
      </c>
      <c r="K9566" s="158" t="s">
        <v>32</v>
      </c>
      <c r="L9566" s="158" t="s">
        <v>1563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4"/>
        <v>36757.205307490309</v>
      </c>
      <c r="W9566" s="164">
        <f t="shared" si="1315"/>
        <v>63242.794692509691</v>
      </c>
      <c r="X9566" s="164"/>
      <c r="Y9566" s="7">
        <f t="shared" si="1322"/>
        <v>0</v>
      </c>
      <c r="Z9566" s="164"/>
      <c r="AA9566" s="8">
        <f t="shared" si="1321"/>
        <v>47501.28221121036</v>
      </c>
      <c r="AB9566" s="164">
        <f t="shared" si="1310"/>
        <v>0</v>
      </c>
      <c r="AC9566" s="164">
        <f t="shared" si="1316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7"/>
        <v>47501.28221121036</v>
      </c>
      <c r="AK9566" s="241">
        <v>0</v>
      </c>
      <c r="AL9566" s="241">
        <f t="shared" si="1318"/>
        <v>40000</v>
      </c>
      <c r="AM9566" s="241">
        <f>82706.41-AM9565</f>
        <v>66501.795095694499</v>
      </c>
      <c r="AN9566" s="241">
        <f t="shared" si="1319"/>
        <v>36740.999596815192</v>
      </c>
      <c r="AO9566" s="241">
        <f t="shared" si="1320"/>
        <v>47501.28221121036</v>
      </c>
      <c r="AP9566" s="152" t="e">
        <v>#N/A</v>
      </c>
      <c r="AQ9566" s="91">
        <f t="shared" si="1326"/>
        <v>-15741.512481299331</v>
      </c>
    </row>
    <row r="9567" spans="1:43" ht="14.25" hidden="1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2868</v>
      </c>
      <c r="F9567" s="158" t="s">
        <v>2868</v>
      </c>
      <c r="G9567" s="159" t="s">
        <v>2868</v>
      </c>
      <c r="H9567" s="158" t="s">
        <v>2837</v>
      </c>
      <c r="I9567" s="158" t="s">
        <v>5068</v>
      </c>
      <c r="J9567" s="168" t="s">
        <v>2839</v>
      </c>
      <c r="K9567" s="158" t="s">
        <v>32</v>
      </c>
      <c r="L9567" s="158" t="s">
        <v>1563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5"/>
        <v>0</v>
      </c>
      <c r="X9567" s="164"/>
      <c r="Y9567" s="7">
        <f t="shared" si="1322"/>
        <v>0</v>
      </c>
      <c r="Z9567" s="164"/>
      <c r="AA9567" s="8">
        <f t="shared" si="1321"/>
        <v>0</v>
      </c>
      <c r="AB9567" s="164">
        <f t="shared" si="1310"/>
        <v>0</v>
      </c>
      <c r="AC9567" s="164">
        <f t="shared" si="1316"/>
        <v>0</v>
      </c>
      <c r="AD9567" s="165">
        <v>0.05</v>
      </c>
      <c r="AE9567" s="160"/>
      <c r="AF9567" s="160" t="s">
        <v>5118</v>
      </c>
      <c r="AG9567" s="160"/>
      <c r="AH9567" s="223" t="s">
        <v>42</v>
      </c>
      <c r="AI9567" s="162">
        <v>0.41</v>
      </c>
      <c r="AJ9567" s="241">
        <f t="shared" si="1317"/>
        <v>0</v>
      </c>
      <c r="AK9567" s="241">
        <v>35906.352972248103</v>
      </c>
      <c r="AL9567" s="241">
        <f t="shared" si="1318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0"/>
        <v>0</v>
      </c>
      <c r="AP9567" s="152" t="e">
        <v>#N/A</v>
      </c>
    </row>
    <row r="9568" spans="1:43" ht="14.25" hidden="1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2868</v>
      </c>
      <c r="F9568" s="158" t="s">
        <v>2868</v>
      </c>
      <c r="G9568" s="159" t="s">
        <v>2868</v>
      </c>
      <c r="H9568" s="158" t="s">
        <v>2837</v>
      </c>
      <c r="I9568" s="158" t="s">
        <v>5068</v>
      </c>
      <c r="J9568" s="168" t="s">
        <v>2839</v>
      </c>
      <c r="K9568" s="158" t="s">
        <v>32</v>
      </c>
      <c r="L9568" s="158" t="s">
        <v>1563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4"/>
        <v>104238.12000000002</v>
      </c>
      <c r="W9568" s="164">
        <f t="shared" si="1315"/>
        <v>103235.45999999999</v>
      </c>
      <c r="X9568" s="164"/>
      <c r="Y9568" s="7">
        <f t="shared" si="1322"/>
        <v>0</v>
      </c>
      <c r="Z9568" s="164"/>
      <c r="AA9568" s="8">
        <f t="shared" si="1321"/>
        <v>99175.507142857139</v>
      </c>
      <c r="AB9568" s="164">
        <f t="shared" si="1310"/>
        <v>0</v>
      </c>
      <c r="AC9568" s="164">
        <f t="shared" si="1316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7"/>
        <v>99175.507142857139</v>
      </c>
      <c r="AK9568" s="241">
        <v>0</v>
      </c>
      <c r="AL9568" s="241">
        <f t="shared" si="1318"/>
        <v>82989.432000000015</v>
      </c>
      <c r="AM9568" s="241">
        <v>138845.71</v>
      </c>
      <c r="AN9568" s="241">
        <f t="shared" si="1319"/>
        <v>47379.182000000015</v>
      </c>
      <c r="AO9568" s="241">
        <f t="shared" si="1320"/>
        <v>99175.507142857139</v>
      </c>
      <c r="AP9568" s="152" t="e">
        <v>#N/A</v>
      </c>
      <c r="AQ9568" s="91">
        <f t="shared" ref="AQ9568:AQ9575" si="1327">AO9568-W9568</f>
        <v>-4059.9528571428527</v>
      </c>
    </row>
    <row r="9569" spans="1:43" ht="14.25" hidden="1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2912</v>
      </c>
      <c r="F9569" s="158" t="s">
        <v>2912</v>
      </c>
      <c r="G9569" s="159" t="s">
        <v>2912</v>
      </c>
      <c r="H9569" s="158" t="s">
        <v>2837</v>
      </c>
      <c r="I9569" s="158" t="s">
        <v>5068</v>
      </c>
      <c r="J9569" s="168" t="s">
        <v>2839</v>
      </c>
      <c r="K9569" s="158" t="s">
        <v>32</v>
      </c>
      <c r="L9569" s="158" t="s">
        <v>1563</v>
      </c>
      <c r="M9569" s="160"/>
      <c r="N9569" s="161" t="s">
        <v>57</v>
      </c>
      <c r="O9569" s="161" t="s">
        <v>3309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4"/>
        <v>38614.980000000003</v>
      </c>
      <c r="W9569" s="164">
        <f t="shared" si="1315"/>
        <v>797.0558518518518</v>
      </c>
      <c r="X9569" s="164"/>
      <c r="Y9569" s="7">
        <f t="shared" si="1322"/>
        <v>11.635851851851839</v>
      </c>
      <c r="Z9569" s="164"/>
      <c r="AA9569" s="8">
        <f t="shared" si="1321"/>
        <v>797.05185185185178</v>
      </c>
      <c r="AB9569" s="164">
        <f t="shared" si="1310"/>
        <v>-11.635851851851839</v>
      </c>
      <c r="AC9569" s="164">
        <f t="shared" si="1316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7"/>
        <v>785.41605839416047</v>
      </c>
      <c r="AK9569" s="241">
        <v>14578.130000000005</v>
      </c>
      <c r="AL9569" s="241">
        <f t="shared" si="1318"/>
        <v>0</v>
      </c>
      <c r="AM9569" s="241">
        <v>1076.02</v>
      </c>
      <c r="AN9569" s="241">
        <f t="shared" si="1319"/>
        <v>14287.530000000004</v>
      </c>
      <c r="AO9569" s="241">
        <f t="shared" si="1320"/>
        <v>797.05185185185178</v>
      </c>
      <c r="AP9569" s="152" t="e">
        <v>#N/A</v>
      </c>
      <c r="AQ9569" s="91">
        <f t="shared" si="1327"/>
        <v>-4.0000000000190994E-3</v>
      </c>
    </row>
    <row r="9570" spans="1:43" ht="14.25" hidden="1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2912</v>
      </c>
      <c r="F9570" s="158" t="s">
        <v>2912</v>
      </c>
      <c r="G9570" s="159" t="s">
        <v>2912</v>
      </c>
      <c r="H9570" s="158" t="s">
        <v>2837</v>
      </c>
      <c r="I9570" s="158" t="s">
        <v>5068</v>
      </c>
      <c r="J9570" s="168" t="s">
        <v>2839</v>
      </c>
      <c r="K9570" s="158" t="s">
        <v>32</v>
      </c>
      <c r="L9570" s="158" t="s">
        <v>1563</v>
      </c>
      <c r="M9570" s="160"/>
      <c r="N9570" s="161" t="s">
        <v>108</v>
      </c>
      <c r="O9570" s="161" t="s">
        <v>3298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5"/>
        <v>67513.64</v>
      </c>
      <c r="X9570" s="164"/>
      <c r="Y9570" s="7">
        <f t="shared" si="1322"/>
        <v>0</v>
      </c>
      <c r="Z9570" s="164"/>
      <c r="AA9570" s="8">
        <f t="shared" si="1321"/>
        <v>68030.414285714302</v>
      </c>
      <c r="AB9570" s="164">
        <f t="shared" si="1310"/>
        <v>0</v>
      </c>
      <c r="AC9570" s="164">
        <f t="shared" si="1316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7"/>
        <v>68030.414285714302</v>
      </c>
      <c r="AK9570" s="241">
        <v>27604.960126299586</v>
      </c>
      <c r="AL9570" s="241">
        <f t="shared" si="1318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0"/>
        <v>68030.414285714302</v>
      </c>
      <c r="AP9570" s="152" t="e">
        <v>#N/A</v>
      </c>
      <c r="AQ9570" s="91">
        <f t="shared" si="1327"/>
        <v>516.7742857143021</v>
      </c>
    </row>
    <row r="9571" spans="1:43" ht="14.25" hidden="1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2945</v>
      </c>
      <c r="F9571" s="158" t="s">
        <v>2945</v>
      </c>
      <c r="G9571" s="159" t="s">
        <v>2945</v>
      </c>
      <c r="H9571" s="158" t="s">
        <v>2837</v>
      </c>
      <c r="I9571" s="158" t="s">
        <v>5068</v>
      </c>
      <c r="J9571" s="168" t="s">
        <v>2839</v>
      </c>
      <c r="K9571" s="158" t="s">
        <v>32</v>
      </c>
      <c r="L9571" s="158" t="s">
        <v>1563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4"/>
        <v>11873.620000000024</v>
      </c>
      <c r="W9571" s="164">
        <f t="shared" si="1315"/>
        <v>58126.379999999976</v>
      </c>
      <c r="X9571" s="164"/>
      <c r="Y9571" s="7">
        <f t="shared" si="1322"/>
        <v>0</v>
      </c>
      <c r="Z9571" s="164"/>
      <c r="AA9571" s="8">
        <f t="shared" si="1321"/>
        <v>50530.23357664232</v>
      </c>
      <c r="AB9571" s="164">
        <f t="shared" si="1310"/>
        <v>0</v>
      </c>
      <c r="AC9571" s="164">
        <f t="shared" si="1316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7"/>
        <v>50530.23357664232</v>
      </c>
      <c r="AK9571" s="241">
        <v>0</v>
      </c>
      <c r="AL9571" s="241">
        <f t="shared" si="1318"/>
        <v>25900</v>
      </c>
      <c r="AM9571" s="241">
        <v>69226.419999999984</v>
      </c>
      <c r="AN9571" s="241">
        <f t="shared" si="1319"/>
        <v>14799.959999999992</v>
      </c>
      <c r="AO9571" s="241">
        <f t="shared" si="1320"/>
        <v>50530.23357664232</v>
      </c>
      <c r="AP9571" s="152" t="e">
        <v>#N/A</v>
      </c>
      <c r="AQ9571" s="91">
        <f t="shared" si="1327"/>
        <v>-7596.1464233576553</v>
      </c>
    </row>
    <row r="9572" spans="1:43" ht="14.25" hidden="1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5001</v>
      </c>
      <c r="F9572" s="158" t="s">
        <v>5001</v>
      </c>
      <c r="G9572" s="159" t="s">
        <v>5001</v>
      </c>
      <c r="H9572" s="158" t="s">
        <v>2837</v>
      </c>
      <c r="I9572" s="158" t="s">
        <v>5068</v>
      </c>
      <c r="J9572" s="168" t="s">
        <v>2839</v>
      </c>
      <c r="K9572" s="158" t="s">
        <v>32</v>
      </c>
      <c r="L9572" s="158" t="s">
        <v>1563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4"/>
        <v>89463.01</v>
      </c>
      <c r="W9572" s="164">
        <f t="shared" si="1315"/>
        <v>11171.474392707771</v>
      </c>
      <c r="X9572" s="164"/>
      <c r="Y9572" s="7">
        <f t="shared" si="1322"/>
        <v>0</v>
      </c>
      <c r="Z9572" s="164"/>
      <c r="AA9572" s="8">
        <f t="shared" si="1321"/>
        <v>7979.6245662198362</v>
      </c>
      <c r="AB9572" s="164">
        <f t="shared" si="1310"/>
        <v>79.79560729223158</v>
      </c>
      <c r="AC9572" s="164">
        <f t="shared" si="1316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7"/>
        <v>8036.6214285714304</v>
      </c>
      <c r="AK9572" s="241">
        <v>0</v>
      </c>
      <c r="AL9572" s="241">
        <f t="shared" si="1318"/>
        <v>40285.712</v>
      </c>
      <c r="AM9572" s="241">
        <v>11251.270000000002</v>
      </c>
      <c r="AN9572" s="241">
        <f t="shared" si="1319"/>
        <v>40285.712</v>
      </c>
      <c r="AO9572" s="241">
        <f t="shared" si="1320"/>
        <v>7979.6245662198362</v>
      </c>
      <c r="AP9572" s="152" t="e">
        <v>#N/A</v>
      </c>
      <c r="AQ9572" s="91">
        <f t="shared" si="1327"/>
        <v>-3191.8498264879345</v>
      </c>
    </row>
    <row r="9573" spans="1:43" ht="14.25" hidden="1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2837</v>
      </c>
      <c r="I9573" s="158" t="s">
        <v>5068</v>
      </c>
      <c r="J9573" s="168" t="s">
        <v>2839</v>
      </c>
      <c r="K9573" s="158" t="s">
        <v>32</v>
      </c>
      <c r="L9573" s="158" t="s">
        <v>1563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4"/>
        <v>105517.11999999976</v>
      </c>
      <c r="W9573" s="164">
        <f t="shared" si="1315"/>
        <v>136696.52867132888</v>
      </c>
      <c r="X9573" s="164"/>
      <c r="Y9573" s="7">
        <f t="shared" si="1322"/>
        <v>0</v>
      </c>
      <c r="Z9573" s="164"/>
      <c r="AA9573" s="8">
        <f t="shared" si="1321"/>
        <v>95276.160839161181</v>
      </c>
      <c r="AB9573" s="164">
        <f t="shared" si="1310"/>
        <v>2929.2113286713429</v>
      </c>
      <c r="AC9573" s="164">
        <f t="shared" si="1316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7"/>
        <v>97317.792857143213</v>
      </c>
      <c r="AK9573" s="241">
        <v>0</v>
      </c>
      <c r="AL9573" s="241">
        <f t="shared" si="1318"/>
        <v>98057.144</v>
      </c>
      <c r="AM9573" s="241">
        <f>580193.91-AM9574</f>
        <v>136244.9100000005</v>
      </c>
      <c r="AN9573" s="241">
        <f t="shared" si="1319"/>
        <v>101437.97399999973</v>
      </c>
      <c r="AO9573" s="241">
        <f t="shared" si="1320"/>
        <v>95276.160839161181</v>
      </c>
      <c r="AP9573" s="152" t="e">
        <v>#N/A</v>
      </c>
      <c r="AQ9573" s="91">
        <f t="shared" si="1327"/>
        <v>-41420.3678321677</v>
      </c>
    </row>
    <row r="9574" spans="1:43" ht="14.25" hidden="1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2837</v>
      </c>
      <c r="I9574" s="158" t="s">
        <v>5068</v>
      </c>
      <c r="J9574" s="168" t="s">
        <v>2839</v>
      </c>
      <c r="K9574" s="158" t="s">
        <v>32</v>
      </c>
      <c r="L9574" s="158" t="s">
        <v>1563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4"/>
        <v>0</v>
      </c>
      <c r="W9574" s="164">
        <f t="shared" si="1315"/>
        <v>309614.66841379291</v>
      </c>
      <c r="X9574" s="164"/>
      <c r="Y9574" s="7">
        <f t="shared" si="1322"/>
        <v>2120.6484137931257</v>
      </c>
      <c r="Z9574" s="164"/>
      <c r="AA9574" s="8">
        <f t="shared" si="1321"/>
        <v>306171.72413793072</v>
      </c>
      <c r="AB9574" s="164">
        <f t="shared" si="1310"/>
        <v>-2120.6484137931257</v>
      </c>
      <c r="AC9574" s="164">
        <f t="shared" si="1316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7"/>
        <v>304074.65753424627</v>
      </c>
      <c r="AK9574" s="241">
        <v>136454.97999999975</v>
      </c>
      <c r="AL9574" s="241">
        <f t="shared" si="1318"/>
        <v>0</v>
      </c>
      <c r="AM9574" s="241">
        <f>S9574+AK9574</f>
        <v>443948.99999999953</v>
      </c>
      <c r="AN9574" s="241">
        <f t="shared" si="1319"/>
        <v>0</v>
      </c>
      <c r="AO9574" s="241">
        <f t="shared" si="1320"/>
        <v>306171.72413793072</v>
      </c>
      <c r="AP9574" s="152" t="e">
        <v>#N/A</v>
      </c>
      <c r="AQ9574" s="91">
        <f t="shared" si="1327"/>
        <v>-3442.9442758621881</v>
      </c>
    </row>
    <row r="9575" spans="1:43" ht="14.25" hidden="1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2880</v>
      </c>
      <c r="F9575" s="158" t="s">
        <v>2880</v>
      </c>
      <c r="G9575" s="159" t="s">
        <v>2880</v>
      </c>
      <c r="H9575" s="158" t="s">
        <v>2837</v>
      </c>
      <c r="I9575" s="158" t="s">
        <v>5068</v>
      </c>
      <c r="J9575" s="168" t="s">
        <v>2839</v>
      </c>
      <c r="K9575" s="158" t="s">
        <v>32</v>
      </c>
      <c r="L9575" s="158" t="s">
        <v>1563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4"/>
        <v>0</v>
      </c>
      <c r="W9575" s="164">
        <f t="shared" si="1315"/>
        <v>51475.031931034588</v>
      </c>
      <c r="X9575" s="164"/>
      <c r="Y9575" s="7">
        <f t="shared" si="1322"/>
        <v>0</v>
      </c>
      <c r="Z9575" s="164"/>
      <c r="AA9575" s="8">
        <f t="shared" si="1321"/>
        <v>51861.291902866986</v>
      </c>
      <c r="AB9575" s="164">
        <f t="shared" si="1310"/>
        <v>1460.2845937882157</v>
      </c>
      <c r="AC9575" s="164">
        <f t="shared" si="1316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7"/>
        <v>53332.534226352582</v>
      </c>
      <c r="AK9575" s="241">
        <v>22263.556734334328</v>
      </c>
      <c r="AL9575" s="241">
        <f t="shared" si="1318"/>
        <v>0</v>
      </c>
      <c r="AM9575" s="241">
        <f>S9575+AK9575</f>
        <v>75198.873259157132</v>
      </c>
      <c r="AN9575" s="241">
        <f t="shared" si="1319"/>
        <v>0</v>
      </c>
      <c r="AO9575" s="241">
        <f t="shared" si="1320"/>
        <v>51861.291902866986</v>
      </c>
      <c r="AP9575" s="152" t="e">
        <v>#N/A</v>
      </c>
      <c r="AQ9575" s="91">
        <f t="shared" si="1327"/>
        <v>386.25997183239815</v>
      </c>
    </row>
    <row r="9576" spans="1:43" ht="14.25" hidden="1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2880</v>
      </c>
      <c r="F9576" s="158" t="s">
        <v>2880</v>
      </c>
      <c r="G9576" s="159" t="s">
        <v>2880</v>
      </c>
      <c r="H9576" s="158" t="s">
        <v>2837</v>
      </c>
      <c r="I9576" s="158" t="s">
        <v>5068</v>
      </c>
      <c r="J9576" s="168" t="s">
        <v>2839</v>
      </c>
      <c r="K9576" s="158" t="s">
        <v>32</v>
      </c>
      <c r="L9576" s="158" t="s">
        <v>1563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4"/>
        <v>40000</v>
      </c>
      <c r="W9576" s="164">
        <f t="shared" si="1315"/>
        <v>0</v>
      </c>
      <c r="X9576" s="164"/>
      <c r="Y9576" s="7">
        <f t="shared" si="1322"/>
        <v>0</v>
      </c>
      <c r="Z9576" s="164"/>
      <c r="AA9576" s="8">
        <f t="shared" si="1321"/>
        <v>0</v>
      </c>
      <c r="AB9576" s="164">
        <f t="shared" ref="AB9576:AB9639" si="1328">U9576-W9576</f>
        <v>0</v>
      </c>
      <c r="AC9576" s="164">
        <f t="shared" si="1316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7"/>
        <v>0</v>
      </c>
      <c r="AK9576" s="241">
        <v>0</v>
      </c>
      <c r="AL9576" s="241">
        <f t="shared" si="1318"/>
        <v>16000</v>
      </c>
      <c r="AM9576" s="241">
        <v>0</v>
      </c>
      <c r="AN9576" s="241">
        <f t="shared" si="1319"/>
        <v>16000</v>
      </c>
      <c r="AO9576" s="241">
        <f t="shared" si="1320"/>
        <v>0</v>
      </c>
      <c r="AP9576" s="152" t="e">
        <v>#N/A</v>
      </c>
    </row>
    <row r="9577" spans="1:43" ht="14.25" hidden="1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2880</v>
      </c>
      <c r="F9577" s="158" t="s">
        <v>2880</v>
      </c>
      <c r="G9577" s="159" t="s">
        <v>2880</v>
      </c>
      <c r="H9577" s="158" t="s">
        <v>2837</v>
      </c>
      <c r="I9577" s="158" t="s">
        <v>5068</v>
      </c>
      <c r="J9577" s="168" t="s">
        <v>2839</v>
      </c>
      <c r="K9577" s="158" t="s">
        <v>32</v>
      </c>
      <c r="L9577" s="158" t="s">
        <v>1563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4"/>
        <v>26400.606524822811</v>
      </c>
      <c r="W9577" s="164">
        <f t="shared" si="1315"/>
        <v>33410.819642857023</v>
      </c>
      <c r="X9577" s="164"/>
      <c r="Y9577" s="7">
        <f t="shared" si="1322"/>
        <v>236.95616767983302</v>
      </c>
      <c r="Z9577" s="164"/>
      <c r="AA9577" s="8">
        <f>AO9577+X9577</f>
        <v>33010.997672030622</v>
      </c>
      <c r="AB9577" s="164">
        <f t="shared" si="1328"/>
        <v>-236.95616767983302</v>
      </c>
      <c r="AC9577" s="164">
        <f t="shared" si="1316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7"/>
        <v>32776.877121165162</v>
      </c>
      <c r="AK9577" s="241">
        <v>0</v>
      </c>
      <c r="AL9577" s="241">
        <f t="shared" si="1318"/>
        <v>24425.5327</v>
      </c>
      <c r="AM9577" s="241">
        <f>121414.27-AM9575</f>
        <v>46215.396740842873</v>
      </c>
      <c r="AN9577" s="241">
        <f t="shared" si="1319"/>
        <v>11383.999434334317</v>
      </c>
      <c r="AO9577" s="241">
        <f t="shared" si="1320"/>
        <v>33010.997672030622</v>
      </c>
      <c r="AP9577" s="152" t="e">
        <v>#N/A</v>
      </c>
      <c r="AQ9577" s="91">
        <f>AO9577-W9577</f>
        <v>-399.8219708264005</v>
      </c>
    </row>
    <row r="9578" spans="1:43" ht="14.25" hidden="1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2837</v>
      </c>
      <c r="I9578" s="158" t="s">
        <v>5068</v>
      </c>
      <c r="J9578" s="168" t="s">
        <v>2839</v>
      </c>
      <c r="K9578" s="158" t="s">
        <v>32</v>
      </c>
      <c r="L9578" s="158" t="s">
        <v>2869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4"/>
        <v>-1816.9045205408984</v>
      </c>
      <c r="W9578" s="164">
        <f t="shared" si="1315"/>
        <v>0</v>
      </c>
      <c r="X9578" s="164"/>
      <c r="Y9578" s="7">
        <f t="shared" si="1322"/>
        <v>0</v>
      </c>
      <c r="Z9578" s="164"/>
      <c r="AA9578" s="8">
        <f t="shared" si="1321"/>
        <v>0</v>
      </c>
      <c r="AB9578" s="164">
        <f t="shared" si="1328"/>
        <v>0</v>
      </c>
      <c r="AC9578" s="164">
        <f t="shared" si="1316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7"/>
        <v>0</v>
      </c>
      <c r="AK9578" s="241">
        <v>0</v>
      </c>
      <c r="AL9578" s="241">
        <f t="shared" si="1318"/>
        <v>-19556.106199999998</v>
      </c>
      <c r="AM9578" s="241">
        <v>0</v>
      </c>
      <c r="AN9578" s="241">
        <f t="shared" si="1319"/>
        <v>-19556.106199999998</v>
      </c>
      <c r="AO9578" s="241">
        <f t="shared" si="1320"/>
        <v>0</v>
      </c>
      <c r="AP9578" s="152" t="e">
        <v>#N/A</v>
      </c>
    </row>
    <row r="9579" spans="1:43" ht="14.25" hidden="1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2914</v>
      </c>
      <c r="F9579" s="158" t="s">
        <v>2914</v>
      </c>
      <c r="G9579" s="159" t="s">
        <v>2914</v>
      </c>
      <c r="H9579" s="158" t="s">
        <v>2837</v>
      </c>
      <c r="I9579" s="158" t="s">
        <v>5068</v>
      </c>
      <c r="J9579" s="168" t="s">
        <v>2839</v>
      </c>
      <c r="K9579" s="158" t="s">
        <v>32</v>
      </c>
      <c r="L9579" s="158" t="s">
        <v>1563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4"/>
        <v>215920.808070531</v>
      </c>
      <c r="W9579" s="164">
        <f t="shared" si="1315"/>
        <v>0</v>
      </c>
      <c r="X9579" s="164"/>
      <c r="Y9579" s="7">
        <f t="shared" si="1322"/>
        <v>0</v>
      </c>
      <c r="Z9579" s="164"/>
      <c r="AA9579" s="8">
        <f t="shared" si="1321"/>
        <v>0</v>
      </c>
      <c r="AB9579" s="164">
        <f t="shared" si="1328"/>
        <v>0</v>
      </c>
      <c r="AC9579" s="164">
        <f t="shared" si="1316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7"/>
        <v>0</v>
      </c>
      <c r="AK9579" s="241">
        <v>88566.12252449384</v>
      </c>
      <c r="AL9579" s="241">
        <f t="shared" si="1318"/>
        <v>0</v>
      </c>
      <c r="AM9579" s="241">
        <v>0</v>
      </c>
      <c r="AN9579" s="241">
        <f t="shared" si="1319"/>
        <v>88566.12252449384</v>
      </c>
      <c r="AO9579" s="241">
        <f t="shared" si="1320"/>
        <v>0</v>
      </c>
      <c r="AP9579" s="152" t="e">
        <v>#N/A</v>
      </c>
    </row>
    <row r="9580" spans="1:43" ht="14.25" hidden="1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5002</v>
      </c>
      <c r="F9580" s="158" t="s">
        <v>5002</v>
      </c>
      <c r="G9580" s="159" t="s">
        <v>5002</v>
      </c>
      <c r="H9580" s="158" t="s">
        <v>2837</v>
      </c>
      <c r="I9580" s="158" t="s">
        <v>5068</v>
      </c>
      <c r="J9580" s="168" t="s">
        <v>2839</v>
      </c>
      <c r="K9580" s="158" t="s">
        <v>32</v>
      </c>
      <c r="L9580" s="158" t="s">
        <v>1563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4"/>
        <v>104415.34</v>
      </c>
      <c r="W9580" s="164">
        <f t="shared" si="1315"/>
        <v>9337.9190194188122</v>
      </c>
      <c r="X9580" s="164"/>
      <c r="Y9580" s="7">
        <f t="shared" si="1322"/>
        <v>0</v>
      </c>
      <c r="Z9580" s="164"/>
      <c r="AA9580" s="8">
        <f t="shared" si="1321"/>
        <v>6669.9421567277241</v>
      </c>
      <c r="AB9580" s="164">
        <f t="shared" si="1328"/>
        <v>348.17098058118791</v>
      </c>
      <c r="AC9580" s="164">
        <f t="shared" si="1316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7"/>
        <v>6918.635714285715</v>
      </c>
      <c r="AK9580" s="241">
        <v>0</v>
      </c>
      <c r="AL9580" s="241">
        <f t="shared" si="1318"/>
        <v>45640.572</v>
      </c>
      <c r="AM9580" s="241">
        <v>9686.09</v>
      </c>
      <c r="AN9580" s="241">
        <f t="shared" si="1319"/>
        <v>45640.572</v>
      </c>
      <c r="AO9580" s="241">
        <f t="shared" si="1320"/>
        <v>6669.9421567277241</v>
      </c>
      <c r="AP9580" s="152" t="e">
        <v>#N/A</v>
      </c>
      <c r="AQ9580" s="91">
        <f t="shared" ref="AQ9580:AQ9584" si="1329">AO9580-W9580</f>
        <v>-2667.9768626910882</v>
      </c>
    </row>
    <row r="9581" spans="1:43" ht="14.25" hidden="1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3561</v>
      </c>
      <c r="F9581" s="158" t="s">
        <v>4391</v>
      </c>
      <c r="G9581" s="159" t="s">
        <v>3561</v>
      </c>
      <c r="H9581" s="158" t="s">
        <v>2837</v>
      </c>
      <c r="I9581" s="158" t="s">
        <v>5068</v>
      </c>
      <c r="J9581" s="168" t="s">
        <v>2839</v>
      </c>
      <c r="K9581" s="158" t="s">
        <v>32</v>
      </c>
      <c r="L9581" s="158" t="s">
        <v>1563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4"/>
        <v>0</v>
      </c>
      <c r="W9581" s="164">
        <f t="shared" si="1315"/>
        <v>0</v>
      </c>
      <c r="X9581" s="164"/>
      <c r="Y9581" s="7">
        <f t="shared" si="1322"/>
        <v>0</v>
      </c>
      <c r="Z9581" s="164"/>
      <c r="AA9581" s="8">
        <f t="shared" si="1321"/>
        <v>0</v>
      </c>
      <c r="AB9581" s="164">
        <f t="shared" si="1328"/>
        <v>0</v>
      </c>
      <c r="AC9581" s="164">
        <f t="shared" si="1316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7"/>
        <v>0</v>
      </c>
      <c r="AK9581" s="241">
        <v>43900.532773722633</v>
      </c>
      <c r="AL9581" s="241">
        <f t="shared" si="1318"/>
        <v>-43900.529600000002</v>
      </c>
      <c r="AM9581" s="241">
        <v>0</v>
      </c>
      <c r="AN9581" s="241">
        <f t="shared" si="1319"/>
        <v>3.173722630890552E-3</v>
      </c>
      <c r="AO9581" s="241">
        <f t="shared" si="1320"/>
        <v>0</v>
      </c>
      <c r="AP9581" s="152" t="e">
        <v>#N/A</v>
      </c>
      <c r="AQ9581" s="91">
        <f t="shared" si="1329"/>
        <v>0</v>
      </c>
    </row>
    <row r="9582" spans="1:43" ht="14.25" hidden="1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3561</v>
      </c>
      <c r="F9582" s="158" t="s">
        <v>4391</v>
      </c>
      <c r="G9582" s="159" t="s">
        <v>3561</v>
      </c>
      <c r="H9582" s="158" t="s">
        <v>2837</v>
      </c>
      <c r="I9582" s="158" t="s">
        <v>5068</v>
      </c>
      <c r="J9582" s="168" t="s">
        <v>2839</v>
      </c>
      <c r="K9582" s="158" t="s">
        <v>32</v>
      </c>
      <c r="L9582" s="158" t="s">
        <v>1563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4"/>
        <v>55700.44</v>
      </c>
      <c r="W9582" s="164">
        <f t="shared" si="1315"/>
        <v>20792.500000000004</v>
      </c>
      <c r="X9582" s="164"/>
      <c r="Y9582" s="7">
        <f t="shared" si="1322"/>
        <v>0</v>
      </c>
      <c r="Z9582" s="164"/>
      <c r="AA9582" s="8">
        <f t="shared" si="1321"/>
        <v>20792.48905109489</v>
      </c>
      <c r="AB9582" s="164">
        <f t="shared" si="1328"/>
        <v>0</v>
      </c>
      <c r="AC9582" s="164">
        <f t="shared" si="1316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7"/>
        <v>20792.48905109489</v>
      </c>
      <c r="AK9582" s="241">
        <v>0</v>
      </c>
      <c r="AL9582" s="241">
        <f t="shared" si="1318"/>
        <v>28302.3878</v>
      </c>
      <c r="AM9582" s="241">
        <v>28485.71</v>
      </c>
      <c r="AN9582" s="241">
        <f t="shared" si="1319"/>
        <v>20609.177800000005</v>
      </c>
      <c r="AO9582" s="241">
        <f t="shared" si="1320"/>
        <v>20792.48905109489</v>
      </c>
      <c r="AP9582" s="152" t="e">
        <v>#N/A</v>
      </c>
      <c r="AQ9582" s="91">
        <f t="shared" si="1329"/>
        <v>-1.094890511376434E-2</v>
      </c>
    </row>
    <row r="9583" spans="1:43" ht="14.25" hidden="1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3561</v>
      </c>
      <c r="F9583" s="158" t="s">
        <v>4391</v>
      </c>
      <c r="G9583" s="159" t="s">
        <v>3561</v>
      </c>
      <c r="H9583" s="158" t="s">
        <v>2837</v>
      </c>
      <c r="I9583" s="158" t="s">
        <v>5068</v>
      </c>
      <c r="J9583" s="168" t="s">
        <v>2839</v>
      </c>
      <c r="K9583" s="158" t="s">
        <v>32</v>
      </c>
      <c r="L9583" s="158" t="s">
        <v>1563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5"/>
        <v>0</v>
      </c>
      <c r="X9583" s="164"/>
      <c r="Y9583" s="7">
        <f t="shared" si="1322"/>
        <v>0</v>
      </c>
      <c r="Z9583" s="164"/>
      <c r="AA9583" s="8">
        <f t="shared" si="1321"/>
        <v>0</v>
      </c>
      <c r="AB9583" s="164">
        <f t="shared" si="1328"/>
        <v>0</v>
      </c>
      <c r="AC9583" s="164">
        <f t="shared" si="1316"/>
        <v>0</v>
      </c>
      <c r="AD9583" s="165">
        <v>0.05</v>
      </c>
      <c r="AE9583" s="160"/>
      <c r="AF9583" s="160" t="s">
        <v>5119</v>
      </c>
      <c r="AG9583" s="160"/>
      <c r="AH9583" s="223" t="s">
        <v>42</v>
      </c>
      <c r="AI9583" s="162">
        <v>0.41</v>
      </c>
      <c r="AJ9583" s="241">
        <f t="shared" si="1317"/>
        <v>0</v>
      </c>
      <c r="AK9583" s="241">
        <v>104998.01283687958</v>
      </c>
      <c r="AL9583" s="241">
        <f t="shared" si="1318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0"/>
        <v>0</v>
      </c>
      <c r="AP9583" s="152" t="e">
        <v>#N/A</v>
      </c>
      <c r="AQ9583" s="91">
        <f t="shared" si="1329"/>
        <v>0</v>
      </c>
    </row>
    <row r="9584" spans="1:43" ht="14.25" hidden="1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3561</v>
      </c>
      <c r="F9584" s="158" t="s">
        <v>4391</v>
      </c>
      <c r="G9584" s="159" t="s">
        <v>3561</v>
      </c>
      <c r="H9584" s="158" t="s">
        <v>2837</v>
      </c>
      <c r="I9584" s="158" t="s">
        <v>5068</v>
      </c>
      <c r="J9584" s="168" t="s">
        <v>2839</v>
      </c>
      <c r="K9584" s="158" t="s">
        <v>32</v>
      </c>
      <c r="L9584" s="158" t="s">
        <v>1563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4"/>
        <v>629060.97</v>
      </c>
      <c r="W9584" s="164">
        <f t="shared" si="1315"/>
        <v>327031.41000000003</v>
      </c>
      <c r="X9584" s="164"/>
      <c r="Y9584" s="7">
        <f t="shared" si="1322"/>
        <v>0</v>
      </c>
      <c r="Z9584" s="164"/>
      <c r="AA9584" s="8">
        <f t="shared" si="1321"/>
        <v>264211.87142857147</v>
      </c>
      <c r="AB9584" s="164">
        <f t="shared" si="1328"/>
        <v>0</v>
      </c>
      <c r="AC9584" s="164">
        <f t="shared" si="1316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7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19"/>
        <v>342132.66580000002</v>
      </c>
      <c r="AO9584" s="241">
        <f t="shared" si="1320"/>
        <v>264211.87142857147</v>
      </c>
      <c r="AP9584" s="152" t="e">
        <v>#N/A</v>
      </c>
      <c r="AQ9584" s="91">
        <f t="shared" si="1329"/>
        <v>-62819.538571428566</v>
      </c>
    </row>
    <row r="9585" spans="1:43" ht="14.25" hidden="1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2915</v>
      </c>
      <c r="F9585" s="158" t="s">
        <v>2915</v>
      </c>
      <c r="G9585" s="159" t="s">
        <v>2915</v>
      </c>
      <c r="H9585" s="158" t="s">
        <v>2837</v>
      </c>
      <c r="I9585" s="158" t="s">
        <v>5068</v>
      </c>
      <c r="J9585" s="168" t="s">
        <v>2839</v>
      </c>
      <c r="K9585" s="158" t="s">
        <v>32</v>
      </c>
      <c r="L9585" s="158" t="s">
        <v>1563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4"/>
        <v>0.05</v>
      </c>
      <c r="W9585" s="164">
        <f t="shared" si="1315"/>
        <v>0</v>
      </c>
      <c r="X9585" s="164"/>
      <c r="Y9585" s="7">
        <f t="shared" si="1322"/>
        <v>0</v>
      </c>
      <c r="Z9585" s="164"/>
      <c r="AA9585" s="8">
        <f t="shared" si="1321"/>
        <v>0</v>
      </c>
      <c r="AB9585" s="164">
        <f t="shared" si="1328"/>
        <v>0</v>
      </c>
      <c r="AC9585" s="164">
        <f t="shared" si="1316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7"/>
        <v>0</v>
      </c>
      <c r="AK9585" s="241">
        <v>0</v>
      </c>
      <c r="AL9585" s="241">
        <f t="shared" si="1318"/>
        <v>0</v>
      </c>
      <c r="AM9585" s="241">
        <v>0</v>
      </c>
      <c r="AN9585" s="241">
        <f t="shared" si="1319"/>
        <v>0</v>
      </c>
      <c r="AO9585" s="241">
        <f t="shared" si="1320"/>
        <v>0</v>
      </c>
      <c r="AP9585" s="152" t="e">
        <v>#N/A</v>
      </c>
    </row>
    <row r="9586" spans="1:43" ht="14.25" hidden="1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2837</v>
      </c>
      <c r="I9586" s="158" t="s">
        <v>5068</v>
      </c>
      <c r="J9586" s="168" t="s">
        <v>2839</v>
      </c>
      <c r="K9586" s="158" t="s">
        <v>32</v>
      </c>
      <c r="L9586" s="158" t="s">
        <v>1563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4"/>
        <v>20415.91</v>
      </c>
      <c r="W9586" s="164">
        <f t="shared" si="1315"/>
        <v>0</v>
      </c>
      <c r="X9586" s="164"/>
      <c r="Y9586" s="7">
        <f t="shared" si="1322"/>
        <v>0</v>
      </c>
      <c r="Z9586" s="164"/>
      <c r="AA9586" s="8">
        <f t="shared" si="1321"/>
        <v>0</v>
      </c>
      <c r="AB9586" s="164">
        <f t="shared" si="1328"/>
        <v>0</v>
      </c>
      <c r="AC9586" s="164">
        <f t="shared" si="1316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7"/>
        <v>0</v>
      </c>
      <c r="AK9586" s="241">
        <v>7553.8837956204407</v>
      </c>
      <c r="AL9586" s="241">
        <f t="shared" si="1318"/>
        <v>0</v>
      </c>
      <c r="AM9586" s="241">
        <v>0</v>
      </c>
      <c r="AN9586" s="241">
        <f t="shared" si="1319"/>
        <v>7553.8837956204407</v>
      </c>
      <c r="AO9586" s="241">
        <f t="shared" si="1320"/>
        <v>0</v>
      </c>
      <c r="AP9586" s="152" t="e">
        <v>#N/A</v>
      </c>
    </row>
    <row r="9587" spans="1:43" ht="14.25" hidden="1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2837</v>
      </c>
      <c r="I9587" s="158" t="s">
        <v>5068</v>
      </c>
      <c r="J9587" s="168" t="s">
        <v>2839</v>
      </c>
      <c r="K9587" s="158" t="s">
        <v>32</v>
      </c>
      <c r="L9587" s="158" t="s">
        <v>1563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0</v>
      </c>
      <c r="V9587" s="164">
        <f t="shared" si="1314"/>
        <v>100714.29000000001</v>
      </c>
      <c r="W9587" s="164">
        <f t="shared" si="1315"/>
        <v>0</v>
      </c>
      <c r="X9587" s="164"/>
      <c r="Y9587" s="7">
        <f t="shared" si="1322"/>
        <v>0</v>
      </c>
      <c r="Z9587" s="164"/>
      <c r="AA9587" s="8">
        <f t="shared" si="1321"/>
        <v>0</v>
      </c>
      <c r="AB9587" s="164">
        <f t="shared" si="1328"/>
        <v>0</v>
      </c>
      <c r="AC9587" s="164">
        <f t="shared" si="1316"/>
        <v>0</v>
      </c>
      <c r="AD9587" s="165">
        <v>0.05</v>
      </c>
      <c r="AE9587" s="160"/>
      <c r="AF9587" s="160"/>
      <c r="AG9587" s="160" t="s">
        <v>4999</v>
      </c>
      <c r="AH9587" s="223" t="s">
        <v>42</v>
      </c>
      <c r="AI9587" s="162">
        <v>0.4</v>
      </c>
      <c r="AJ9587" s="241">
        <f t="shared" si="1317"/>
        <v>0</v>
      </c>
      <c r="AK9587" s="241">
        <v>0</v>
      </c>
      <c r="AL9587" s="241">
        <f t="shared" si="1318"/>
        <v>40285.716000000008</v>
      </c>
      <c r="AM9587" s="241">
        <v>0</v>
      </c>
      <c r="AN9587" s="241">
        <f t="shared" si="1319"/>
        <v>40285.716000000008</v>
      </c>
      <c r="AO9587" s="241">
        <f t="shared" si="1320"/>
        <v>0</v>
      </c>
      <c r="AP9587" s="152" t="e">
        <v>#N/A</v>
      </c>
    </row>
    <row r="9588" spans="1:43" ht="14.25" hidden="1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2837</v>
      </c>
      <c r="I9588" s="158" t="s">
        <v>5068</v>
      </c>
      <c r="J9588" s="168" t="s">
        <v>2839</v>
      </c>
      <c r="K9588" s="158" t="s">
        <v>32</v>
      </c>
      <c r="L9588" s="158" t="s">
        <v>1563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124752.75</v>
      </c>
      <c r="V9588" s="164">
        <f t="shared" si="1314"/>
        <v>146289.85999999999</v>
      </c>
      <c r="W9588" s="164">
        <f t="shared" si="1315"/>
        <v>121311.29482758621</v>
      </c>
      <c r="X9588" s="164"/>
      <c r="Y9588" s="7">
        <f t="shared" si="1322"/>
        <v>0</v>
      </c>
      <c r="Z9588" s="164"/>
      <c r="AA9588" s="8">
        <f>AO9588+X9588</f>
        <v>104398.31034482759</v>
      </c>
      <c r="AB9588" s="164">
        <f t="shared" si="1328"/>
        <v>3441.4551724137855</v>
      </c>
      <c r="AC9588" s="164">
        <f t="shared" si="1316"/>
        <v>124752.75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7"/>
        <v>107359.96453900711</v>
      </c>
      <c r="AK9588" s="241">
        <v>116489.40626347961</v>
      </c>
      <c r="AL9588" s="241">
        <f t="shared" si="1318"/>
        <v>0</v>
      </c>
      <c r="AM9588" s="241">
        <v>151377.55000000002</v>
      </c>
      <c r="AN9588" s="241">
        <f t="shared" si="1319"/>
        <v>89864.606263479596</v>
      </c>
      <c r="AO9588" s="241">
        <f t="shared" si="1320"/>
        <v>104398.31034482759</v>
      </c>
      <c r="AP9588" s="152" t="e">
        <v>#N/A</v>
      </c>
      <c r="AQ9588" s="91">
        <f>AO9588-W9588</f>
        <v>-16912.98448275862</v>
      </c>
    </row>
    <row r="9589" spans="1:43" ht="14.25" hidden="1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2837</v>
      </c>
      <c r="I9589" s="158" t="s">
        <v>5068</v>
      </c>
      <c r="J9589" s="168" t="s">
        <v>2839</v>
      </c>
      <c r="K9589" s="158" t="s">
        <v>32</v>
      </c>
      <c r="L9589" s="158" t="s">
        <v>1563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4"/>
        <v>48287.67</v>
      </c>
      <c r="W9589" s="164">
        <f t="shared" si="1315"/>
        <v>0</v>
      </c>
      <c r="X9589" s="164"/>
      <c r="Y9589" s="7">
        <f t="shared" si="1322"/>
        <v>0</v>
      </c>
      <c r="Z9589" s="164"/>
      <c r="AA9589" s="8">
        <f t="shared" si="1321"/>
        <v>0</v>
      </c>
      <c r="AB9589" s="164">
        <f t="shared" si="1328"/>
        <v>0</v>
      </c>
      <c r="AC9589" s="164">
        <f t="shared" si="1316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7"/>
        <v>0</v>
      </c>
      <c r="AK9589" s="241">
        <v>22212.33</v>
      </c>
      <c r="AL9589" s="241">
        <f t="shared" si="1318"/>
        <v>0</v>
      </c>
      <c r="AM9589" s="241">
        <v>0</v>
      </c>
      <c r="AN9589" s="241">
        <f t="shared" si="1319"/>
        <v>22212.33</v>
      </c>
      <c r="AO9589" s="241">
        <f t="shared" si="1320"/>
        <v>0</v>
      </c>
      <c r="AP9589" s="152" t="e">
        <v>#N/A</v>
      </c>
    </row>
    <row r="9590" spans="1:43" ht="14.25" hidden="1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1603</v>
      </c>
      <c r="F9590" s="158" t="s">
        <v>1603</v>
      </c>
      <c r="G9590" s="159" t="s">
        <v>1603</v>
      </c>
      <c r="H9590" s="158" t="s">
        <v>2837</v>
      </c>
      <c r="I9590" s="158" t="s">
        <v>5068</v>
      </c>
      <c r="J9590" s="168" t="s">
        <v>2839</v>
      </c>
      <c r="K9590" s="158" t="s">
        <v>32</v>
      </c>
      <c r="L9590" s="158" t="s">
        <v>1563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4"/>
        <v>29603.37</v>
      </c>
      <c r="W9590" s="164">
        <f t="shared" si="1315"/>
        <v>1030.9838591143994</v>
      </c>
      <c r="X9590" s="164"/>
      <c r="Y9590" s="7">
        <f t="shared" si="1322"/>
        <v>0</v>
      </c>
      <c r="Z9590" s="164"/>
      <c r="AA9590" s="8">
        <f>AO9590+X9590</f>
        <v>752.54296285722569</v>
      </c>
      <c r="AB9590" s="164">
        <f t="shared" si="1328"/>
        <v>22.57614088560058</v>
      </c>
      <c r="AC9590" s="164">
        <f t="shared" si="1316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7"/>
        <v>769.02189781021889</v>
      </c>
      <c r="AK9590" s="241">
        <v>0</v>
      </c>
      <c r="AL9590" s="241">
        <f t="shared" si="1318"/>
        <v>11343.0641</v>
      </c>
      <c r="AM9590" s="241">
        <v>1053.56</v>
      </c>
      <c r="AN9590" s="241">
        <f t="shared" si="1319"/>
        <v>11343.0641</v>
      </c>
      <c r="AO9590" s="241">
        <f t="shared" si="1320"/>
        <v>752.54296285722569</v>
      </c>
      <c r="AP9590" s="152" t="e">
        <v>#N/A</v>
      </c>
      <c r="AQ9590" s="91">
        <f>AO9590-W9590</f>
        <v>-278.44089625717368</v>
      </c>
    </row>
    <row r="9591" spans="1:43" ht="14.25" hidden="1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1603</v>
      </c>
      <c r="F9591" s="158" t="s">
        <v>1603</v>
      </c>
      <c r="G9591" s="159" t="s">
        <v>1603</v>
      </c>
      <c r="H9591" s="158" t="s">
        <v>2837</v>
      </c>
      <c r="I9591" s="158" t="s">
        <v>5068</v>
      </c>
      <c r="J9591" s="168" t="s">
        <v>2839</v>
      </c>
      <c r="K9591" s="158" t="s">
        <v>32</v>
      </c>
      <c r="L9591" s="158" t="s">
        <v>1563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4"/>
        <v>173642.86</v>
      </c>
      <c r="W9591" s="164">
        <f t="shared" si="1315"/>
        <v>0</v>
      </c>
      <c r="X9591" s="164"/>
      <c r="Y9591" s="7">
        <f t="shared" si="1322"/>
        <v>0</v>
      </c>
      <c r="Z9591" s="164"/>
      <c r="AA9591" s="8">
        <f t="shared" si="1321"/>
        <v>0</v>
      </c>
      <c r="AB9591" s="164">
        <f t="shared" si="1328"/>
        <v>0</v>
      </c>
      <c r="AC9591" s="164">
        <f t="shared" si="1316"/>
        <v>0</v>
      </c>
      <c r="AD9591" s="165">
        <v>0.05</v>
      </c>
      <c r="AE9591" s="160"/>
      <c r="AF9591" s="160"/>
      <c r="AG9591" s="160" t="s">
        <v>4999</v>
      </c>
      <c r="AH9591" s="223" t="s">
        <v>51</v>
      </c>
      <c r="AI9591" s="162">
        <v>0.4</v>
      </c>
      <c r="AJ9591" s="241">
        <f t="shared" si="1317"/>
        <v>0</v>
      </c>
      <c r="AK9591" s="241">
        <v>0</v>
      </c>
      <c r="AL9591" s="241">
        <f t="shared" si="1318"/>
        <v>69457.144</v>
      </c>
      <c r="AM9591" s="241">
        <v>0</v>
      </c>
      <c r="AN9591" s="241">
        <f t="shared" si="1319"/>
        <v>69457.144</v>
      </c>
      <c r="AO9591" s="241">
        <f t="shared" si="1320"/>
        <v>0</v>
      </c>
      <c r="AP9591" s="152" t="e">
        <v>#N/A</v>
      </c>
    </row>
    <row r="9592" spans="1:43" ht="14.25" hidden="1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1603</v>
      </c>
      <c r="F9592" s="158" t="s">
        <v>1603</v>
      </c>
      <c r="G9592" s="159" t="s">
        <v>1603</v>
      </c>
      <c r="H9592" s="158" t="s">
        <v>2837</v>
      </c>
      <c r="I9592" s="158" t="s">
        <v>5068</v>
      </c>
      <c r="J9592" s="168" t="s">
        <v>2839</v>
      </c>
      <c r="K9592" s="158" t="s">
        <v>32</v>
      </c>
      <c r="L9592" s="158" t="s">
        <v>1563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4"/>
        <v>612118.32780821598</v>
      </c>
      <c r="W9592" s="164">
        <f t="shared" si="1315"/>
        <v>276516.85034482757</v>
      </c>
      <c r="X9592" s="164"/>
      <c r="Y9592" s="7">
        <f t="shared" si="1322"/>
        <v>0</v>
      </c>
      <c r="Z9592" s="164"/>
      <c r="AA9592" s="8">
        <f>AO9592+X9592</f>
        <v>245491.65517241383</v>
      </c>
      <c r="AB9592" s="164">
        <f t="shared" si="1328"/>
        <v>7844.4496551724151</v>
      </c>
      <c r="AC9592" s="164">
        <f t="shared" si="1316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7"/>
        <v>252455.95744680855</v>
      </c>
      <c r="AK9592" s="241">
        <v>384667.11797920614</v>
      </c>
      <c r="AL9592" s="241">
        <f t="shared" si="1318"/>
        <v>0</v>
      </c>
      <c r="AM9592" s="241">
        <v>355962.9</v>
      </c>
      <c r="AN9592" s="241">
        <f t="shared" si="1319"/>
        <v>313065.51797920611</v>
      </c>
      <c r="AO9592" s="241">
        <f t="shared" si="1320"/>
        <v>245491.65517241383</v>
      </c>
      <c r="AP9592" s="152" t="e">
        <v>#N/A</v>
      </c>
      <c r="AQ9592" s="91">
        <f>AO9592-W9592</f>
        <v>-31025.195172413747</v>
      </c>
    </row>
    <row r="9593" spans="1:43" ht="14.25" hidden="1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1603</v>
      </c>
      <c r="F9593" s="158" t="s">
        <v>1603</v>
      </c>
      <c r="G9593" s="159" t="s">
        <v>1603</v>
      </c>
      <c r="H9593" s="158" t="s">
        <v>2837</v>
      </c>
      <c r="I9593" s="158" t="s">
        <v>5068</v>
      </c>
      <c r="J9593" s="168" t="s">
        <v>2839</v>
      </c>
      <c r="K9593" s="158" t="s">
        <v>32</v>
      </c>
      <c r="L9593" s="158" t="s">
        <v>1563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4"/>
        <v>58767.12</v>
      </c>
      <c r="W9593" s="164">
        <f t="shared" si="1315"/>
        <v>0</v>
      </c>
      <c r="X9593" s="164"/>
      <c r="Y9593" s="7">
        <f t="shared" si="1322"/>
        <v>0</v>
      </c>
      <c r="Z9593" s="164"/>
      <c r="AA9593" s="8">
        <f t="shared" si="1321"/>
        <v>0</v>
      </c>
      <c r="AB9593" s="164">
        <f t="shared" si="1328"/>
        <v>0</v>
      </c>
      <c r="AC9593" s="164">
        <f t="shared" si="1316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7"/>
        <v>0</v>
      </c>
      <c r="AK9593" s="241">
        <v>27032.879999999997</v>
      </c>
      <c r="AL9593" s="241">
        <f t="shared" si="1318"/>
        <v>0</v>
      </c>
      <c r="AM9593" s="241">
        <v>0</v>
      </c>
      <c r="AN9593" s="241">
        <f t="shared" si="1319"/>
        <v>27032.879999999997</v>
      </c>
      <c r="AO9593" s="241">
        <f t="shared" si="1320"/>
        <v>0</v>
      </c>
      <c r="AP9593" s="152" t="e">
        <v>#N/A</v>
      </c>
    </row>
    <row r="9594" spans="1:43" ht="14.25" hidden="1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2837</v>
      </c>
      <c r="I9594" s="158" t="s">
        <v>5068</v>
      </c>
      <c r="J9594" s="168" t="s">
        <v>2839</v>
      </c>
      <c r="K9594" s="158" t="s">
        <v>32</v>
      </c>
      <c r="L9594" s="158" t="s">
        <v>1563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4"/>
        <v>47954.22</v>
      </c>
      <c r="W9594" s="164">
        <f t="shared" si="1315"/>
        <v>0</v>
      </c>
      <c r="X9594" s="164"/>
      <c r="Y9594" s="7">
        <f t="shared" si="1322"/>
        <v>0</v>
      </c>
      <c r="Z9594" s="164"/>
      <c r="AA9594" s="8">
        <f t="shared" si="1321"/>
        <v>0</v>
      </c>
      <c r="AB9594" s="164">
        <f t="shared" si="1328"/>
        <v>0</v>
      </c>
      <c r="AC9594" s="164">
        <f t="shared" si="1316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7"/>
        <v>0</v>
      </c>
      <c r="AK9594" s="241">
        <v>20213.210495424064</v>
      </c>
      <c r="AL9594" s="241">
        <f t="shared" si="1318"/>
        <v>0</v>
      </c>
      <c r="AM9594" s="241">
        <v>0</v>
      </c>
      <c r="AN9594" s="241">
        <f t="shared" si="1319"/>
        <v>20213.210495424064</v>
      </c>
      <c r="AO9594" s="241">
        <f t="shared" si="1320"/>
        <v>0</v>
      </c>
      <c r="AP9594" s="152" t="e">
        <v>#N/A</v>
      </c>
    </row>
    <row r="9595" spans="1:43" ht="14.25" hidden="1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2930</v>
      </c>
      <c r="F9595" s="158" t="s">
        <v>2930</v>
      </c>
      <c r="G9595" s="159" t="s">
        <v>2930</v>
      </c>
      <c r="H9595" s="158" t="s">
        <v>2837</v>
      </c>
      <c r="I9595" s="158" t="s">
        <v>5068</v>
      </c>
      <c r="J9595" s="168" t="s">
        <v>2839</v>
      </c>
      <c r="K9595" s="158" t="s">
        <v>32</v>
      </c>
      <c r="L9595" s="158" t="s">
        <v>1563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5"/>
        <v>0</v>
      </c>
      <c r="X9595" s="164"/>
      <c r="Y9595" s="7">
        <f t="shared" si="1322"/>
        <v>0</v>
      </c>
      <c r="Z9595" s="164"/>
      <c r="AA9595" s="8">
        <f t="shared" si="1321"/>
        <v>0</v>
      </c>
      <c r="AB9595" s="164">
        <f t="shared" si="1328"/>
        <v>0</v>
      </c>
      <c r="AC9595" s="164">
        <f t="shared" si="1316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7"/>
        <v>0</v>
      </c>
      <c r="AK9595" s="241">
        <v>14274.517021279549</v>
      </c>
      <c r="AL9595" s="241">
        <f t="shared" si="1318"/>
        <v>-14148.817099999998</v>
      </c>
      <c r="AM9595" s="241">
        <v>0</v>
      </c>
      <c r="AN9595" s="241">
        <f t="shared" si="1319"/>
        <v>125.69992127955084</v>
      </c>
      <c r="AO9595" s="241">
        <f t="shared" si="1320"/>
        <v>0</v>
      </c>
      <c r="AP9595" s="152" t="e">
        <v>#N/A</v>
      </c>
    </row>
    <row r="9596" spans="1:43" ht="14.25" hidden="1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2837</v>
      </c>
      <c r="I9596" s="158" t="s">
        <v>5068</v>
      </c>
      <c r="J9596" s="168" t="s">
        <v>2839</v>
      </c>
      <c r="K9596" s="158" t="s">
        <v>32</v>
      </c>
      <c r="L9596" s="158" t="s">
        <v>1563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4"/>
        <v>1000000</v>
      </c>
      <c r="W9596" s="164">
        <f t="shared" si="1315"/>
        <v>0</v>
      </c>
      <c r="X9596" s="164"/>
      <c r="Y9596" s="7">
        <f t="shared" si="1322"/>
        <v>0</v>
      </c>
      <c r="Z9596" s="164"/>
      <c r="AA9596" s="8">
        <f t="shared" si="1321"/>
        <v>0</v>
      </c>
      <c r="AB9596" s="164">
        <f t="shared" si="1328"/>
        <v>0</v>
      </c>
      <c r="AC9596" s="164">
        <f t="shared" si="1316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7"/>
        <v>0</v>
      </c>
      <c r="AK9596" s="241">
        <v>0</v>
      </c>
      <c r="AL9596" s="241">
        <f t="shared" si="1318"/>
        <v>0</v>
      </c>
      <c r="AM9596" s="241">
        <v>0</v>
      </c>
      <c r="AN9596" s="241">
        <f t="shared" si="1319"/>
        <v>0</v>
      </c>
      <c r="AO9596" s="241">
        <f t="shared" si="1320"/>
        <v>0</v>
      </c>
      <c r="AP9596" s="152" t="e">
        <v>#N/A</v>
      </c>
    </row>
    <row r="9597" spans="1:43" ht="14.25" hidden="1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2837</v>
      </c>
      <c r="I9597" s="158" t="s">
        <v>5068</v>
      </c>
      <c r="J9597" s="168" t="s">
        <v>2839</v>
      </c>
      <c r="K9597" s="158" t="s">
        <v>32</v>
      </c>
      <c r="L9597" s="158" t="s">
        <v>1563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4"/>
        <v>1000000</v>
      </c>
      <c r="W9597" s="164">
        <f t="shared" si="1315"/>
        <v>0</v>
      </c>
      <c r="X9597" s="164"/>
      <c r="Y9597" s="7">
        <f t="shared" si="1322"/>
        <v>0</v>
      </c>
      <c r="Z9597" s="164"/>
      <c r="AA9597" s="8">
        <f t="shared" si="1321"/>
        <v>0</v>
      </c>
      <c r="AB9597" s="164">
        <f t="shared" si="1328"/>
        <v>0</v>
      </c>
      <c r="AC9597" s="164">
        <f t="shared" si="1316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7"/>
        <v>0</v>
      </c>
      <c r="AK9597" s="241">
        <v>0</v>
      </c>
      <c r="AL9597" s="241">
        <f t="shared" si="1318"/>
        <v>0</v>
      </c>
      <c r="AM9597" s="241">
        <v>0</v>
      </c>
      <c r="AN9597" s="241">
        <f t="shared" si="1319"/>
        <v>0</v>
      </c>
      <c r="AO9597" s="241">
        <f t="shared" si="1320"/>
        <v>0</v>
      </c>
      <c r="AP9597" s="152" t="e">
        <v>#N/A</v>
      </c>
    </row>
    <row r="9598" spans="1:43" ht="14.25" hidden="1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2837</v>
      </c>
      <c r="I9598" s="158" t="s">
        <v>5068</v>
      </c>
      <c r="J9598" s="168" t="s">
        <v>2839</v>
      </c>
      <c r="K9598" s="158" t="s">
        <v>32</v>
      </c>
      <c r="L9598" s="158" t="s">
        <v>1563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0">S9598+T9598-U9598</f>
        <v>7400000</v>
      </c>
      <c r="W9598" s="164">
        <f t="shared" ref="W9598:W9628" si="1331">IF(O9598="折扣",U9598*P9598,U9598*(1+AI9598)/(1+P9598+AI9598))</f>
        <v>0</v>
      </c>
      <c r="X9598" s="164"/>
      <c r="Y9598" s="7">
        <f t="shared" si="1322"/>
        <v>0</v>
      </c>
      <c r="Z9598" s="164"/>
      <c r="AA9598" s="8">
        <f t="shared" ref="AA9598:AA9628" si="1332">AO9598+X9598</f>
        <v>0</v>
      </c>
      <c r="AB9598" s="164">
        <f t="shared" si="1328"/>
        <v>0</v>
      </c>
      <c r="AC9598" s="164">
        <f t="shared" ref="AC9598:AC9626" si="1333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4">AM9598/(1+AI9598)</f>
        <v>0</v>
      </c>
      <c r="AK9598" s="241">
        <v>0</v>
      </c>
      <c r="AL9598" s="241">
        <f t="shared" ref="AL9598:AL9628" si="1335">T9598*AI9598</f>
        <v>0</v>
      </c>
      <c r="AM9598" s="241">
        <v>0</v>
      </c>
      <c r="AN9598" s="241">
        <f t="shared" ref="AN9598:AN9628" si="1336">AK9598+AL9598-AM9598+U9598</f>
        <v>0</v>
      </c>
      <c r="AO9598" s="241">
        <f t="shared" ref="AO9598:AO9628" si="1337">IF(O9598="折扣",AM9598*P9598,AM9598/(1+P9598+AI9598))</f>
        <v>0</v>
      </c>
      <c r="AP9598" s="152" t="e">
        <v>#N/A</v>
      </c>
    </row>
    <row r="9599" spans="1:43" ht="14.25" hidden="1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4775</v>
      </c>
      <c r="F9599" s="158" t="s">
        <v>4775</v>
      </c>
      <c r="G9599" s="159" t="s">
        <v>4775</v>
      </c>
      <c r="H9599" s="158" t="s">
        <v>2837</v>
      </c>
      <c r="I9599" s="158" t="s">
        <v>5068</v>
      </c>
      <c r="J9599" s="168" t="s">
        <v>2839</v>
      </c>
      <c r="K9599" s="158" t="s">
        <v>32</v>
      </c>
      <c r="L9599" s="158" t="s">
        <v>1563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0"/>
        <v>34373.11</v>
      </c>
      <c r="W9599" s="164">
        <f t="shared" si="1331"/>
        <v>5870.6666666666661</v>
      </c>
      <c r="X9599" s="164"/>
      <c r="Y9599" s="7">
        <f t="shared" si="1322"/>
        <v>0</v>
      </c>
      <c r="Z9599" s="164"/>
      <c r="AA9599" s="8">
        <f t="shared" si="1332"/>
        <v>4193.3333333333321</v>
      </c>
      <c r="AB9599" s="164">
        <f t="shared" si="1328"/>
        <v>41.933333333333394</v>
      </c>
      <c r="AC9599" s="164">
        <f t="shared" si="1333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4"/>
        <v>4223.2857142857138</v>
      </c>
      <c r="AK9599" s="241">
        <v>0</v>
      </c>
      <c r="AL9599" s="241">
        <f t="shared" si="1335"/>
        <v>16114.284</v>
      </c>
      <c r="AM9599" s="241">
        <v>5912.5999999999995</v>
      </c>
      <c r="AN9599" s="241">
        <f t="shared" si="1336"/>
        <v>16114.284</v>
      </c>
      <c r="AO9599" s="241">
        <f t="shared" si="1337"/>
        <v>4193.3333333333321</v>
      </c>
      <c r="AP9599" s="152" t="e">
        <v>#N/A</v>
      </c>
      <c r="AQ9599" s="91">
        <f t="shared" ref="AQ9599:AQ9604" si="1338">AO9599-W9599</f>
        <v>-1677.3333333333339</v>
      </c>
    </row>
    <row r="9600" spans="1:43" ht="14.25" hidden="1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2919</v>
      </c>
      <c r="F9600" s="158" t="s">
        <v>2919</v>
      </c>
      <c r="G9600" s="159" t="s">
        <v>2919</v>
      </c>
      <c r="H9600" s="158" t="s">
        <v>2837</v>
      </c>
      <c r="I9600" s="158" t="s">
        <v>5068</v>
      </c>
      <c r="J9600" s="168" t="s">
        <v>2839</v>
      </c>
      <c r="K9600" s="158" t="s">
        <v>32</v>
      </c>
      <c r="L9600" s="158" t="s">
        <v>1563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1"/>
        <v>12734.516197605191</v>
      </c>
      <c r="X9600" s="164"/>
      <c r="Y9600" s="7">
        <f t="shared" si="1322"/>
        <v>0</v>
      </c>
      <c r="Z9600" s="164"/>
      <c r="AA9600" s="8">
        <f t="shared" si="1332"/>
        <v>8843.2265990433953</v>
      </c>
      <c r="AB9600" s="164">
        <f t="shared" si="1328"/>
        <v>90.96082998289603</v>
      </c>
      <c r="AC9600" s="164">
        <f t="shared" si="1333"/>
        <v>12825.477027588087</v>
      </c>
      <c r="AD9600" s="165">
        <v>0.05</v>
      </c>
      <c r="AE9600" s="160"/>
      <c r="AF9600" s="160"/>
      <c r="AG9600" s="160" t="s">
        <v>5003</v>
      </c>
      <c r="AH9600" s="223" t="s">
        <v>42</v>
      </c>
      <c r="AI9600" s="162">
        <v>0.4</v>
      </c>
      <c r="AJ9600" s="241">
        <f t="shared" si="1334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7"/>
        <v>8843.2265990433953</v>
      </c>
      <c r="AP9600" s="152" t="e">
        <v>#N/A</v>
      </c>
      <c r="AQ9600" s="91">
        <f t="shared" si="1338"/>
        <v>-3891.2895985617961</v>
      </c>
    </row>
    <row r="9601" spans="1:43" ht="14.25" hidden="1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2919</v>
      </c>
      <c r="F9601" s="158" t="s">
        <v>2919</v>
      </c>
      <c r="G9601" s="159" t="s">
        <v>2919</v>
      </c>
      <c r="H9601" s="158" t="s">
        <v>2837</v>
      </c>
      <c r="I9601" s="158" t="s">
        <v>5068</v>
      </c>
      <c r="J9601" s="168" t="s">
        <v>2839</v>
      </c>
      <c r="K9601" s="158" t="s">
        <v>32</v>
      </c>
      <c r="L9601" s="158" t="s">
        <v>1563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0"/>
        <v>0</v>
      </c>
      <c r="W9601" s="164">
        <f t="shared" si="1331"/>
        <v>89717.029993820004</v>
      </c>
      <c r="X9601" s="164"/>
      <c r="Y9601" s="7">
        <f t="shared" si="1322"/>
        <v>0</v>
      </c>
      <c r="Z9601" s="164"/>
      <c r="AA9601" s="8">
        <f t="shared" si="1332"/>
        <v>89751.785066214448</v>
      </c>
      <c r="AB9601" s="164">
        <f t="shared" si="1328"/>
        <v>1908.8729785919131</v>
      </c>
      <c r="AC9601" s="164">
        <f t="shared" si="1333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4"/>
        <v>91661.397514431781</v>
      </c>
      <c r="AK9601" s="241">
        <v>66860.261922936887</v>
      </c>
      <c r="AL9601" s="241">
        <f t="shared" si="1335"/>
        <v>-29243.594399999998</v>
      </c>
      <c r="AM9601" s="241">
        <f>S9601+AK9601+T9601+AL9601</f>
        <v>129242.5704953488</v>
      </c>
      <c r="AN9601" s="241">
        <f t="shared" si="1336"/>
        <v>0</v>
      </c>
      <c r="AO9601" s="241">
        <f t="shared" si="1337"/>
        <v>89751.785066214448</v>
      </c>
      <c r="AP9601" s="152" t="e">
        <v>#N/A</v>
      </c>
      <c r="AQ9601" s="91">
        <f t="shared" si="1338"/>
        <v>34.755072394444142</v>
      </c>
    </row>
    <row r="9602" spans="1:43" ht="14.25" hidden="1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4388</v>
      </c>
      <c r="F9602" s="158" t="s">
        <v>4388</v>
      </c>
      <c r="G9602" s="159" t="s">
        <v>4388</v>
      </c>
      <c r="H9602" s="158" t="s">
        <v>2837</v>
      </c>
      <c r="I9602" s="158" t="s">
        <v>5068</v>
      </c>
      <c r="J9602" s="168" t="s">
        <v>2839</v>
      </c>
      <c r="K9602" s="158" t="s">
        <v>32</v>
      </c>
      <c r="L9602" s="158" t="s">
        <v>1563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0"/>
        <v>6323.27</v>
      </c>
      <c r="W9602" s="164">
        <f t="shared" si="1331"/>
        <v>3676.7299999999996</v>
      </c>
      <c r="X9602" s="164"/>
      <c r="Y9602" s="7">
        <f t="shared" si="1322"/>
        <v>0</v>
      </c>
      <c r="Z9602" s="164"/>
      <c r="AA9602" s="8">
        <f t="shared" si="1332"/>
        <v>3676.7810218978098</v>
      </c>
      <c r="AB9602" s="164">
        <f t="shared" si="1328"/>
        <v>0</v>
      </c>
      <c r="AC9602" s="164">
        <f t="shared" si="1333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4"/>
        <v>3676.7810218978098</v>
      </c>
      <c r="AK9602" s="241">
        <v>0</v>
      </c>
      <c r="AL9602" s="241">
        <f t="shared" si="1335"/>
        <v>3700</v>
      </c>
      <c r="AM9602" s="241">
        <v>5037.1899999999996</v>
      </c>
      <c r="AN9602" s="241">
        <f t="shared" si="1336"/>
        <v>2339.54</v>
      </c>
      <c r="AO9602" s="241">
        <f t="shared" si="1337"/>
        <v>3676.7810218978098</v>
      </c>
      <c r="AP9602" s="152" t="e">
        <v>#N/A</v>
      </c>
      <c r="AQ9602" s="91">
        <f t="shared" si="1338"/>
        <v>5.1021897810187511E-2</v>
      </c>
    </row>
    <row r="9603" spans="1:43" ht="14.25" hidden="1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4388</v>
      </c>
      <c r="F9603" s="158" t="s">
        <v>4388</v>
      </c>
      <c r="G9603" s="159" t="s">
        <v>4388</v>
      </c>
      <c r="H9603" s="158" t="s">
        <v>2837</v>
      </c>
      <c r="I9603" s="158" t="s">
        <v>5068</v>
      </c>
      <c r="J9603" s="168" t="s">
        <v>2839</v>
      </c>
      <c r="K9603" s="158" t="s">
        <v>32</v>
      </c>
      <c r="L9603" s="158" t="s">
        <v>1563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0"/>
        <v>0</v>
      </c>
      <c r="W9603" s="164">
        <f t="shared" si="1331"/>
        <v>12027.406965517257</v>
      </c>
      <c r="X9603" s="164"/>
      <c r="Y9603" s="7">
        <f t="shared" ref="Y9603:Y9666" si="1339">IF(W9603-AC9603&lt;=0,0,IF(O9603="返现",MAX(W9603-AB9603-AC9603,0),MAX(W9603-AC9603,0)))</f>
        <v>0</v>
      </c>
      <c r="Z9603" s="164"/>
      <c r="AA9603" s="8">
        <f t="shared" si="1332"/>
        <v>12024.153729518253</v>
      </c>
      <c r="AB9603" s="164">
        <f t="shared" si="1328"/>
        <v>341.20303448275808</v>
      </c>
      <c r="AC9603" s="164">
        <f t="shared" si="1333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4"/>
        <v>12365.264473618063</v>
      </c>
      <c r="AK9603" s="241">
        <v>5066.4129078014521</v>
      </c>
      <c r="AL9603" s="241">
        <f t="shared" si="1335"/>
        <v>0</v>
      </c>
      <c r="AM9603" s="241">
        <f>S9603+AK9603</f>
        <v>17435.022907801467</v>
      </c>
      <c r="AN9603" s="241">
        <f t="shared" si="1336"/>
        <v>0</v>
      </c>
      <c r="AO9603" s="241">
        <f t="shared" si="1337"/>
        <v>12024.153729518253</v>
      </c>
      <c r="AP9603" s="152" t="e">
        <v>#N/A</v>
      </c>
      <c r="AQ9603" s="91">
        <f t="shared" si="1338"/>
        <v>-3.2532359990036639</v>
      </c>
    </row>
    <row r="9604" spans="1:43" ht="14.25" hidden="1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4388</v>
      </c>
      <c r="F9604" s="158" t="s">
        <v>4388</v>
      </c>
      <c r="G9604" s="159" t="s">
        <v>4388</v>
      </c>
      <c r="H9604" s="158" t="s">
        <v>2837</v>
      </c>
      <c r="I9604" s="158" t="s">
        <v>5068</v>
      </c>
      <c r="J9604" s="168" t="s">
        <v>2839</v>
      </c>
      <c r="K9604" s="158" t="s">
        <v>32</v>
      </c>
      <c r="L9604" s="158" t="s">
        <v>1563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0"/>
        <v>12793.410000000033</v>
      </c>
      <c r="W9604" s="164">
        <f t="shared" si="1331"/>
        <v>327206.58999999997</v>
      </c>
      <c r="X9604" s="164"/>
      <c r="Y9604" s="7">
        <f t="shared" si="1339"/>
        <v>0</v>
      </c>
      <c r="Z9604" s="164"/>
      <c r="AA9604" s="8">
        <f t="shared" si="1332"/>
        <v>245878.64078014184</v>
      </c>
      <c r="AB9604" s="164">
        <f t="shared" si="1328"/>
        <v>0</v>
      </c>
      <c r="AC9604" s="164">
        <f t="shared" si="1333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4"/>
        <v>245878.64078014184</v>
      </c>
      <c r="AK9604" s="241">
        <v>0</v>
      </c>
      <c r="AL9604" s="241">
        <f t="shared" si="1335"/>
        <v>136000</v>
      </c>
      <c r="AM9604" s="241">
        <f>361665.12-AM9603</f>
        <v>344230.09709219856</v>
      </c>
      <c r="AN9604" s="241">
        <f t="shared" si="1336"/>
        <v>118976.49290780141</v>
      </c>
      <c r="AO9604" s="241">
        <f t="shared" si="1337"/>
        <v>245878.64078014184</v>
      </c>
      <c r="AP9604" s="152" t="e">
        <v>#N/A</v>
      </c>
      <c r="AQ9604" s="91">
        <f t="shared" si="1338"/>
        <v>-81327.949219858128</v>
      </c>
    </row>
    <row r="9605" spans="1:43" ht="14.25" hidden="1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4388</v>
      </c>
      <c r="F9605" s="158" t="s">
        <v>4388</v>
      </c>
      <c r="G9605" s="159" t="s">
        <v>4388</v>
      </c>
      <c r="H9605" s="158" t="s">
        <v>2837</v>
      </c>
      <c r="I9605" s="158" t="s">
        <v>5068</v>
      </c>
      <c r="J9605" s="168" t="s">
        <v>2839</v>
      </c>
      <c r="K9605" s="158" t="s">
        <v>32</v>
      </c>
      <c r="L9605" s="158" t="s">
        <v>1563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0"/>
        <v>19178.080000000002</v>
      </c>
      <c r="W9605" s="164">
        <f t="shared" si="1331"/>
        <v>0</v>
      </c>
      <c r="X9605" s="164"/>
      <c r="Y9605" s="7">
        <f t="shared" si="1339"/>
        <v>0</v>
      </c>
      <c r="Z9605" s="164"/>
      <c r="AA9605" s="8">
        <f t="shared" si="1332"/>
        <v>0</v>
      </c>
      <c r="AB9605" s="164">
        <f t="shared" si="1328"/>
        <v>0</v>
      </c>
      <c r="AC9605" s="164">
        <f t="shared" si="1333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4"/>
        <v>0</v>
      </c>
      <c r="AK9605" s="241">
        <v>0</v>
      </c>
      <c r="AL9605" s="241">
        <f t="shared" si="1335"/>
        <v>8821.9168000000009</v>
      </c>
      <c r="AM9605" s="241">
        <v>0</v>
      </c>
      <c r="AN9605" s="241">
        <f t="shared" si="1336"/>
        <v>8821.9168000000009</v>
      </c>
      <c r="AO9605" s="241">
        <f t="shared" si="1337"/>
        <v>0</v>
      </c>
      <c r="AP9605" s="152" t="e">
        <v>#N/A</v>
      </c>
    </row>
    <row r="9606" spans="1:43" ht="14.25" hidden="1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2920</v>
      </c>
      <c r="F9606" s="158" t="s">
        <v>2920</v>
      </c>
      <c r="G9606" s="159" t="s">
        <v>2920</v>
      </c>
      <c r="H9606" s="158" t="s">
        <v>2837</v>
      </c>
      <c r="I9606" s="158" t="s">
        <v>5068</v>
      </c>
      <c r="J9606" s="168" t="s">
        <v>2839</v>
      </c>
      <c r="K9606" s="158" t="s">
        <v>32</v>
      </c>
      <c r="L9606" s="158" t="s">
        <v>1563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0"/>
        <v>3621.4424817560939</v>
      </c>
      <c r="W9606" s="164">
        <f t="shared" si="1331"/>
        <v>14883.680000000002</v>
      </c>
      <c r="X9606" s="164"/>
      <c r="Y9606" s="7">
        <f t="shared" si="1339"/>
        <v>217.28000000000065</v>
      </c>
      <c r="Z9606" s="164"/>
      <c r="AA9606" s="8">
        <f t="shared" si="1332"/>
        <v>14884.214814814804</v>
      </c>
      <c r="AB9606" s="164">
        <f t="shared" si="1328"/>
        <v>-217.28000000000065</v>
      </c>
      <c r="AC9606" s="164">
        <f t="shared" si="1333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4"/>
        <v>14666.92700729926</v>
      </c>
      <c r="AK9606" s="241">
        <v>3679.771824805066</v>
      </c>
      <c r="AL9606" s="241">
        <f t="shared" si="1335"/>
        <v>0</v>
      </c>
      <c r="AM9606" s="241">
        <v>20093.689999999988</v>
      </c>
      <c r="AN9606" s="241">
        <f t="shared" si="1336"/>
        <v>-1747.5181751949203</v>
      </c>
      <c r="AO9606" s="241">
        <f t="shared" si="1337"/>
        <v>14884.214814814804</v>
      </c>
      <c r="AP9606" s="152" t="e">
        <v>#N/A</v>
      </c>
      <c r="AQ9606" s="91">
        <f t="shared" ref="AQ9606:AQ9607" si="1340">AO9606-W9606</f>
        <v>0.53481481480230286</v>
      </c>
    </row>
    <row r="9607" spans="1:43" ht="14.25" hidden="1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2920</v>
      </c>
      <c r="F9607" s="158" t="s">
        <v>2920</v>
      </c>
      <c r="G9607" s="159" t="s">
        <v>2920</v>
      </c>
      <c r="H9607" s="158" t="s">
        <v>2837</v>
      </c>
      <c r="I9607" s="158" t="s">
        <v>5068</v>
      </c>
      <c r="J9607" s="168" t="s">
        <v>2839</v>
      </c>
      <c r="K9607" s="158" t="s">
        <v>32</v>
      </c>
      <c r="L9607" s="158" t="s">
        <v>1563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0"/>
        <v>159.16000000007625</v>
      </c>
      <c r="W9607" s="164">
        <f t="shared" si="1331"/>
        <v>64491.31903448276</v>
      </c>
      <c r="X9607" s="164"/>
      <c r="Y9607" s="7">
        <f t="shared" si="1339"/>
        <v>0</v>
      </c>
      <c r="Z9607" s="164"/>
      <c r="AA9607" s="8">
        <f t="shared" si="1332"/>
        <v>64491.986206896559</v>
      </c>
      <c r="AB9607" s="164">
        <f t="shared" si="1328"/>
        <v>1829.5409655172407</v>
      </c>
      <c r="AC9607" s="164">
        <f t="shared" si="1333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4"/>
        <v>66321.54609929079</v>
      </c>
      <c r="AK9607" s="241">
        <v>27253.222217196366</v>
      </c>
      <c r="AL9607" s="241">
        <f t="shared" si="1335"/>
        <v>0</v>
      </c>
      <c r="AM9607" s="241">
        <v>93513.38</v>
      </c>
      <c r="AN9607" s="241">
        <f t="shared" si="1336"/>
        <v>60.702217196361744</v>
      </c>
      <c r="AO9607" s="241">
        <f t="shared" si="1337"/>
        <v>64491.986206896559</v>
      </c>
      <c r="AP9607" s="152" t="e">
        <v>#N/A</v>
      </c>
      <c r="AQ9607" s="91">
        <f t="shared" si="1340"/>
        <v>0.66717241379956249</v>
      </c>
    </row>
    <row r="9608" spans="1:43" ht="14.25" hidden="1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1629</v>
      </c>
      <c r="F9608" s="158" t="s">
        <v>5004</v>
      </c>
      <c r="G9608" s="159" t="s">
        <v>1629</v>
      </c>
      <c r="H9608" s="158" t="s">
        <v>2837</v>
      </c>
      <c r="I9608" s="158" t="s">
        <v>5068</v>
      </c>
      <c r="J9608" s="168" t="s">
        <v>2839</v>
      </c>
      <c r="K9608" s="158" t="s">
        <v>32</v>
      </c>
      <c r="L9608" s="158" t="s">
        <v>1563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0"/>
        <v>-133.03958904003957</v>
      </c>
      <c r="W9608" s="164">
        <f t="shared" si="1331"/>
        <v>0</v>
      </c>
      <c r="X9608" s="164"/>
      <c r="Y9608" s="7">
        <f t="shared" si="1339"/>
        <v>0</v>
      </c>
      <c r="Z9608" s="164"/>
      <c r="AA9608" s="8">
        <f t="shared" si="1332"/>
        <v>0</v>
      </c>
      <c r="AB9608" s="164">
        <f t="shared" si="1328"/>
        <v>0</v>
      </c>
      <c r="AC9608" s="164">
        <f t="shared" si="1333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4"/>
        <v>0</v>
      </c>
      <c r="AK9608" s="241">
        <v>97722.98958904075</v>
      </c>
      <c r="AL9608" s="241">
        <f t="shared" si="1335"/>
        <v>-97589.782000000007</v>
      </c>
      <c r="AM9608" s="241">
        <v>0</v>
      </c>
      <c r="AN9608" s="241">
        <f t="shared" si="1336"/>
        <v>133.20758904074319</v>
      </c>
      <c r="AO9608" s="241">
        <f t="shared" si="1337"/>
        <v>0</v>
      </c>
      <c r="AP9608" s="152" t="e">
        <v>#N/A</v>
      </c>
    </row>
    <row r="9609" spans="1:43" ht="14.25" hidden="1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2837</v>
      </c>
      <c r="I9609" s="158" t="s">
        <v>5068</v>
      </c>
      <c r="J9609" s="168" t="s">
        <v>2839</v>
      </c>
      <c r="K9609" s="158" t="s">
        <v>32</v>
      </c>
      <c r="L9609" s="158" t="s">
        <v>1563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0"/>
        <v>5033.5263503718888</v>
      </c>
      <c r="W9609" s="164">
        <f t="shared" si="1331"/>
        <v>645002.9779132437</v>
      </c>
      <c r="X9609" s="164"/>
      <c r="Y9609" s="7">
        <f t="shared" si="1339"/>
        <v>0</v>
      </c>
      <c r="Z9609" s="164"/>
      <c r="AA9609" s="8">
        <f t="shared" si="1332"/>
        <v>605989.19327182078</v>
      </c>
      <c r="AB9609" s="164">
        <f t="shared" si="1328"/>
        <v>4708.0057363844244</v>
      </c>
      <c r="AC9609" s="164">
        <f t="shared" si="1333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4"/>
        <v>610412.42959135061</v>
      </c>
      <c r="AK9609" s="241">
        <v>0</v>
      </c>
      <c r="AL9609" s="241">
        <f t="shared" si="1335"/>
        <v>242255.4687</v>
      </c>
      <c r="AM9609" s="241">
        <f>908241.07-AM9610</f>
        <v>836265.02854015038</v>
      </c>
      <c r="AN9609" s="241">
        <f t="shared" si="1336"/>
        <v>55701.42380947771</v>
      </c>
      <c r="AO9609" s="241">
        <f t="shared" si="1337"/>
        <v>605989.19327182078</v>
      </c>
      <c r="AP9609" s="152" t="e">
        <v>#N/A</v>
      </c>
      <c r="AQ9609" s="91">
        <f t="shared" ref="AQ9609:AQ9610" si="1341">AO9609-W9609</f>
        <v>-39013.784641422913</v>
      </c>
    </row>
    <row r="9610" spans="1:43" ht="14.25" hidden="1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2837</v>
      </c>
      <c r="I9610" s="158" t="s">
        <v>5068</v>
      </c>
      <c r="J9610" s="168" t="s">
        <v>2839</v>
      </c>
      <c r="K9610" s="158" t="s">
        <v>32</v>
      </c>
      <c r="L9610" s="158" t="s">
        <v>1563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0"/>
        <v>0</v>
      </c>
      <c r="W9610" s="164">
        <f t="shared" si="1331"/>
        <v>51439.494071435365</v>
      </c>
      <c r="X9610" s="164"/>
      <c r="Y9610" s="7">
        <f t="shared" si="1339"/>
        <v>0</v>
      </c>
      <c r="Z9610" s="164"/>
      <c r="AA9610" s="8">
        <f t="shared" si="1332"/>
        <v>51411.45818560684</v>
      </c>
      <c r="AB9610" s="164">
        <f t="shared" si="1328"/>
        <v>1126.4122789365283</v>
      </c>
      <c r="AC9610" s="164">
        <f t="shared" si="1333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4"/>
        <v>52537.256540036178</v>
      </c>
      <c r="AK9610" s="241">
        <v>19410.135109477676</v>
      </c>
      <c r="AL9610" s="241">
        <f t="shared" si="1335"/>
        <v>0</v>
      </c>
      <c r="AM9610" s="241">
        <f>S9610+AK9610</f>
        <v>71976.04145984957</v>
      </c>
      <c r="AN9610" s="241">
        <f t="shared" si="1336"/>
        <v>0</v>
      </c>
      <c r="AO9610" s="241">
        <f t="shared" si="1337"/>
        <v>51411.45818560684</v>
      </c>
      <c r="AP9610" s="152" t="e">
        <v>#N/A</v>
      </c>
      <c r="AQ9610" s="91">
        <f t="shared" si="1341"/>
        <v>-28.035885828525352</v>
      </c>
    </row>
    <row r="9611" spans="1:43" ht="14.25" hidden="1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2837</v>
      </c>
      <c r="I9611" s="158" t="s">
        <v>5068</v>
      </c>
      <c r="J9611" s="168" t="s">
        <v>2839</v>
      </c>
      <c r="K9611" s="158" t="s">
        <v>32</v>
      </c>
      <c r="L9611" s="158" t="s">
        <v>1563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0"/>
        <v>41882.351917808002</v>
      </c>
      <c r="W9611" s="164">
        <f t="shared" si="1331"/>
        <v>0</v>
      </c>
      <c r="X9611" s="164"/>
      <c r="Y9611" s="7">
        <f t="shared" si="1339"/>
        <v>0</v>
      </c>
      <c r="Z9611" s="164"/>
      <c r="AA9611" s="8">
        <f t="shared" si="1332"/>
        <v>0</v>
      </c>
      <c r="AB9611" s="164">
        <f t="shared" si="1328"/>
        <v>0</v>
      </c>
      <c r="AC9611" s="164">
        <f t="shared" si="1333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4"/>
        <v>0</v>
      </c>
      <c r="AK9611" s="241">
        <v>19255.634227395989</v>
      </c>
      <c r="AL9611" s="241">
        <f t="shared" si="1335"/>
        <v>0</v>
      </c>
      <c r="AM9611" s="241">
        <v>0</v>
      </c>
      <c r="AN9611" s="241">
        <f t="shared" si="1336"/>
        <v>19255.634227395989</v>
      </c>
      <c r="AO9611" s="241">
        <f t="shared" si="1337"/>
        <v>0</v>
      </c>
      <c r="AP9611" s="152" t="e">
        <v>#N/A</v>
      </c>
    </row>
    <row r="9612" spans="1:43" ht="14.25" hidden="1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1571</v>
      </c>
      <c r="F9612" s="158" t="s">
        <v>1571</v>
      </c>
      <c r="G9612" s="159" t="s">
        <v>1571</v>
      </c>
      <c r="H9612" s="158" t="s">
        <v>2837</v>
      </c>
      <c r="I9612" s="158" t="s">
        <v>5068</v>
      </c>
      <c r="J9612" s="168" t="s">
        <v>2839</v>
      </c>
      <c r="K9612" s="158" t="s">
        <v>32</v>
      </c>
      <c r="L9612" s="158" t="s">
        <v>1563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0"/>
        <v>21628.121489361591</v>
      </c>
      <c r="W9612" s="164">
        <f t="shared" si="1331"/>
        <v>1420.4242758620687</v>
      </c>
      <c r="X9612" s="164"/>
      <c r="Y9612" s="7">
        <f t="shared" si="1339"/>
        <v>0</v>
      </c>
      <c r="Z9612" s="164"/>
      <c r="AA9612" s="8">
        <f t="shared" si="1332"/>
        <v>1420.4206896551725</v>
      </c>
      <c r="AB9612" s="164">
        <f t="shared" si="1328"/>
        <v>40.295724137931302</v>
      </c>
      <c r="AC9612" s="164">
        <f t="shared" si="1333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4"/>
        <v>1460.7163120567377</v>
      </c>
      <c r="AK9612" s="241">
        <v>9465.0747345038399</v>
      </c>
      <c r="AL9612" s="241">
        <f t="shared" si="1335"/>
        <v>0</v>
      </c>
      <c r="AM9612" s="241">
        <v>2059.61</v>
      </c>
      <c r="AN9612" s="241">
        <f t="shared" si="1336"/>
        <v>8866.1847345038386</v>
      </c>
      <c r="AO9612" s="241">
        <f t="shared" si="1337"/>
        <v>1420.4206896551725</v>
      </c>
      <c r="AP9612" s="152" t="e">
        <v>#N/A</v>
      </c>
      <c r="AQ9612" s="91">
        <f t="shared" ref="AQ9612:AQ9613" si="1342">AO9612-W9612</f>
        <v>-3.5862068962160265E-3</v>
      </c>
    </row>
    <row r="9613" spans="1:43" ht="14.25" hidden="1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1578</v>
      </c>
      <c r="G9613" s="159" t="s">
        <v>1536</v>
      </c>
      <c r="H9613" s="158" t="s">
        <v>2837</v>
      </c>
      <c r="I9613" s="158" t="s">
        <v>5068</v>
      </c>
      <c r="J9613" s="168" t="s">
        <v>2839</v>
      </c>
      <c r="K9613" s="158" t="s">
        <v>32</v>
      </c>
      <c r="L9613" s="158" t="s">
        <v>1563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1"/>
        <v>0</v>
      </c>
      <c r="X9613" s="164"/>
      <c r="Y9613" s="7">
        <f t="shared" si="1339"/>
        <v>0</v>
      </c>
      <c r="Z9613" s="164"/>
      <c r="AA9613" s="8">
        <f t="shared" si="1332"/>
        <v>0</v>
      </c>
      <c r="AB9613" s="164">
        <f t="shared" si="1328"/>
        <v>0</v>
      </c>
      <c r="AC9613" s="164">
        <f t="shared" si="1333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4"/>
        <v>0</v>
      </c>
      <c r="AK9613" s="241">
        <v>62191.637484790757</v>
      </c>
      <c r="AL9613" s="241">
        <f t="shared" si="1335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7"/>
        <v>0</v>
      </c>
      <c r="AP9613" s="152" t="e">
        <v>#N/A</v>
      </c>
      <c r="AQ9613" s="91">
        <f t="shared" si="1342"/>
        <v>0</v>
      </c>
    </row>
    <row r="9614" spans="1:43" ht="14.25" hidden="1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1578</v>
      </c>
      <c r="G9614" s="159" t="s">
        <v>1536</v>
      </c>
      <c r="H9614" s="158" t="s">
        <v>2837</v>
      </c>
      <c r="I9614" s="158" t="s">
        <v>5068</v>
      </c>
      <c r="J9614" s="168" t="s">
        <v>2839</v>
      </c>
      <c r="K9614" s="158" t="s">
        <v>32</v>
      </c>
      <c r="L9614" s="158" t="s">
        <v>1563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0"/>
        <v>28767.119999999999</v>
      </c>
      <c r="W9614" s="164">
        <f t="shared" si="1331"/>
        <v>0</v>
      </c>
      <c r="X9614" s="164"/>
      <c r="Y9614" s="7">
        <f t="shared" si="1339"/>
        <v>0</v>
      </c>
      <c r="Z9614" s="164"/>
      <c r="AA9614" s="8">
        <f t="shared" si="1332"/>
        <v>0</v>
      </c>
      <c r="AB9614" s="164">
        <f t="shared" si="1328"/>
        <v>0</v>
      </c>
      <c r="AC9614" s="164">
        <f t="shared" si="1333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4"/>
        <v>0</v>
      </c>
      <c r="AK9614" s="241">
        <v>13232.880000000001</v>
      </c>
      <c r="AL9614" s="241">
        <f t="shared" si="1335"/>
        <v>0</v>
      </c>
      <c r="AM9614" s="241">
        <v>0</v>
      </c>
      <c r="AN9614" s="241">
        <f t="shared" si="1336"/>
        <v>13232.880000000001</v>
      </c>
      <c r="AO9614" s="241">
        <f t="shared" si="1337"/>
        <v>0</v>
      </c>
      <c r="AP9614" s="152" t="e">
        <v>#N/A</v>
      </c>
    </row>
    <row r="9615" spans="1:43" ht="14.25" hidden="1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1578</v>
      </c>
      <c r="G9615" s="159" t="s">
        <v>1536</v>
      </c>
      <c r="H9615" s="158" t="s">
        <v>2837</v>
      </c>
      <c r="I9615" s="158" t="s">
        <v>5068</v>
      </c>
      <c r="J9615" s="168" t="s">
        <v>2839</v>
      </c>
      <c r="K9615" s="158" t="s">
        <v>32</v>
      </c>
      <c r="L9615" s="158" t="s">
        <v>1563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0"/>
        <v>109760.85</v>
      </c>
      <c r="W9615" s="164">
        <f t="shared" si="1331"/>
        <v>141532.68</v>
      </c>
      <c r="X9615" s="164"/>
      <c r="Y9615" s="7">
        <f t="shared" si="1339"/>
        <v>0</v>
      </c>
      <c r="Z9615" s="164"/>
      <c r="AA9615" s="8">
        <f t="shared" si="1332"/>
        <v>131363.94999999998</v>
      </c>
      <c r="AB9615" s="164">
        <f t="shared" si="1328"/>
        <v>0</v>
      </c>
      <c r="AC9615" s="164">
        <f t="shared" si="1333"/>
        <v>141532.68</v>
      </c>
      <c r="AD9615" s="165">
        <v>0.05</v>
      </c>
      <c r="AE9615" s="160"/>
      <c r="AF9615" s="160"/>
      <c r="AG9615" s="160" t="s">
        <v>4999</v>
      </c>
      <c r="AH9615" s="223" t="s">
        <v>42</v>
      </c>
      <c r="AI9615" s="162">
        <v>0.4</v>
      </c>
      <c r="AJ9615" s="241">
        <f t="shared" si="1334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6"/>
        <v>59653.497300000017</v>
      </c>
      <c r="AO9615" s="241">
        <f t="shared" si="1337"/>
        <v>131363.94999999998</v>
      </c>
      <c r="AP9615" s="152" t="e">
        <v>#N/A</v>
      </c>
    </row>
    <row r="9616" spans="1:43" ht="14.25" hidden="1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1587</v>
      </c>
      <c r="F9616" s="158" t="s">
        <v>1587</v>
      </c>
      <c r="G9616" s="159" t="s">
        <v>1587</v>
      </c>
      <c r="H9616" s="158" t="s">
        <v>2837</v>
      </c>
      <c r="I9616" s="158" t="s">
        <v>5068</v>
      </c>
      <c r="J9616" s="168" t="s">
        <v>2839</v>
      </c>
      <c r="K9616" s="158" t="s">
        <v>32</v>
      </c>
      <c r="L9616" s="158" t="s">
        <v>1563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0"/>
        <v>3534.1800000000003</v>
      </c>
      <c r="W9616" s="164">
        <f t="shared" si="1331"/>
        <v>27437.454374999998</v>
      </c>
      <c r="X9616" s="164"/>
      <c r="Y9616" s="7">
        <f t="shared" si="1339"/>
        <v>0</v>
      </c>
      <c r="Z9616" s="164"/>
      <c r="AA9616" s="8">
        <f>AO9616+X9616</f>
        <v>27759.958333333332</v>
      </c>
      <c r="AB9616" s="164">
        <f t="shared" si="1328"/>
        <v>583.7756249999984</v>
      </c>
      <c r="AC9616" s="164">
        <f t="shared" si="1333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4"/>
        <v>28350.59574468085</v>
      </c>
      <c r="AK9616" s="241">
        <v>12995.323523637489</v>
      </c>
      <c r="AL9616" s="241">
        <f t="shared" si="1335"/>
        <v>0</v>
      </c>
      <c r="AM9616" s="241">
        <v>39974.339999999997</v>
      </c>
      <c r="AN9616" s="241">
        <f t="shared" si="1336"/>
        <v>1042.2135236374888</v>
      </c>
      <c r="AO9616" s="241">
        <f t="shared" si="1337"/>
        <v>27759.958333333332</v>
      </c>
      <c r="AP9616" s="152" t="e">
        <v>#N/A</v>
      </c>
      <c r="AQ9616" s="91">
        <f>AO9616-W9616</f>
        <v>322.50395833333459</v>
      </c>
    </row>
    <row r="9617" spans="1:43" ht="14.25" hidden="1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1587</v>
      </c>
      <c r="F9617" s="158" t="s">
        <v>1587</v>
      </c>
      <c r="G9617" s="159" t="s">
        <v>1587</v>
      </c>
      <c r="H9617" s="158" t="s">
        <v>2837</v>
      </c>
      <c r="I9617" s="158" t="s">
        <v>5068</v>
      </c>
      <c r="J9617" s="168" t="s">
        <v>2839</v>
      </c>
      <c r="K9617" s="158" t="s">
        <v>32</v>
      </c>
      <c r="L9617" s="158" t="s">
        <v>1563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0"/>
        <v>9589.0400000000009</v>
      </c>
      <c r="W9617" s="164">
        <f t="shared" si="1331"/>
        <v>0</v>
      </c>
      <c r="X9617" s="164"/>
      <c r="Y9617" s="7">
        <f t="shared" si="1339"/>
        <v>0</v>
      </c>
      <c r="Z9617" s="164"/>
      <c r="AA9617" s="8">
        <f t="shared" si="1332"/>
        <v>0</v>
      </c>
      <c r="AB9617" s="164">
        <f t="shared" si="1328"/>
        <v>0</v>
      </c>
      <c r="AC9617" s="164">
        <f t="shared" si="1333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4"/>
        <v>0</v>
      </c>
      <c r="AK9617" s="241">
        <v>4410.9599999999991</v>
      </c>
      <c r="AL9617" s="241">
        <f t="shared" si="1335"/>
        <v>0</v>
      </c>
      <c r="AM9617" s="241">
        <v>0</v>
      </c>
      <c r="AN9617" s="241">
        <f t="shared" si="1336"/>
        <v>4410.9599999999991</v>
      </c>
      <c r="AO9617" s="241">
        <f t="shared" si="1337"/>
        <v>0</v>
      </c>
      <c r="AP9617" s="152" t="e">
        <v>#N/A</v>
      </c>
    </row>
    <row r="9618" spans="1:43" ht="14.25" hidden="1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1591</v>
      </c>
      <c r="F9618" s="158" t="s">
        <v>1591</v>
      </c>
      <c r="G9618" s="159" t="s">
        <v>1591</v>
      </c>
      <c r="H9618" s="158" t="s">
        <v>2837</v>
      </c>
      <c r="I9618" s="158" t="s">
        <v>5068</v>
      </c>
      <c r="J9618" s="168" t="s">
        <v>2839</v>
      </c>
      <c r="K9618" s="158" t="s">
        <v>32</v>
      </c>
      <c r="L9618" s="158" t="s">
        <v>1563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0"/>
        <v>100714.29</v>
      </c>
      <c r="W9618" s="164">
        <f t="shared" si="1331"/>
        <v>0</v>
      </c>
      <c r="X9618" s="164"/>
      <c r="Y9618" s="7">
        <f t="shared" si="1339"/>
        <v>0</v>
      </c>
      <c r="Z9618" s="164"/>
      <c r="AA9618" s="8">
        <f t="shared" si="1332"/>
        <v>0</v>
      </c>
      <c r="AB9618" s="164">
        <f t="shared" si="1328"/>
        <v>0</v>
      </c>
      <c r="AC9618" s="164">
        <f t="shared" si="1333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4"/>
        <v>0</v>
      </c>
      <c r="AK9618" s="241">
        <v>0</v>
      </c>
      <c r="AL9618" s="241">
        <f t="shared" si="1335"/>
        <v>40285.716</v>
      </c>
      <c r="AM9618" s="241">
        <v>0</v>
      </c>
      <c r="AN9618" s="241">
        <f t="shared" si="1336"/>
        <v>40285.716</v>
      </c>
      <c r="AO9618" s="241">
        <f t="shared" si="1337"/>
        <v>0</v>
      </c>
      <c r="AP9618" s="152" t="e">
        <v>#N/A</v>
      </c>
    </row>
    <row r="9619" spans="1:43" ht="14.25" hidden="1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1591</v>
      </c>
      <c r="F9619" s="158" t="s">
        <v>1591</v>
      </c>
      <c r="G9619" s="159" t="s">
        <v>1591</v>
      </c>
      <c r="H9619" s="158" t="s">
        <v>2837</v>
      </c>
      <c r="I9619" s="158" t="s">
        <v>5068</v>
      </c>
      <c r="J9619" s="168" t="s">
        <v>2839</v>
      </c>
      <c r="K9619" s="158" t="s">
        <v>32</v>
      </c>
      <c r="L9619" s="158" t="s">
        <v>1563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0"/>
        <v>58026.69</v>
      </c>
      <c r="W9619" s="164">
        <f t="shared" si="1331"/>
        <v>43574.046827586208</v>
      </c>
      <c r="X9619" s="164"/>
      <c r="Y9619" s="7">
        <f t="shared" si="1339"/>
        <v>0</v>
      </c>
      <c r="Z9619" s="164"/>
      <c r="AA9619" s="8">
        <f t="shared" si="1332"/>
        <v>42547.279060761073</v>
      </c>
      <c r="AB9619" s="164">
        <f t="shared" si="1328"/>
        <v>1236.1431724137947</v>
      </c>
      <c r="AC9619" s="164">
        <f t="shared" si="1333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4"/>
        <v>43754.294069576994</v>
      </c>
      <c r="AK9619" s="241">
        <v>42163.119999999995</v>
      </c>
      <c r="AL9619" s="241">
        <f t="shared" si="1335"/>
        <v>0</v>
      </c>
      <c r="AM9619" s="241">
        <f>79157.53-AM9620</f>
        <v>61693.554638103553</v>
      </c>
      <c r="AN9619" s="241">
        <f t="shared" si="1336"/>
        <v>25279.755361896445</v>
      </c>
      <c r="AO9619" s="241">
        <f t="shared" si="1337"/>
        <v>42547.279060761073</v>
      </c>
      <c r="AP9619" s="152" t="e">
        <v>#N/A</v>
      </c>
      <c r="AQ9619" s="91">
        <f t="shared" ref="AQ9619:AQ9620" si="1343">AO9619-W9619</f>
        <v>-1026.7677668251345</v>
      </c>
    </row>
    <row r="9620" spans="1:43" ht="14.25" hidden="1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1591</v>
      </c>
      <c r="F9620" s="158" t="s">
        <v>1591</v>
      </c>
      <c r="G9620" s="159" t="s">
        <v>1591</v>
      </c>
      <c r="H9620" s="158" t="s">
        <v>2837</v>
      </c>
      <c r="I9620" s="158" t="s">
        <v>5068</v>
      </c>
      <c r="J9620" s="168" t="s">
        <v>2839</v>
      </c>
      <c r="K9620" s="158" t="s">
        <v>32</v>
      </c>
      <c r="L9620" s="158" t="s">
        <v>1563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0"/>
        <v>0</v>
      </c>
      <c r="W9620" s="164">
        <f t="shared" si="1331"/>
        <v>10535.341401273889</v>
      </c>
      <c r="X9620" s="164"/>
      <c r="Y9620" s="7">
        <f t="shared" si="1339"/>
        <v>0</v>
      </c>
      <c r="Z9620" s="164"/>
      <c r="AA9620" s="8">
        <f t="shared" si="1332"/>
        <v>11123.5511859213</v>
      </c>
      <c r="AB9620" s="164">
        <f t="shared" si="1328"/>
        <v>793.75859872611363</v>
      </c>
      <c r="AC9620" s="164">
        <f t="shared" si="1333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4"/>
        <v>11961.626960203042</v>
      </c>
      <c r="AK9620" s="241">
        <v>6134.8753618964402</v>
      </c>
      <c r="AL9620" s="241">
        <f t="shared" si="1335"/>
        <v>0</v>
      </c>
      <c r="AM9620" s="241">
        <f>S9620+AK9620</f>
        <v>17463.975361896442</v>
      </c>
      <c r="AN9620" s="241">
        <f t="shared" si="1336"/>
        <v>0</v>
      </c>
      <c r="AO9620" s="241">
        <f t="shared" si="1337"/>
        <v>11123.5511859213</v>
      </c>
      <c r="AP9620" s="152" t="e">
        <v>#N/A</v>
      </c>
      <c r="AQ9620" s="91">
        <f t="shared" si="1343"/>
        <v>588.20978464741165</v>
      </c>
    </row>
    <row r="9621" spans="1:43" ht="14.25" hidden="1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1592</v>
      </c>
      <c r="F9621" s="158" t="s">
        <v>1592</v>
      </c>
      <c r="G9621" s="159" t="s">
        <v>1592</v>
      </c>
      <c r="H9621" s="158" t="s">
        <v>2837</v>
      </c>
      <c r="I9621" s="158" t="s">
        <v>5068</v>
      </c>
      <c r="J9621" s="168" t="s">
        <v>2839</v>
      </c>
      <c r="K9621" s="158" t="s">
        <v>32</v>
      </c>
      <c r="L9621" s="158" t="s">
        <v>1563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0"/>
        <v>15073.85082191995</v>
      </c>
      <c r="W9621" s="164">
        <f t="shared" si="1331"/>
        <v>0</v>
      </c>
      <c r="X9621" s="164"/>
      <c r="Y9621" s="7">
        <f t="shared" si="1339"/>
        <v>0</v>
      </c>
      <c r="Z9621" s="164"/>
      <c r="AA9621" s="8">
        <f t="shared" si="1332"/>
        <v>0</v>
      </c>
      <c r="AB9621" s="164">
        <f t="shared" si="1328"/>
        <v>0</v>
      </c>
      <c r="AC9621" s="164">
        <f t="shared" si="1333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4"/>
        <v>0</v>
      </c>
      <c r="AK9621" s="241">
        <v>7113.4496438361239</v>
      </c>
      <c r="AL9621" s="241">
        <f t="shared" si="1335"/>
        <v>0</v>
      </c>
      <c r="AM9621" s="241">
        <v>0</v>
      </c>
      <c r="AN9621" s="241">
        <f t="shared" si="1336"/>
        <v>7113.4496438361239</v>
      </c>
      <c r="AO9621" s="241">
        <f t="shared" si="1337"/>
        <v>0</v>
      </c>
      <c r="AP9621" s="152" t="e">
        <v>#N/A</v>
      </c>
    </row>
    <row r="9622" spans="1:43" ht="14.25" hidden="1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2921</v>
      </c>
      <c r="F9622" s="158" t="s">
        <v>2921</v>
      </c>
      <c r="G9622" s="159" t="s">
        <v>2921</v>
      </c>
      <c r="H9622" s="158" t="s">
        <v>2837</v>
      </c>
      <c r="I9622" s="158" t="s">
        <v>5068</v>
      </c>
      <c r="J9622" s="168" t="s">
        <v>2839</v>
      </c>
      <c r="K9622" s="158" t="s">
        <v>32</v>
      </c>
      <c r="L9622" s="158" t="s">
        <v>1563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0"/>
        <v>0</v>
      </c>
      <c r="W9622" s="164">
        <f t="shared" si="1331"/>
        <v>61868.427587150174</v>
      </c>
      <c r="X9622" s="164"/>
      <c r="Y9622" s="7">
        <f t="shared" si="1339"/>
        <v>0</v>
      </c>
      <c r="Z9622" s="164"/>
      <c r="AA9622" s="8">
        <f t="shared" si="1332"/>
        <v>61704.247421582055</v>
      </c>
      <c r="AB9622" s="164">
        <f t="shared" si="1328"/>
        <v>1755.1326975078118</v>
      </c>
      <c r="AC9622" s="164">
        <f t="shared" si="1333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4"/>
        <v>63454.722525740413</v>
      </c>
      <c r="AK9622" s="241">
        <v>25847.598476635991</v>
      </c>
      <c r="AL9622" s="241">
        <f t="shared" si="1335"/>
        <v>0</v>
      </c>
      <c r="AM9622" s="241">
        <f>S9622+AK9622</f>
        <v>89471.158761293977</v>
      </c>
      <c r="AN9622" s="241">
        <f t="shared" si="1336"/>
        <v>0</v>
      </c>
      <c r="AO9622" s="241">
        <f t="shared" si="1337"/>
        <v>61704.247421582055</v>
      </c>
      <c r="AP9622" s="152" t="e">
        <v>#N/A</v>
      </c>
      <c r="AQ9622" s="91">
        <f t="shared" ref="AQ9622:AQ9625" si="1344">AO9622-W9622</f>
        <v>-164.18016556811926</v>
      </c>
    </row>
    <row r="9623" spans="1:43" ht="14.25" hidden="1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2921</v>
      </c>
      <c r="F9623" s="158" t="s">
        <v>2921</v>
      </c>
      <c r="G9623" s="159" t="s">
        <v>2921</v>
      </c>
      <c r="H9623" s="158" t="s">
        <v>2837</v>
      </c>
      <c r="I9623" s="158" t="s">
        <v>5068</v>
      </c>
      <c r="J9623" s="168" t="s">
        <v>2839</v>
      </c>
      <c r="K9623" s="158" t="s">
        <v>32</v>
      </c>
      <c r="L9623" s="158" t="s">
        <v>1563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0"/>
        <v>-16007.759715342021</v>
      </c>
      <c r="W9623" s="164">
        <f t="shared" si="1331"/>
        <v>316007.75971534202</v>
      </c>
      <c r="X9623" s="164"/>
      <c r="Y9623" s="7">
        <f t="shared" si="1339"/>
        <v>0</v>
      </c>
      <c r="Z9623" s="164"/>
      <c r="AA9623" s="8">
        <f t="shared" si="1332"/>
        <v>224025.97945621863</v>
      </c>
      <c r="AB9623" s="164">
        <f t="shared" si="1328"/>
        <v>0</v>
      </c>
      <c r="AC9623" s="164">
        <f t="shared" si="1333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4"/>
        <v>224025.97945621863</v>
      </c>
      <c r="AK9623" s="241">
        <v>0</v>
      </c>
      <c r="AL9623" s="241">
        <f t="shared" si="1335"/>
        <v>120000</v>
      </c>
      <c r="AM9623" s="241">
        <f>403107.53-AM9622</f>
        <v>313636.37123870605</v>
      </c>
      <c r="AN9623" s="241">
        <f t="shared" si="1336"/>
        <v>122371.38847663597</v>
      </c>
      <c r="AO9623" s="241">
        <f t="shared" si="1337"/>
        <v>224025.97945621863</v>
      </c>
      <c r="AP9623" s="152" t="e">
        <v>#N/A</v>
      </c>
      <c r="AQ9623" s="91">
        <f t="shared" si="1344"/>
        <v>-91981.780259123392</v>
      </c>
    </row>
    <row r="9624" spans="1:43" ht="14.25" hidden="1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2869</v>
      </c>
      <c r="F9624" s="158" t="s">
        <v>2881</v>
      </c>
      <c r="G9624" s="159" t="s">
        <v>2869</v>
      </c>
      <c r="H9624" s="158" t="s">
        <v>2837</v>
      </c>
      <c r="I9624" s="158" t="s">
        <v>5068</v>
      </c>
      <c r="J9624" s="168" t="s">
        <v>2839</v>
      </c>
      <c r="K9624" s="158" t="s">
        <v>32</v>
      </c>
      <c r="L9624" s="158" t="s">
        <v>2869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0"/>
        <v>509586.557945212</v>
      </c>
      <c r="W9624" s="164">
        <f t="shared" si="1331"/>
        <v>425.58039215686279</v>
      </c>
      <c r="X9624" s="164"/>
      <c r="Y9624" s="7">
        <f t="shared" si="1339"/>
        <v>0</v>
      </c>
      <c r="Z9624" s="164"/>
      <c r="AA9624" s="8">
        <f t="shared" si="1332"/>
        <v>440.66666666666669</v>
      </c>
      <c r="AB9624" s="164">
        <f t="shared" si="1328"/>
        <v>36.219607843137283</v>
      </c>
      <c r="AC9624" s="164">
        <f t="shared" si="1333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4"/>
        <v>478.1702127659575</v>
      </c>
      <c r="AK9624" s="241">
        <v>0</v>
      </c>
      <c r="AL9624" s="241">
        <f t="shared" si="1335"/>
        <v>0</v>
      </c>
      <c r="AM9624" s="241">
        <v>674.22</v>
      </c>
      <c r="AN9624" s="241">
        <f t="shared" si="1336"/>
        <v>-212.41999999999996</v>
      </c>
      <c r="AO9624" s="241">
        <f t="shared" si="1337"/>
        <v>440.66666666666669</v>
      </c>
      <c r="AP9624" s="152" t="e">
        <v>#N/A</v>
      </c>
      <c r="AQ9624" s="91">
        <f t="shared" si="1344"/>
        <v>15.0862745098039</v>
      </c>
    </row>
    <row r="9625" spans="1:43" ht="14.25" hidden="1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4881</v>
      </c>
      <c r="F9625" s="158" t="s">
        <v>4881</v>
      </c>
      <c r="G9625" s="159" t="s">
        <v>4881</v>
      </c>
      <c r="H9625" s="158" t="s">
        <v>2837</v>
      </c>
      <c r="I9625" s="158" t="s">
        <v>5068</v>
      </c>
      <c r="J9625" s="168" t="s">
        <v>2839</v>
      </c>
      <c r="K9625" s="158" t="s">
        <v>32</v>
      </c>
      <c r="L9625" s="158" t="s">
        <v>1563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0"/>
        <v>44275.11</v>
      </c>
      <c r="W9625" s="164">
        <f t="shared" si="1331"/>
        <v>5724.89</v>
      </c>
      <c r="X9625" s="164"/>
      <c r="Y9625" s="7">
        <f t="shared" si="1339"/>
        <v>0</v>
      </c>
      <c r="Z9625" s="164"/>
      <c r="AA9625" s="8">
        <f t="shared" si="1332"/>
        <v>4089.2071428571435</v>
      </c>
      <c r="AB9625" s="164">
        <f t="shared" si="1328"/>
        <v>0</v>
      </c>
      <c r="AC9625" s="164">
        <f t="shared" si="1333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4"/>
        <v>4089.2071428571435</v>
      </c>
      <c r="AK9625" s="241">
        <v>0</v>
      </c>
      <c r="AL9625" s="241">
        <f t="shared" si="1335"/>
        <v>20000</v>
      </c>
      <c r="AM9625" s="241">
        <v>5724.89</v>
      </c>
      <c r="AN9625" s="241">
        <f t="shared" si="1336"/>
        <v>20000</v>
      </c>
      <c r="AO9625" s="241">
        <f t="shared" si="1337"/>
        <v>4089.2071428571435</v>
      </c>
      <c r="AP9625" s="152" t="e">
        <v>#N/A</v>
      </c>
      <c r="AQ9625" s="91">
        <f t="shared" si="1344"/>
        <v>-1635.6828571428568</v>
      </c>
    </row>
    <row r="9626" spans="1:43" ht="14.25" hidden="1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2937</v>
      </c>
      <c r="F9626" s="158" t="s">
        <v>2937</v>
      </c>
      <c r="G9626" s="159" t="s">
        <v>2937</v>
      </c>
      <c r="H9626" s="158" t="s">
        <v>2837</v>
      </c>
      <c r="I9626" s="158" t="s">
        <v>5068</v>
      </c>
      <c r="J9626" s="168" t="s">
        <v>2839</v>
      </c>
      <c r="K9626" s="158" t="s">
        <v>32</v>
      </c>
      <c r="L9626" s="158" t="s">
        <v>1563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0"/>
        <v>101312.05095890499</v>
      </c>
      <c r="W9626" s="164">
        <f t="shared" si="1331"/>
        <v>0</v>
      </c>
      <c r="X9626" s="164"/>
      <c r="Y9626" s="7">
        <f t="shared" si="1339"/>
        <v>0</v>
      </c>
      <c r="Z9626" s="164"/>
      <c r="AA9626" s="8">
        <f t="shared" si="1332"/>
        <v>0</v>
      </c>
      <c r="AB9626" s="164">
        <f t="shared" si="1328"/>
        <v>0</v>
      </c>
      <c r="AC9626" s="164">
        <f t="shared" si="1333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4"/>
        <v>0</v>
      </c>
      <c r="AK9626" s="241">
        <v>46685.719041095814</v>
      </c>
      <c r="AL9626" s="241">
        <f t="shared" si="1335"/>
        <v>0</v>
      </c>
      <c r="AM9626" s="241">
        <v>0</v>
      </c>
      <c r="AN9626" s="241">
        <f t="shared" si="1336"/>
        <v>46685.719041095814</v>
      </c>
      <c r="AO9626" s="241">
        <f t="shared" si="1337"/>
        <v>0</v>
      </c>
      <c r="AP9626" s="152" t="e">
        <v>#N/A</v>
      </c>
    </row>
    <row r="9627" spans="1:43" ht="14.25" hidden="1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4388</v>
      </c>
      <c r="F9627" s="158" t="s">
        <v>4388</v>
      </c>
      <c r="G9627" s="159" t="s">
        <v>4388</v>
      </c>
      <c r="H9627" s="158" t="s">
        <v>2837</v>
      </c>
      <c r="I9627" s="158" t="s">
        <v>5068</v>
      </c>
      <c r="J9627" s="168" t="s">
        <v>2839</v>
      </c>
      <c r="K9627" s="158" t="s">
        <v>32</v>
      </c>
      <c r="L9627" s="158" t="s">
        <v>1563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1"/>
        <v>0</v>
      </c>
      <c r="X9627" s="164"/>
      <c r="Y9627" s="7">
        <f t="shared" si="1339"/>
        <v>0</v>
      </c>
      <c r="Z9627" s="164"/>
      <c r="AA9627" s="8">
        <f t="shared" si="1332"/>
        <v>0</v>
      </c>
      <c r="AB9627" s="164">
        <f t="shared" si="1328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4"/>
        <v>0</v>
      </c>
      <c r="AK9627" s="241">
        <v>0</v>
      </c>
      <c r="AL9627" s="241">
        <f t="shared" si="1335"/>
        <v>8141.8455999999996</v>
      </c>
      <c r="AM9627" s="241">
        <v>0</v>
      </c>
      <c r="AN9627" s="241">
        <f t="shared" si="1336"/>
        <v>8141.8455999999996</v>
      </c>
      <c r="AO9627" s="241">
        <f t="shared" si="1337"/>
        <v>0</v>
      </c>
      <c r="AP9627" s="152" t="e">
        <v>#N/A</v>
      </c>
    </row>
    <row r="9628" spans="1:43" ht="14.25" hidden="1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1731</v>
      </c>
      <c r="F9628" s="158" t="s">
        <v>2843</v>
      </c>
      <c r="G9628" s="159" t="s">
        <v>1731</v>
      </c>
      <c r="H9628" s="158" t="s">
        <v>2837</v>
      </c>
      <c r="I9628" s="158" t="s">
        <v>5068</v>
      </c>
      <c r="J9628" s="168" t="s">
        <v>2839</v>
      </c>
      <c r="K9628" s="158" t="s">
        <v>32</v>
      </c>
      <c r="L9628" s="158" t="s">
        <v>1733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5">S9628+T9628-U9628</f>
        <v>311551.69724137936</v>
      </c>
      <c r="W9628" s="164">
        <f t="shared" si="1331"/>
        <v>0</v>
      </c>
      <c r="X9628" s="164"/>
      <c r="Y9628" s="7">
        <f t="shared" si="1339"/>
        <v>0</v>
      </c>
      <c r="Z9628" s="164"/>
      <c r="AA9628" s="8">
        <f t="shared" si="1332"/>
        <v>0</v>
      </c>
      <c r="AB9628" s="164">
        <f t="shared" si="1328"/>
        <v>0</v>
      </c>
      <c r="AC9628" s="164">
        <f t="shared" ref="AC9628" si="1346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4"/>
        <v>0</v>
      </c>
      <c r="AK9628" s="241">
        <v>52779.029999999329</v>
      </c>
      <c r="AL9628" s="241">
        <f t="shared" si="1335"/>
        <v>0</v>
      </c>
      <c r="AM9628" s="241">
        <v>0</v>
      </c>
      <c r="AN9628" s="241">
        <f t="shared" si="1336"/>
        <v>52779.029999999329</v>
      </c>
      <c r="AO9628" s="241">
        <f t="shared" si="1337"/>
        <v>0</v>
      </c>
      <c r="AP9628" s="152" t="e">
        <v>#N/A</v>
      </c>
    </row>
    <row r="9629" spans="1:43" ht="14.25" hidden="1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2254</v>
      </c>
      <c r="F9629" s="158" t="s">
        <v>2255</v>
      </c>
      <c r="G9629" s="159" t="s">
        <v>2254</v>
      </c>
      <c r="H9629" s="158" t="s">
        <v>1993</v>
      </c>
      <c r="I9629" s="175" t="s">
        <v>5064</v>
      </c>
      <c r="J9629" s="168" t="s">
        <v>1995</v>
      </c>
      <c r="K9629" s="158" t="s">
        <v>32</v>
      </c>
      <c r="L9629" s="158" t="s">
        <v>2254</v>
      </c>
      <c r="M9629" s="160"/>
      <c r="N9629" s="158" t="s">
        <v>5086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39"/>
        <v>0</v>
      </c>
      <c r="Z9629" s="164"/>
      <c r="AA9629" s="8">
        <f t="shared" ref="AA9629:AA9689" si="1347">W9629+X9629</f>
        <v>378378</v>
      </c>
      <c r="AB9629" s="164">
        <f t="shared" si="1328"/>
        <v>9702</v>
      </c>
      <c r="AC9629" s="164">
        <v>388080</v>
      </c>
      <c r="AD9629" s="165">
        <v>0.06</v>
      </c>
      <c r="AE9629" s="160"/>
      <c r="AF9629" s="160"/>
      <c r="AG9629" s="181" t="s">
        <v>5005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 hidden="1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3136</v>
      </c>
      <c r="F9630" s="158" t="s">
        <v>3136</v>
      </c>
      <c r="G9630" s="159" t="s">
        <v>1052</v>
      </c>
      <c r="H9630" s="158" t="s">
        <v>1993</v>
      </c>
      <c r="I9630" s="175" t="s">
        <v>5064</v>
      </c>
      <c r="J9630" s="168" t="s">
        <v>1995</v>
      </c>
      <c r="K9630" s="158" t="s">
        <v>32</v>
      </c>
      <c r="L9630" s="158" t="s">
        <v>3136</v>
      </c>
      <c r="M9630" s="160"/>
      <c r="N9630" s="158" t="s">
        <v>5006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39"/>
        <v>0</v>
      </c>
      <c r="Z9630" s="164"/>
      <c r="AA9630" s="8">
        <f t="shared" si="1347"/>
        <v>-31185.559999999998</v>
      </c>
      <c r="AB9630" s="164">
        <f t="shared" si="1328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 hidden="1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2629</v>
      </c>
      <c r="F9631" s="158" t="s">
        <v>2629</v>
      </c>
      <c r="G9631" s="159" t="s">
        <v>2629</v>
      </c>
      <c r="H9631" s="158" t="s">
        <v>5007</v>
      </c>
      <c r="I9631" s="175" t="s">
        <v>5064</v>
      </c>
      <c r="J9631" s="168" t="s">
        <v>5006</v>
      </c>
      <c r="K9631" s="158" t="s">
        <v>32</v>
      </c>
      <c r="L9631" s="158" t="s">
        <v>2629</v>
      </c>
      <c r="M9631" s="160"/>
      <c r="N9631" s="158" t="s">
        <v>3084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8">IF(O9631="折扣",U9631*P9631,IF(O9631="返现",U9631,U9631/(1+P9631)))</f>
        <v>4950</v>
      </c>
      <c r="X9631" s="164"/>
      <c r="Y9631" s="7">
        <f t="shared" si="1339"/>
        <v>0</v>
      </c>
      <c r="Z9631" s="164"/>
      <c r="AA9631" s="8">
        <f t="shared" si="1347"/>
        <v>4950</v>
      </c>
      <c r="AB9631" s="164">
        <f t="shared" si="1328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 hidden="1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3169</v>
      </c>
      <c r="I9632" s="158" t="s">
        <v>5070</v>
      </c>
      <c r="J9632" s="168" t="s">
        <v>3170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49">S9632+T9632-U9632</f>
        <v>310000</v>
      </c>
      <c r="W9632" s="164">
        <f t="shared" si="1348"/>
        <v>0</v>
      </c>
      <c r="X9632" s="164"/>
      <c r="Y9632" s="7">
        <f t="shared" si="1339"/>
        <v>0</v>
      </c>
      <c r="Z9632" s="164"/>
      <c r="AA9632" s="8">
        <f t="shared" si="1347"/>
        <v>0</v>
      </c>
      <c r="AB9632" s="164">
        <f t="shared" si="1328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 hidden="1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1993</v>
      </c>
      <c r="I9633" s="175" t="s">
        <v>5064</v>
      </c>
      <c r="J9633" s="168" t="s">
        <v>1995</v>
      </c>
      <c r="K9633" s="158" t="s">
        <v>32</v>
      </c>
      <c r="L9633" s="158" t="s">
        <v>1457</v>
      </c>
      <c r="M9633" s="160"/>
      <c r="N9633" s="158" t="s">
        <v>3084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8"/>
        <v>240630</v>
      </c>
      <c r="X9633" s="164"/>
      <c r="Y9633" s="7">
        <f t="shared" si="1339"/>
        <v>0</v>
      </c>
      <c r="Z9633" s="164"/>
      <c r="AA9633" s="8">
        <f t="shared" si="1347"/>
        <v>240630</v>
      </c>
      <c r="AB9633" s="164">
        <f t="shared" si="1328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 hidden="1">
      <c r="A9634" s="157">
        <v>43922</v>
      </c>
      <c r="B9634" s="158" t="s">
        <v>32</v>
      </c>
      <c r="C9634" s="158" t="s">
        <v>1328</v>
      </c>
      <c r="D9634" s="158" t="s">
        <v>1439</v>
      </c>
      <c r="E9634" s="158" t="s">
        <v>1453</v>
      </c>
      <c r="F9634" s="158" t="s">
        <v>1457</v>
      </c>
      <c r="G9634" s="159" t="s">
        <v>1457</v>
      </c>
      <c r="H9634" s="158" t="s">
        <v>3169</v>
      </c>
      <c r="I9634" s="158" t="s">
        <v>5070</v>
      </c>
      <c r="J9634" s="168" t="s">
        <v>3170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49"/>
        <v>-220566.49</v>
      </c>
      <c r="W9634" s="164">
        <f t="shared" si="1348"/>
        <v>99574.398058252424</v>
      </c>
      <c r="X9634" s="164"/>
      <c r="Y9634" s="7">
        <f t="shared" si="1339"/>
        <v>0</v>
      </c>
      <c r="Z9634" s="164"/>
      <c r="AA9634" s="8">
        <f t="shared" si="1347"/>
        <v>99574.398058252424</v>
      </c>
      <c r="AB9634" s="164">
        <f t="shared" si="1328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 hidden="1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3169</v>
      </c>
      <c r="I9635" s="158" t="s">
        <v>5070</v>
      </c>
      <c r="J9635" s="168" t="s">
        <v>3170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49"/>
        <v>-188279.61</v>
      </c>
      <c r="W9635" s="164">
        <f t="shared" si="1348"/>
        <v>80637.834951456316</v>
      </c>
      <c r="X9635" s="164"/>
      <c r="Y9635" s="7">
        <f t="shared" si="1339"/>
        <v>0</v>
      </c>
      <c r="Z9635" s="164"/>
      <c r="AA9635" s="8">
        <f t="shared" si="1347"/>
        <v>80637.834951456316</v>
      </c>
      <c r="AB9635" s="164">
        <f t="shared" si="1328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 hidden="1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2083</v>
      </c>
      <c r="F9636" s="158" t="s">
        <v>2084</v>
      </c>
      <c r="G9636" s="159" t="s">
        <v>2083</v>
      </c>
      <c r="H9636" s="158" t="s">
        <v>3167</v>
      </c>
      <c r="I9636" s="158" t="s">
        <v>5070</v>
      </c>
      <c r="J9636" s="168" t="s">
        <v>3168</v>
      </c>
      <c r="K9636" s="158" t="s">
        <v>32</v>
      </c>
      <c r="L9636" s="158" t="s">
        <v>2083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49"/>
        <v>-74.459999999999894</v>
      </c>
      <c r="W9636" s="164">
        <f t="shared" si="1348"/>
        <v>0</v>
      </c>
      <c r="X9636" s="164"/>
      <c r="Y9636" s="7">
        <f t="shared" si="1339"/>
        <v>0</v>
      </c>
      <c r="Z9636" s="164"/>
      <c r="AA9636" s="8">
        <f t="shared" si="1347"/>
        <v>0</v>
      </c>
      <c r="AB9636" s="164">
        <f t="shared" si="1328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 hidden="1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3167</v>
      </c>
      <c r="I9637" s="158" t="s">
        <v>5070</v>
      </c>
      <c r="J9637" s="168" t="s">
        <v>3168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49"/>
        <v>341.03</v>
      </c>
      <c r="W9637" s="164">
        <f t="shared" si="1348"/>
        <v>422.4</v>
      </c>
      <c r="X9637" s="164"/>
      <c r="Y9637" s="7">
        <f t="shared" si="1339"/>
        <v>0</v>
      </c>
      <c r="Z9637" s="164"/>
      <c r="AA9637" s="8">
        <f t="shared" si="1347"/>
        <v>422.4</v>
      </c>
      <c r="AB9637" s="164">
        <f t="shared" si="1328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 hidden="1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3139</v>
      </c>
      <c r="F9638" s="158" t="s">
        <v>3139</v>
      </c>
      <c r="G9638" s="159" t="s">
        <v>3139</v>
      </c>
      <c r="H9638" s="158" t="s">
        <v>3167</v>
      </c>
      <c r="I9638" s="158" t="s">
        <v>5070</v>
      </c>
      <c r="J9638" s="168" t="s">
        <v>3168</v>
      </c>
      <c r="K9638" s="158" t="s">
        <v>32</v>
      </c>
      <c r="L9638" s="158" t="s">
        <v>3142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49"/>
        <v>4609.1499999999996</v>
      </c>
      <c r="W9638" s="164">
        <f t="shared" si="1348"/>
        <v>0</v>
      </c>
      <c r="X9638" s="164"/>
      <c r="Y9638" s="7">
        <f t="shared" si="1339"/>
        <v>0</v>
      </c>
      <c r="Z9638" s="164"/>
      <c r="AA9638" s="8">
        <f t="shared" si="1347"/>
        <v>0</v>
      </c>
      <c r="AB9638" s="164">
        <f t="shared" si="1328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 hidden="1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2657</v>
      </c>
      <c r="F9639" s="158" t="s">
        <v>2657</v>
      </c>
      <c r="G9639" s="159" t="s">
        <v>2657</v>
      </c>
      <c r="H9639" s="158" t="s">
        <v>3167</v>
      </c>
      <c r="I9639" s="158" t="s">
        <v>5070</v>
      </c>
      <c r="J9639" s="168" t="s">
        <v>3168</v>
      </c>
      <c r="K9639" s="158" t="s">
        <v>32</v>
      </c>
      <c r="L9639" s="158" t="s">
        <v>2657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49"/>
        <v>-78.41</v>
      </c>
      <c r="W9639" s="164">
        <f t="shared" si="1348"/>
        <v>0</v>
      </c>
      <c r="X9639" s="164"/>
      <c r="Y9639" s="7">
        <f t="shared" si="1339"/>
        <v>0</v>
      </c>
      <c r="Z9639" s="164"/>
      <c r="AA9639" s="8">
        <f t="shared" si="1347"/>
        <v>0</v>
      </c>
      <c r="AB9639" s="164">
        <f t="shared" si="1328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 hidden="1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3151</v>
      </c>
      <c r="F9640" s="158" t="s">
        <v>3151</v>
      </c>
      <c r="G9640" s="159" t="s">
        <v>3151</v>
      </c>
      <c r="H9640" s="158" t="s">
        <v>3167</v>
      </c>
      <c r="I9640" s="158" t="s">
        <v>5070</v>
      </c>
      <c r="J9640" s="168" t="s">
        <v>3168</v>
      </c>
      <c r="K9640" s="158" t="s">
        <v>32</v>
      </c>
      <c r="L9640" s="158" t="s">
        <v>3151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49"/>
        <v>134.82</v>
      </c>
      <c r="W9640" s="164">
        <f t="shared" si="1348"/>
        <v>0</v>
      </c>
      <c r="X9640" s="164"/>
      <c r="Y9640" s="7">
        <f t="shared" si="1339"/>
        <v>0</v>
      </c>
      <c r="Z9640" s="164"/>
      <c r="AA9640" s="8">
        <f t="shared" si="1347"/>
        <v>0</v>
      </c>
      <c r="AB9640" s="164">
        <f t="shared" ref="AB9640:AB9703" si="1350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 hidden="1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3150</v>
      </c>
      <c r="F9641" s="158" t="s">
        <v>3150</v>
      </c>
      <c r="G9641" s="159" t="s">
        <v>3150</v>
      </c>
      <c r="H9641" s="158" t="s">
        <v>3167</v>
      </c>
      <c r="I9641" s="158" t="s">
        <v>5070</v>
      </c>
      <c r="J9641" s="168" t="s">
        <v>3168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49"/>
        <v>-90.579999999999899</v>
      </c>
      <c r="W9641" s="164">
        <f t="shared" si="1348"/>
        <v>0</v>
      </c>
      <c r="X9641" s="164"/>
      <c r="Y9641" s="7">
        <f t="shared" si="1339"/>
        <v>0</v>
      </c>
      <c r="Z9641" s="164"/>
      <c r="AA9641" s="8">
        <f t="shared" si="1347"/>
        <v>0</v>
      </c>
      <c r="AB9641" s="164">
        <f t="shared" si="1350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 hidden="1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5008</v>
      </c>
      <c r="F9642" s="158" t="s">
        <v>5008</v>
      </c>
      <c r="G9642" s="159" t="s">
        <v>5008</v>
      </c>
      <c r="H9642" s="158" t="s">
        <v>5095</v>
      </c>
      <c r="I9642" s="158" t="s">
        <v>5070</v>
      </c>
      <c r="J9642" s="168" t="s">
        <v>5077</v>
      </c>
      <c r="K9642" s="158" t="s">
        <v>5096</v>
      </c>
      <c r="L9642" s="158" t="s">
        <v>5008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49"/>
        <v>0</v>
      </c>
      <c r="W9642" s="164">
        <f t="shared" si="1348"/>
        <v>27600</v>
      </c>
      <c r="X9642" s="164"/>
      <c r="Y9642" s="7">
        <f t="shared" si="1339"/>
        <v>0</v>
      </c>
      <c r="Z9642" s="164"/>
      <c r="AA9642" s="8">
        <f t="shared" si="1347"/>
        <v>27600</v>
      </c>
      <c r="AB9642" s="164">
        <f t="shared" si="1350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 hidden="1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3086</v>
      </c>
      <c r="I9643" s="158" t="s">
        <v>5070</v>
      </c>
      <c r="J9643" s="168" t="s">
        <v>3087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49"/>
        <v>-1579030.0499999998</v>
      </c>
      <c r="W9643" s="164">
        <v>2000000</v>
      </c>
      <c r="X9643" s="164">
        <f>W9643*R9643</f>
        <v>100000</v>
      </c>
      <c r="Y9643" s="7">
        <f t="shared" si="1339"/>
        <v>0</v>
      </c>
      <c r="Z9643" s="164"/>
      <c r="AA9643" s="8">
        <f t="shared" si="1347"/>
        <v>2100000</v>
      </c>
      <c r="AB9643" s="164">
        <f t="shared" si="1350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 hidden="1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3070</v>
      </c>
      <c r="F9644" s="158" t="s">
        <v>3070</v>
      </c>
      <c r="G9644" s="159" t="s">
        <v>3070</v>
      </c>
      <c r="H9644" s="158" t="s">
        <v>3071</v>
      </c>
      <c r="I9644" s="158" t="s">
        <v>5070</v>
      </c>
      <c r="J9644" s="168" t="s">
        <v>3685</v>
      </c>
      <c r="K9644" s="158" t="s">
        <v>32</v>
      </c>
      <c r="L9644" s="158" t="s">
        <v>3070</v>
      </c>
      <c r="M9644" s="160"/>
      <c r="N9644" s="158" t="s">
        <v>3073</v>
      </c>
      <c r="O9644" s="158" t="s">
        <v>80</v>
      </c>
      <c r="P9644" s="167">
        <v>0</v>
      </c>
      <c r="Q9644" s="167"/>
      <c r="R9644" s="158" t="s">
        <v>4434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8"/>
        <v>23904</v>
      </c>
      <c r="X9644" s="164"/>
      <c r="Y9644" s="7">
        <f t="shared" si="1339"/>
        <v>5976</v>
      </c>
      <c r="Z9644" s="164"/>
      <c r="AA9644" s="8">
        <f t="shared" si="1347"/>
        <v>23904</v>
      </c>
      <c r="AB9644" s="164">
        <f t="shared" si="1350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 hidden="1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1745</v>
      </c>
      <c r="F9645" s="158" t="s">
        <v>4410</v>
      </c>
      <c r="G9645" s="159" t="s">
        <v>74</v>
      </c>
      <c r="H9645" s="158" t="s">
        <v>5097</v>
      </c>
      <c r="I9645" s="158" t="s">
        <v>5070</v>
      </c>
      <c r="J9645" s="168" t="s">
        <v>3344</v>
      </c>
      <c r="K9645" s="158" t="s">
        <v>505</v>
      </c>
      <c r="L9645" s="158" t="s">
        <v>1745</v>
      </c>
      <c r="M9645" s="160"/>
      <c r="N9645" s="158" t="s">
        <v>3077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39"/>
        <v>46500</v>
      </c>
      <c r="Z9645" s="164"/>
      <c r="AA9645" s="8">
        <f t="shared" si="1347"/>
        <v>218000</v>
      </c>
      <c r="AB9645" s="164">
        <f t="shared" si="1350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 hidden="1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1745</v>
      </c>
      <c r="F9646" s="158" t="s">
        <v>4414</v>
      </c>
      <c r="G9646" s="159" t="s">
        <v>74</v>
      </c>
      <c r="H9646" s="158" t="s">
        <v>5009</v>
      </c>
      <c r="I9646" s="158" t="s">
        <v>5070</v>
      </c>
      <c r="J9646" s="168" t="s">
        <v>3344</v>
      </c>
      <c r="K9646" s="158" t="s">
        <v>505</v>
      </c>
      <c r="L9646" s="158" t="s">
        <v>1745</v>
      </c>
      <c r="M9646" s="160"/>
      <c r="N9646" s="158" t="s">
        <v>3077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1">U9646</f>
        <v>186833</v>
      </c>
      <c r="X9646" s="164"/>
      <c r="Y9646" s="7">
        <f t="shared" si="1339"/>
        <v>49708</v>
      </c>
      <c r="Z9646" s="164"/>
      <c r="AA9646" s="8">
        <f t="shared" si="1347"/>
        <v>186833</v>
      </c>
      <c r="AB9646" s="164">
        <f t="shared" si="1350"/>
        <v>0</v>
      </c>
      <c r="AC9646" s="164">
        <v>137125</v>
      </c>
      <c r="AD9646" s="165">
        <v>0</v>
      </c>
      <c r="AE9646" s="160"/>
      <c r="AF9646" s="160"/>
      <c r="AG9646" s="181" t="s">
        <v>5010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 hidden="1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2850</v>
      </c>
      <c r="F9647" s="158" t="s">
        <v>4415</v>
      </c>
      <c r="G9647" s="159" t="s">
        <v>74</v>
      </c>
      <c r="H9647" s="158" t="s">
        <v>5009</v>
      </c>
      <c r="I9647" s="158" t="s">
        <v>5070</v>
      </c>
      <c r="J9647" s="168" t="s">
        <v>3344</v>
      </c>
      <c r="K9647" s="158" t="s">
        <v>505</v>
      </c>
      <c r="L9647" s="158" t="s">
        <v>2850</v>
      </c>
      <c r="M9647" s="160"/>
      <c r="N9647" s="158" t="s">
        <v>3077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1"/>
        <v>360000</v>
      </c>
      <c r="X9647" s="164"/>
      <c r="Y9647" s="7">
        <f t="shared" si="1339"/>
        <v>136750</v>
      </c>
      <c r="Z9647" s="164"/>
      <c r="AA9647" s="8">
        <f t="shared" si="1347"/>
        <v>360000</v>
      </c>
      <c r="AB9647" s="164">
        <f t="shared" si="1350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 hidden="1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2850</v>
      </c>
      <c r="F9648" s="158" t="s">
        <v>4416</v>
      </c>
      <c r="G9648" s="159" t="s">
        <v>74</v>
      </c>
      <c r="H9648" s="158" t="s">
        <v>5009</v>
      </c>
      <c r="I9648" s="158" t="s">
        <v>5070</v>
      </c>
      <c r="J9648" s="168" t="s">
        <v>3344</v>
      </c>
      <c r="K9648" s="158" t="s">
        <v>505</v>
      </c>
      <c r="L9648" s="158" t="s">
        <v>2850</v>
      </c>
      <c r="M9648" s="160"/>
      <c r="N9648" s="158" t="s">
        <v>3077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1"/>
        <v>94000</v>
      </c>
      <c r="X9648" s="164"/>
      <c r="Y9648" s="7">
        <f t="shared" si="1339"/>
        <v>33450</v>
      </c>
      <c r="Z9648" s="164"/>
      <c r="AA9648" s="8">
        <f t="shared" si="1347"/>
        <v>94000</v>
      </c>
      <c r="AB9648" s="164">
        <f t="shared" si="1350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 hidden="1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3090</v>
      </c>
      <c r="F9649" s="158" t="s">
        <v>4419</v>
      </c>
      <c r="G9649" s="159" t="s">
        <v>74</v>
      </c>
      <c r="H9649" s="158" t="s">
        <v>5009</v>
      </c>
      <c r="I9649" s="158" t="s">
        <v>5070</v>
      </c>
      <c r="J9649" s="168" t="s">
        <v>3344</v>
      </c>
      <c r="K9649" s="158" t="s">
        <v>505</v>
      </c>
      <c r="L9649" s="158" t="s">
        <v>3090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49"/>
        <v>0</v>
      </c>
      <c r="W9649" s="164">
        <f>U9649/(1+P9649+AI9649)</f>
        <v>0</v>
      </c>
      <c r="X9649" s="164"/>
      <c r="Y9649" s="7">
        <f t="shared" si="1339"/>
        <v>0</v>
      </c>
      <c r="Z9649" s="164"/>
      <c r="AA9649" s="8">
        <f t="shared" si="1347"/>
        <v>0</v>
      </c>
      <c r="AB9649" s="164">
        <f t="shared" si="1350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 hidden="1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5011</v>
      </c>
      <c r="F9650" s="158" t="s">
        <v>5012</v>
      </c>
      <c r="G9650" s="159" t="s">
        <v>74</v>
      </c>
      <c r="H9650" s="158" t="s">
        <v>5009</v>
      </c>
      <c r="I9650" s="158" t="s">
        <v>5070</v>
      </c>
      <c r="J9650" s="168" t="s">
        <v>3344</v>
      </c>
      <c r="K9650" s="158" t="s">
        <v>505</v>
      </c>
      <c r="L9650" s="158" t="s">
        <v>5011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49"/>
        <v>915099.87000000011</v>
      </c>
      <c r="W9650" s="164">
        <f>U9650/(1+P9650+AI9650)</f>
        <v>1428800.0999999999</v>
      </c>
      <c r="X9650" s="164"/>
      <c r="Y9650" s="7">
        <f t="shared" si="1339"/>
        <v>142880.01</v>
      </c>
      <c r="Z9650" s="164"/>
      <c r="AA9650" s="8">
        <f t="shared" si="1347"/>
        <v>1428800.0999999999</v>
      </c>
      <c r="AB9650" s="164">
        <f t="shared" si="1350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 hidden="1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5013</v>
      </c>
      <c r="G9651" s="159" t="s">
        <v>1457</v>
      </c>
      <c r="H9651" s="158" t="s">
        <v>3124</v>
      </c>
      <c r="I9651" s="158" t="s">
        <v>5070</v>
      </c>
      <c r="J9651" s="168" t="s">
        <v>5072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3732</v>
      </c>
      <c r="R9651" s="160"/>
      <c r="S9651" s="164">
        <v>0</v>
      </c>
      <c r="T9651" s="164">
        <v>1490.3</v>
      </c>
      <c r="U9651" s="164">
        <v>1490.3</v>
      </c>
      <c r="V9651" s="164">
        <f t="shared" si="1349"/>
        <v>0</v>
      </c>
      <c r="W9651" s="164">
        <v>0</v>
      </c>
      <c r="X9651" s="164"/>
      <c r="Y9651" s="7">
        <f t="shared" si="1339"/>
        <v>0</v>
      </c>
      <c r="Z9651" s="164"/>
      <c r="AA9651" s="8">
        <f t="shared" si="1347"/>
        <v>0</v>
      </c>
      <c r="AB9651" s="164">
        <f t="shared" si="1350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 hidden="1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4421</v>
      </c>
      <c r="I9652" s="158" t="s">
        <v>5070</v>
      </c>
      <c r="J9652" s="168" t="s">
        <v>5073</v>
      </c>
      <c r="K9652" s="158" t="s">
        <v>5096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49"/>
        <v>0</v>
      </c>
      <c r="W9652" s="164">
        <v>780000</v>
      </c>
      <c r="X9652" s="164"/>
      <c r="Y9652" s="7">
        <f t="shared" si="1339"/>
        <v>0</v>
      </c>
      <c r="Z9652" s="164"/>
      <c r="AA9652" s="8">
        <f t="shared" si="1347"/>
        <v>780000</v>
      </c>
      <c r="AB9652" s="164">
        <f t="shared" si="1350"/>
        <v>0</v>
      </c>
      <c r="AC9652" s="164">
        <v>780000</v>
      </c>
      <c r="AD9652" s="165">
        <v>0</v>
      </c>
      <c r="AE9652" s="160"/>
      <c r="AF9652" s="160"/>
      <c r="AG9652" s="181" t="s">
        <v>5014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 hidden="1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5015</v>
      </c>
      <c r="I9653" s="158" t="s">
        <v>5070</v>
      </c>
      <c r="J9653" s="168" t="s">
        <v>5074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49"/>
        <v>150000</v>
      </c>
      <c r="W9653" s="164">
        <f t="shared" ref="W9653:W9663" si="1352">IF(O9653="折扣",U9653*P9653,IF(O9653="返现",U9653,U9653/(1+P9653)))</f>
        <v>-6119.82</v>
      </c>
      <c r="X9653" s="164"/>
      <c r="Y9653" s="7">
        <f t="shared" si="1339"/>
        <v>0</v>
      </c>
      <c r="Z9653" s="164"/>
      <c r="AA9653" s="8">
        <f t="shared" si="1347"/>
        <v>-6119.82</v>
      </c>
      <c r="AB9653" s="164">
        <f t="shared" si="1350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 hidden="1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3093</v>
      </c>
      <c r="I9654" s="158" t="s">
        <v>5070</v>
      </c>
      <c r="J9654" s="168" t="s">
        <v>5075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49"/>
        <v>-19170</v>
      </c>
      <c r="W9654" s="164">
        <f t="shared" si="1352"/>
        <v>25000</v>
      </c>
      <c r="X9654" s="164"/>
      <c r="Y9654" s="7">
        <f t="shared" si="1339"/>
        <v>3600</v>
      </c>
      <c r="Z9654" s="164"/>
      <c r="AA9654" s="8">
        <f t="shared" si="1347"/>
        <v>25000</v>
      </c>
      <c r="AB9654" s="164">
        <f t="shared" si="1350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 hidden="1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3093</v>
      </c>
      <c r="I9655" s="158" t="s">
        <v>5070</v>
      </c>
      <c r="J9655" s="168" t="s">
        <v>5075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49"/>
        <v>376640</v>
      </c>
      <c r="W9655" s="164">
        <f t="shared" si="1352"/>
        <v>519999.99999999994</v>
      </c>
      <c r="X9655" s="164"/>
      <c r="Y9655" s="7">
        <f t="shared" si="1339"/>
        <v>74879.999999999942</v>
      </c>
      <c r="Z9655" s="164"/>
      <c r="AA9655" s="8">
        <f t="shared" si="1347"/>
        <v>519999.99999999994</v>
      </c>
      <c r="AB9655" s="164">
        <f t="shared" si="1350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 hidden="1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4088</v>
      </c>
      <c r="F9656" s="158" t="s">
        <v>4088</v>
      </c>
      <c r="G9656" s="159" t="s">
        <v>4088</v>
      </c>
      <c r="H9656" s="158" t="s">
        <v>60</v>
      </c>
      <c r="I9656" s="158" t="s">
        <v>5067</v>
      </c>
      <c r="J9656" s="168" t="s">
        <v>62</v>
      </c>
      <c r="K9656" s="158" t="s">
        <v>32</v>
      </c>
      <c r="L9656" s="158"/>
      <c r="M9656" s="160"/>
      <c r="N9656" s="158" t="s">
        <v>3084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2"/>
        <v>27000</v>
      </c>
      <c r="X9656" s="164"/>
      <c r="Y9656" s="7">
        <f t="shared" si="1339"/>
        <v>0</v>
      </c>
      <c r="Z9656" s="164"/>
      <c r="AA9656" s="8">
        <f t="shared" si="1347"/>
        <v>27000</v>
      </c>
      <c r="AB9656" s="164">
        <f t="shared" si="1350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 hidden="1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3509</v>
      </c>
      <c r="F9657" s="158" t="s">
        <v>3509</v>
      </c>
      <c r="G9657" s="159" t="s">
        <v>3509</v>
      </c>
      <c r="H9657" s="158" t="s">
        <v>60</v>
      </c>
      <c r="I9657" s="158" t="s">
        <v>5067</v>
      </c>
      <c r="J9657" s="168" t="s">
        <v>62</v>
      </c>
      <c r="K9657" s="158" t="s">
        <v>32</v>
      </c>
      <c r="L9657" s="158"/>
      <c r="M9657" s="160"/>
      <c r="N9657" s="158" t="s">
        <v>3084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2"/>
        <v>135000</v>
      </c>
      <c r="X9657" s="164"/>
      <c r="Y9657" s="7">
        <f t="shared" si="1339"/>
        <v>0</v>
      </c>
      <c r="Z9657" s="164"/>
      <c r="AA9657" s="8">
        <f t="shared" si="1347"/>
        <v>135000</v>
      </c>
      <c r="AB9657" s="164">
        <f t="shared" si="1350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 hidden="1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2886</v>
      </c>
      <c r="F9658" s="158" t="s">
        <v>2886</v>
      </c>
      <c r="G9658" s="159" t="s">
        <v>2886</v>
      </c>
      <c r="H9658" s="158" t="s">
        <v>3120</v>
      </c>
      <c r="I9658" s="158" t="s">
        <v>5070</v>
      </c>
      <c r="J9658" s="168"/>
      <c r="K9658" s="158" t="e">
        <v>#N/A</v>
      </c>
      <c r="L9658" s="158" t="s">
        <v>2886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3">S9658+T9658-U9658</f>
        <v>-195.3</v>
      </c>
      <c r="W9658" s="164">
        <f t="shared" si="1352"/>
        <v>0</v>
      </c>
      <c r="X9658" s="164"/>
      <c r="Y9658" s="7">
        <f t="shared" si="1339"/>
        <v>0</v>
      </c>
      <c r="Z9658" s="164"/>
      <c r="AA9658" s="8">
        <f t="shared" si="1347"/>
        <v>0</v>
      </c>
      <c r="AB9658" s="164">
        <f t="shared" si="1350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 hidden="1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2886</v>
      </c>
      <c r="F9659" s="158" t="s">
        <v>2886</v>
      </c>
      <c r="G9659" s="159" t="s">
        <v>2886</v>
      </c>
      <c r="H9659" s="158" t="s">
        <v>3120</v>
      </c>
      <c r="I9659" s="158" t="s">
        <v>5070</v>
      </c>
      <c r="J9659" s="168"/>
      <c r="K9659" s="158" t="e">
        <v>#N/A</v>
      </c>
      <c r="L9659" s="158" t="s">
        <v>2886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3"/>
        <v>4532.58</v>
      </c>
      <c r="W9659" s="164">
        <f t="shared" si="1352"/>
        <v>0</v>
      </c>
      <c r="X9659" s="164"/>
      <c r="Y9659" s="7">
        <f t="shared" si="1339"/>
        <v>0</v>
      </c>
      <c r="Z9659" s="164"/>
      <c r="AA9659" s="8">
        <f t="shared" si="1347"/>
        <v>0</v>
      </c>
      <c r="AB9659" s="164">
        <f t="shared" si="1350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 hidden="1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3108</v>
      </c>
      <c r="F9660" s="158" t="s">
        <v>3109</v>
      </c>
      <c r="G9660" s="159" t="s">
        <v>74</v>
      </c>
      <c r="H9660" s="158" t="s">
        <v>3110</v>
      </c>
      <c r="I9660" s="158" t="s">
        <v>5070</v>
      </c>
      <c r="J9660" s="168"/>
      <c r="K9660" s="158" t="e">
        <v>#N/A</v>
      </c>
      <c r="L9660" s="158" t="s">
        <v>3108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3"/>
        <v>2648920.3199999998</v>
      </c>
      <c r="W9660" s="164">
        <f t="shared" si="1352"/>
        <v>0</v>
      </c>
      <c r="X9660" s="164"/>
      <c r="Y9660" s="7">
        <f t="shared" si="1339"/>
        <v>0</v>
      </c>
      <c r="Z9660" s="164"/>
      <c r="AA9660" s="8">
        <f t="shared" si="1347"/>
        <v>0</v>
      </c>
      <c r="AB9660" s="164">
        <f t="shared" si="1350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 hidden="1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3124</v>
      </c>
      <c r="I9661" s="158" t="s">
        <v>5070</v>
      </c>
      <c r="J9661" s="168" t="s">
        <v>5072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3"/>
        <v>18870.099999999999</v>
      </c>
      <c r="W9661" s="164">
        <f t="shared" si="1352"/>
        <v>0</v>
      </c>
      <c r="X9661" s="164"/>
      <c r="Y9661" s="7">
        <f t="shared" si="1339"/>
        <v>0</v>
      </c>
      <c r="Z9661" s="164"/>
      <c r="AA9661" s="8">
        <f t="shared" si="1347"/>
        <v>0</v>
      </c>
      <c r="AB9661" s="164">
        <f t="shared" si="1350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 hidden="1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3106</v>
      </c>
      <c r="G9662" s="159" t="s">
        <v>74</v>
      </c>
      <c r="H9662" s="158" t="s">
        <v>3107</v>
      </c>
      <c r="I9662" s="158" t="s">
        <v>5070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3"/>
        <v>14857.4</v>
      </c>
      <c r="W9662" s="164">
        <f t="shared" si="1352"/>
        <v>0</v>
      </c>
      <c r="X9662" s="164"/>
      <c r="Y9662" s="7">
        <f t="shared" si="1339"/>
        <v>0</v>
      </c>
      <c r="Z9662" s="164"/>
      <c r="AA9662" s="8">
        <f t="shared" si="1347"/>
        <v>0</v>
      </c>
      <c r="AB9662" s="164">
        <f t="shared" si="1350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 hidden="1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3106</v>
      </c>
      <c r="G9663" s="159" t="s">
        <v>74</v>
      </c>
      <c r="H9663" s="158" t="s">
        <v>3107</v>
      </c>
      <c r="I9663" s="158" t="s">
        <v>5070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3"/>
        <v>40943.42</v>
      </c>
      <c r="W9663" s="164">
        <f t="shared" si="1352"/>
        <v>0</v>
      </c>
      <c r="X9663" s="164"/>
      <c r="Y9663" s="7">
        <f t="shared" si="1339"/>
        <v>0</v>
      </c>
      <c r="Z9663" s="164"/>
      <c r="AA9663" s="8">
        <f t="shared" si="1347"/>
        <v>0</v>
      </c>
      <c r="AB9663" s="164">
        <f t="shared" si="1350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 hidden="1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4417</v>
      </c>
      <c r="G9664" s="159" t="s">
        <v>74</v>
      </c>
      <c r="H9664" s="158" t="s">
        <v>5009</v>
      </c>
      <c r="I9664" s="158" t="s">
        <v>5070</v>
      </c>
      <c r="J9664" s="168" t="s">
        <v>3344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3"/>
        <v>-31249.16</v>
      </c>
      <c r="W9664" s="164">
        <f t="shared" ref="W9664:W9670" si="1354">U9664/(1+P9664+AI9664)</f>
        <v>0</v>
      </c>
      <c r="X9664" s="164"/>
      <c r="Y9664" s="7">
        <f t="shared" si="1339"/>
        <v>0</v>
      </c>
      <c r="Z9664" s="164"/>
      <c r="AA9664" s="8">
        <f t="shared" si="1347"/>
        <v>0</v>
      </c>
      <c r="AB9664" s="164">
        <f t="shared" si="1350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4368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 hidden="1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4418</v>
      </c>
      <c r="F9665" s="158" t="s">
        <v>4419</v>
      </c>
      <c r="G9665" s="159" t="s">
        <v>74</v>
      </c>
      <c r="H9665" s="158" t="s">
        <v>5009</v>
      </c>
      <c r="I9665" s="158" t="s">
        <v>5070</v>
      </c>
      <c r="J9665" s="168" t="s">
        <v>3344</v>
      </c>
      <c r="K9665" s="158" t="s">
        <v>505</v>
      </c>
      <c r="L9665" s="158" t="s">
        <v>4418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3"/>
        <v>-1263180.1499999999</v>
      </c>
      <c r="W9665" s="164">
        <f t="shared" si="1354"/>
        <v>0</v>
      </c>
      <c r="X9665" s="164"/>
      <c r="Y9665" s="7">
        <f t="shared" si="1339"/>
        <v>0</v>
      </c>
      <c r="Z9665" s="164"/>
      <c r="AA9665" s="8">
        <f t="shared" si="1347"/>
        <v>0</v>
      </c>
      <c r="AB9665" s="164">
        <f t="shared" si="1350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4368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 hidden="1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3090</v>
      </c>
      <c r="F9666" s="158" t="s">
        <v>3091</v>
      </c>
      <c r="G9666" s="159" t="s">
        <v>74</v>
      </c>
      <c r="H9666" s="158" t="s">
        <v>5009</v>
      </c>
      <c r="I9666" s="158" t="s">
        <v>5070</v>
      </c>
      <c r="J9666" s="168" t="s">
        <v>3344</v>
      </c>
      <c r="K9666" s="158" t="s">
        <v>505</v>
      </c>
      <c r="L9666" s="158" t="s">
        <v>3090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3"/>
        <v>-1521367.78</v>
      </c>
      <c r="W9666" s="164">
        <f t="shared" si="1354"/>
        <v>0</v>
      </c>
      <c r="X9666" s="164"/>
      <c r="Y9666" s="7">
        <f t="shared" si="1339"/>
        <v>0</v>
      </c>
      <c r="Z9666" s="164"/>
      <c r="AA9666" s="8">
        <f t="shared" si="1347"/>
        <v>0</v>
      </c>
      <c r="AB9666" s="164">
        <f t="shared" si="1350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 hidden="1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3090</v>
      </c>
      <c r="F9667" s="158" t="s">
        <v>3091</v>
      </c>
      <c r="G9667" s="159" t="s">
        <v>74</v>
      </c>
      <c r="H9667" s="158" t="s">
        <v>5009</v>
      </c>
      <c r="I9667" s="158" t="s">
        <v>5070</v>
      </c>
      <c r="J9667" s="168" t="s">
        <v>3344</v>
      </c>
      <c r="K9667" s="158" t="s">
        <v>505</v>
      </c>
      <c r="L9667" s="158" t="s">
        <v>3090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3"/>
        <v>-1736095.88</v>
      </c>
      <c r="W9667" s="164">
        <f t="shared" si="1354"/>
        <v>0</v>
      </c>
      <c r="X9667" s="164"/>
      <c r="Y9667" s="7">
        <f t="shared" ref="Y9667:Y9730" si="1355">IF(W9667-AC9667&lt;=0,0,IF(O9667="返现",MAX(W9667-AB9667-AC9667,0),MAX(W9667-AC9667,0)))</f>
        <v>0</v>
      </c>
      <c r="Z9667" s="164"/>
      <c r="AA9667" s="8">
        <f t="shared" si="1347"/>
        <v>0</v>
      </c>
      <c r="AB9667" s="164">
        <f t="shared" si="1350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 hidden="1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3097</v>
      </c>
      <c r="F9668" s="158" t="s">
        <v>3098</v>
      </c>
      <c r="G9668" s="159" t="s">
        <v>1921</v>
      </c>
      <c r="H9668" s="158" t="s">
        <v>3102</v>
      </c>
      <c r="I9668" s="158" t="s">
        <v>5070</v>
      </c>
      <c r="J9668" s="168"/>
      <c r="K9668" s="158" t="e">
        <v>#N/A</v>
      </c>
      <c r="L9668" s="158" t="s">
        <v>3097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4"/>
        <v>0</v>
      </c>
      <c r="X9668" s="164">
        <v>0</v>
      </c>
      <c r="Y9668" s="7">
        <f t="shared" si="1355"/>
        <v>0</v>
      </c>
      <c r="Z9668" s="164"/>
      <c r="AA9668" s="8">
        <f t="shared" si="1347"/>
        <v>0</v>
      </c>
      <c r="AB9668" s="164">
        <f t="shared" si="1350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 hidden="1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3097</v>
      </c>
      <c r="F9669" s="158" t="s">
        <v>4427</v>
      </c>
      <c r="G9669" s="159" t="s">
        <v>1921</v>
      </c>
      <c r="H9669" s="158" t="s">
        <v>3099</v>
      </c>
      <c r="I9669" s="158" t="s">
        <v>5070</v>
      </c>
      <c r="J9669" s="168" t="s">
        <v>5076</v>
      </c>
      <c r="K9669" s="158" t="s">
        <v>505</v>
      </c>
      <c r="L9669" s="158" t="s">
        <v>3097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3"/>
        <v>-564.43999999998948</v>
      </c>
      <c r="W9669" s="164">
        <f t="shared" si="1354"/>
        <v>85.922413793103445</v>
      </c>
      <c r="X9669" s="164"/>
      <c r="Y9669" s="7">
        <f t="shared" si="1355"/>
        <v>4.3742319749216279</v>
      </c>
      <c r="Z9669" s="164"/>
      <c r="AA9669" s="8">
        <f t="shared" si="1347"/>
        <v>85.922413793103445</v>
      </c>
      <c r="AB9669" s="164">
        <f t="shared" si="1350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4429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 hidden="1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3119</v>
      </c>
      <c r="F9670" s="158" t="s">
        <v>3119</v>
      </c>
      <c r="G9670" s="159" t="s">
        <v>3119</v>
      </c>
      <c r="H9670" s="158" t="s">
        <v>5009</v>
      </c>
      <c r="I9670" s="158" t="s">
        <v>5070</v>
      </c>
      <c r="J9670" s="168" t="s">
        <v>3344</v>
      </c>
      <c r="K9670" s="158" t="s">
        <v>505</v>
      </c>
      <c r="L9670" s="158" t="s">
        <v>3119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3"/>
        <v>3683.98</v>
      </c>
      <c r="W9670" s="164">
        <f t="shared" si="1354"/>
        <v>0</v>
      </c>
      <c r="X9670" s="164"/>
      <c r="Y9670" s="7">
        <f t="shared" si="1355"/>
        <v>0</v>
      </c>
      <c r="Z9670" s="164"/>
      <c r="AA9670" s="8">
        <f t="shared" si="1347"/>
        <v>0</v>
      </c>
      <c r="AB9670" s="164">
        <f t="shared" si="1350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 hidden="1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3110</v>
      </c>
      <c r="I9671" s="158" t="s">
        <v>5070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3"/>
        <v>1629.48</v>
      </c>
      <c r="W9671" s="164">
        <f t="shared" ref="W9671:W9676" si="1356">IF(O9671="折扣",U9671*P9671,IF(O9671="返现",U9671,U9671/(1+P9671)))</f>
        <v>0</v>
      </c>
      <c r="X9671" s="164"/>
      <c r="Y9671" s="7">
        <f t="shared" si="1355"/>
        <v>0</v>
      </c>
      <c r="Z9671" s="164"/>
      <c r="AA9671" s="8">
        <f t="shared" si="1347"/>
        <v>0</v>
      </c>
      <c r="AB9671" s="164">
        <f t="shared" si="1350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 hidden="1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5009</v>
      </c>
      <c r="I9672" s="158" t="s">
        <v>5070</v>
      </c>
      <c r="J9672" s="168" t="s">
        <v>3344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3"/>
        <v>-66027.320000000007</v>
      </c>
      <c r="W9672" s="164">
        <f t="shared" si="1356"/>
        <v>13053.161904761904</v>
      </c>
      <c r="X9672" s="164"/>
      <c r="Y9672" s="7">
        <f t="shared" si="1355"/>
        <v>717.92390476190485</v>
      </c>
      <c r="Z9672" s="164"/>
      <c r="AA9672" s="8">
        <f t="shared" si="1347"/>
        <v>13053.161904761904</v>
      </c>
      <c r="AB9672" s="164">
        <f t="shared" si="1350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 hidden="1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3110</v>
      </c>
      <c r="I9673" s="158" t="s">
        <v>5070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3"/>
        <v>2931.72</v>
      </c>
      <c r="W9673" s="164">
        <f t="shared" si="1356"/>
        <v>0</v>
      </c>
      <c r="X9673" s="164"/>
      <c r="Y9673" s="7">
        <f t="shared" si="1355"/>
        <v>0</v>
      </c>
      <c r="Z9673" s="164"/>
      <c r="AA9673" s="8">
        <f t="shared" si="1347"/>
        <v>0</v>
      </c>
      <c r="AB9673" s="164">
        <f t="shared" si="1350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 hidden="1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3102</v>
      </c>
      <c r="I9674" s="158" t="s">
        <v>5070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3"/>
        <v>14688</v>
      </c>
      <c r="W9674" s="164">
        <f t="shared" si="1356"/>
        <v>0</v>
      </c>
      <c r="X9674" s="164"/>
      <c r="Y9674" s="7">
        <f t="shared" si="1355"/>
        <v>0</v>
      </c>
      <c r="Z9674" s="164"/>
      <c r="AA9674" s="8">
        <f t="shared" si="1347"/>
        <v>0</v>
      </c>
      <c r="AB9674" s="164">
        <f t="shared" si="1350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 hidden="1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3099</v>
      </c>
      <c r="I9675" s="158" t="s">
        <v>5070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3"/>
        <v>-1382.2</v>
      </c>
      <c r="W9675" s="164">
        <f t="shared" si="1356"/>
        <v>0</v>
      </c>
      <c r="X9675" s="164"/>
      <c r="Y9675" s="7">
        <f t="shared" si="1355"/>
        <v>0</v>
      </c>
      <c r="Z9675" s="164"/>
      <c r="AA9675" s="8">
        <f t="shared" si="1347"/>
        <v>0</v>
      </c>
      <c r="AB9675" s="164">
        <f t="shared" si="1350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 hidden="1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2339</v>
      </c>
      <c r="F9676" s="158" t="s">
        <v>2339</v>
      </c>
      <c r="G9676" s="159" t="s">
        <v>2339</v>
      </c>
      <c r="H9676" s="158" t="s">
        <v>3110</v>
      </c>
      <c r="I9676" s="158" t="s">
        <v>5070</v>
      </c>
      <c r="J9676" s="168"/>
      <c r="K9676" s="158" t="e">
        <v>#N/A</v>
      </c>
      <c r="L9676" s="158" t="s">
        <v>2339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3"/>
        <v>-37523.379999999997</v>
      </c>
      <c r="W9676" s="164">
        <f t="shared" si="1356"/>
        <v>0</v>
      </c>
      <c r="X9676" s="164"/>
      <c r="Y9676" s="7">
        <f t="shared" si="1355"/>
        <v>0</v>
      </c>
      <c r="Z9676" s="164"/>
      <c r="AA9676" s="8">
        <f t="shared" si="1347"/>
        <v>0</v>
      </c>
      <c r="AB9676" s="164">
        <f t="shared" si="1350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 hidden="1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2871</v>
      </c>
      <c r="F9677" s="158" t="s">
        <v>2874</v>
      </c>
      <c r="G9677" s="159" t="s">
        <v>2871</v>
      </c>
      <c r="H9677" s="158" t="s">
        <v>2837</v>
      </c>
      <c r="I9677" s="158" t="s">
        <v>5068</v>
      </c>
      <c r="J9677" s="168" t="s">
        <v>2839</v>
      </c>
      <c r="K9677" s="158" t="s">
        <v>32</v>
      </c>
      <c r="L9677" s="158" t="s">
        <v>2871</v>
      </c>
      <c r="M9677" s="160"/>
      <c r="N9677" s="158" t="s">
        <v>3077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5"/>
        <v>0</v>
      </c>
      <c r="Z9677" s="164"/>
      <c r="AA9677" s="8">
        <f t="shared" si="1347"/>
        <v>106739.8</v>
      </c>
      <c r="AB9677" s="164">
        <f t="shared" si="1350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 hidden="1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3127</v>
      </c>
      <c r="F9678" s="158" t="s">
        <v>3127</v>
      </c>
      <c r="G9678" s="159" t="s">
        <v>3127</v>
      </c>
      <c r="H9678" s="158" t="s">
        <v>2837</v>
      </c>
      <c r="I9678" s="158" t="s">
        <v>5068</v>
      </c>
      <c r="J9678" s="168" t="s">
        <v>2839</v>
      </c>
      <c r="K9678" s="158" t="s">
        <v>32</v>
      </c>
      <c r="L9678" s="158" t="s">
        <v>3127</v>
      </c>
      <c r="M9678" s="160"/>
      <c r="N9678" s="158" t="s">
        <v>3077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3"/>
        <v>0</v>
      </c>
      <c r="W9678" s="164">
        <v>129000</v>
      </c>
      <c r="X9678" s="164"/>
      <c r="Y9678" s="7">
        <f t="shared" si="1355"/>
        <v>0</v>
      </c>
      <c r="Z9678" s="164"/>
      <c r="AA9678" s="8">
        <f>W9678+X9678</f>
        <v>129000</v>
      </c>
      <c r="AB9678" s="164">
        <f t="shared" si="1350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 hidden="1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5016</v>
      </c>
      <c r="F9679" s="158" t="s">
        <v>5016</v>
      </c>
      <c r="G9679" s="159" t="s">
        <v>4988</v>
      </c>
      <c r="H9679" s="158" t="s">
        <v>2837</v>
      </c>
      <c r="I9679" s="158" t="s">
        <v>5068</v>
      </c>
      <c r="J9679" s="168" t="s">
        <v>2839</v>
      </c>
      <c r="K9679" s="158" t="s">
        <v>32</v>
      </c>
      <c r="L9679" s="158" t="s">
        <v>5016</v>
      </c>
      <c r="M9679" s="160"/>
      <c r="N9679" s="158" t="s">
        <v>3077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109200</v>
      </c>
      <c r="V9679" s="164">
        <f t="shared" si="1353"/>
        <v>0</v>
      </c>
      <c r="W9679" s="164">
        <v>109200</v>
      </c>
      <c r="X9679" s="164"/>
      <c r="Y9679" s="7">
        <f t="shared" si="1355"/>
        <v>0</v>
      </c>
      <c r="Z9679" s="164"/>
      <c r="AA9679" s="8">
        <f t="shared" si="1347"/>
        <v>109200</v>
      </c>
      <c r="AB9679" s="164">
        <f t="shared" si="1350"/>
        <v>0</v>
      </c>
      <c r="AC9679" s="164">
        <v>109200</v>
      </c>
      <c r="AD9679" s="165">
        <v>0.05</v>
      </c>
      <c r="AE9679" s="160"/>
      <c r="AF9679" s="160"/>
      <c r="AG9679" s="182" t="s">
        <v>5017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 hidden="1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4987</v>
      </c>
      <c r="F9680" s="158" t="s">
        <v>4987</v>
      </c>
      <c r="G9680" s="159" t="s">
        <v>2886</v>
      </c>
      <c r="H9680" s="158" t="s">
        <v>2837</v>
      </c>
      <c r="I9680" s="158" t="s">
        <v>5068</v>
      </c>
      <c r="J9680" s="168" t="s">
        <v>2839</v>
      </c>
      <c r="K9680" s="158" t="s">
        <v>32</v>
      </c>
      <c r="L9680" s="158" t="s">
        <v>4987</v>
      </c>
      <c r="M9680" s="160"/>
      <c r="N9680" s="158" t="s">
        <v>3077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5"/>
        <v>0</v>
      </c>
      <c r="Z9680" s="164"/>
      <c r="AA9680" s="8">
        <f t="shared" si="1347"/>
        <v>42400</v>
      </c>
      <c r="AB9680" s="164">
        <f t="shared" si="1350"/>
        <v>0</v>
      </c>
      <c r="AC9680" s="164">
        <v>42400</v>
      </c>
      <c r="AD9680" s="165">
        <v>0.05</v>
      </c>
      <c r="AE9680" s="160"/>
      <c r="AF9680" s="160"/>
      <c r="AG9680" s="182" t="s">
        <v>5017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 hidden="1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4987</v>
      </c>
      <c r="F9681" s="158" t="s">
        <v>4987</v>
      </c>
      <c r="G9681" s="159" t="s">
        <v>2886</v>
      </c>
      <c r="H9681" s="158" t="s">
        <v>2837</v>
      </c>
      <c r="I9681" s="158" t="s">
        <v>5068</v>
      </c>
      <c r="J9681" s="168" t="s">
        <v>2839</v>
      </c>
      <c r="K9681" s="158" t="s">
        <v>32</v>
      </c>
      <c r="L9681" s="158" t="s">
        <v>4987</v>
      </c>
      <c r="M9681" s="160"/>
      <c r="N9681" s="158" t="s">
        <v>3077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5"/>
        <v>0</v>
      </c>
      <c r="Z9681" s="164"/>
      <c r="AA9681" s="8">
        <f t="shared" si="1347"/>
        <v>68000</v>
      </c>
      <c r="AB9681" s="164">
        <f t="shared" si="1350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 hidden="1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4435</v>
      </c>
      <c r="G9682" s="159" t="s">
        <v>542</v>
      </c>
      <c r="H9682" s="158" t="s">
        <v>2837</v>
      </c>
      <c r="I9682" s="158" t="s">
        <v>5068</v>
      </c>
      <c r="J9682" s="168" t="s">
        <v>2839</v>
      </c>
      <c r="K9682" s="158" t="s">
        <v>32</v>
      </c>
      <c r="L9682" s="158" t="s">
        <v>542</v>
      </c>
      <c r="M9682" s="160"/>
      <c r="N9682" s="158" t="s">
        <v>3077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3"/>
        <v>0</v>
      </c>
      <c r="W9682" s="164">
        <v>168400</v>
      </c>
      <c r="X9682" s="164"/>
      <c r="Y9682" s="7">
        <f t="shared" si="1355"/>
        <v>0</v>
      </c>
      <c r="Z9682" s="164"/>
      <c r="AA9682" s="8">
        <f t="shared" si="1347"/>
        <v>168400</v>
      </c>
      <c r="AB9682" s="164">
        <f t="shared" si="1350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 hidden="1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2846</v>
      </c>
      <c r="F9683" s="158" t="s">
        <v>2846</v>
      </c>
      <c r="G9683" s="159" t="s">
        <v>2846</v>
      </c>
      <c r="H9683" s="158" t="s">
        <v>2837</v>
      </c>
      <c r="I9683" s="158" t="s">
        <v>5068</v>
      </c>
      <c r="J9683" s="168" t="s">
        <v>2839</v>
      </c>
      <c r="K9683" s="158" t="s">
        <v>32</v>
      </c>
      <c r="L9683" s="158" t="s">
        <v>2846</v>
      </c>
      <c r="M9683" s="160"/>
      <c r="N9683" s="158" t="s">
        <v>3077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3"/>
        <v>0</v>
      </c>
      <c r="W9683" s="164">
        <v>80000</v>
      </c>
      <c r="X9683" s="164"/>
      <c r="Y9683" s="7">
        <f t="shared" si="1355"/>
        <v>0</v>
      </c>
      <c r="Z9683" s="164"/>
      <c r="AA9683" s="8">
        <f t="shared" si="1347"/>
        <v>80000</v>
      </c>
      <c r="AB9683" s="164">
        <f t="shared" si="1350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 hidden="1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3131</v>
      </c>
      <c r="F9684" s="158" t="s">
        <v>3131</v>
      </c>
      <c r="G9684" s="159" t="s">
        <v>3131</v>
      </c>
      <c r="H9684" s="158" t="s">
        <v>2837</v>
      </c>
      <c r="I9684" s="158" t="s">
        <v>5068</v>
      </c>
      <c r="J9684" s="168" t="s">
        <v>2839</v>
      </c>
      <c r="K9684" s="158" t="s">
        <v>32</v>
      </c>
      <c r="L9684" s="158" t="s">
        <v>3131</v>
      </c>
      <c r="M9684" s="160"/>
      <c r="N9684" s="158" t="s">
        <v>3077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3"/>
        <v>0</v>
      </c>
      <c r="W9684" s="164">
        <v>47400</v>
      </c>
      <c r="X9684" s="164"/>
      <c r="Y9684" s="7">
        <f t="shared" si="1355"/>
        <v>0</v>
      </c>
      <c r="Z9684" s="164"/>
      <c r="AA9684" s="8">
        <f t="shared" si="1347"/>
        <v>47400</v>
      </c>
      <c r="AB9684" s="164">
        <f t="shared" si="1350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 hidden="1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2837</v>
      </c>
      <c r="I9685" s="158" t="s">
        <v>5068</v>
      </c>
      <c r="J9685" s="168" t="s">
        <v>2839</v>
      </c>
      <c r="K9685" s="158" t="s">
        <v>32</v>
      </c>
      <c r="L9685" s="158" t="s">
        <v>1142</v>
      </c>
      <c r="M9685" s="160"/>
      <c r="N9685" s="158" t="s">
        <v>3077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3"/>
        <v>0</v>
      </c>
      <c r="W9685" s="164">
        <v>545000</v>
      </c>
      <c r="X9685" s="164"/>
      <c r="Y9685" s="7">
        <f t="shared" si="1355"/>
        <v>0</v>
      </c>
      <c r="Z9685" s="164"/>
      <c r="AA9685" s="8">
        <f t="shared" si="1347"/>
        <v>545000</v>
      </c>
      <c r="AB9685" s="164">
        <f t="shared" si="1350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 hidden="1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2837</v>
      </c>
      <c r="I9686" s="158" t="s">
        <v>5068</v>
      </c>
      <c r="J9686" s="168" t="s">
        <v>2839</v>
      </c>
      <c r="K9686" s="158" t="s">
        <v>32</v>
      </c>
      <c r="L9686" s="158" t="s">
        <v>1401</v>
      </c>
      <c r="M9686" s="160"/>
      <c r="N9686" s="158" t="s">
        <v>3077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3"/>
        <v>0</v>
      </c>
      <c r="W9686" s="164">
        <v>122912</v>
      </c>
      <c r="X9686" s="164"/>
      <c r="Y9686" s="7">
        <f t="shared" si="1355"/>
        <v>0</v>
      </c>
      <c r="Z9686" s="164"/>
      <c r="AA9686" s="8">
        <f t="shared" si="1347"/>
        <v>122912</v>
      </c>
      <c r="AB9686" s="164">
        <f t="shared" si="1350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 hidden="1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1886</v>
      </c>
      <c r="F9687" s="158" t="s">
        <v>1887</v>
      </c>
      <c r="G9687" s="159" t="s">
        <v>1886</v>
      </c>
      <c r="H9687" s="158" t="s">
        <v>2837</v>
      </c>
      <c r="I9687" s="158" t="s">
        <v>5068</v>
      </c>
      <c r="J9687" s="168" t="s">
        <v>2839</v>
      </c>
      <c r="K9687" s="158" t="s">
        <v>32</v>
      </c>
      <c r="L9687" s="158" t="s">
        <v>1886</v>
      </c>
      <c r="M9687" s="160"/>
      <c r="N9687" s="158" t="s">
        <v>3077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3"/>
        <v>0</v>
      </c>
      <c r="W9687" s="164">
        <v>579840</v>
      </c>
      <c r="X9687" s="164"/>
      <c r="Y9687" s="7">
        <f t="shared" si="1355"/>
        <v>0</v>
      </c>
      <c r="Z9687" s="164"/>
      <c r="AA9687" s="8">
        <f t="shared" si="1347"/>
        <v>579840</v>
      </c>
      <c r="AB9687" s="164">
        <f t="shared" si="1350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 hidden="1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5018</v>
      </c>
      <c r="I9688" s="158" t="s">
        <v>5070</v>
      </c>
      <c r="J9688" s="168" t="s">
        <v>5078</v>
      </c>
      <c r="K9688" s="158" t="s">
        <v>5096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3"/>
        <v>0</v>
      </c>
      <c r="W9688" s="164">
        <v>60000</v>
      </c>
      <c r="X9688" s="164"/>
      <c r="Y9688" s="7">
        <f t="shared" si="1355"/>
        <v>0</v>
      </c>
      <c r="Z9688" s="164"/>
      <c r="AA9688" s="8">
        <f t="shared" si="1347"/>
        <v>60000</v>
      </c>
      <c r="AB9688" s="164">
        <f t="shared" si="1350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 hidden="1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1563</v>
      </c>
      <c r="F9689" s="158" t="s">
        <v>1563</v>
      </c>
      <c r="G9689" s="159" t="s">
        <v>1563</v>
      </c>
      <c r="H9689" s="158" t="s">
        <v>2837</v>
      </c>
      <c r="I9689" s="158" t="s">
        <v>5068</v>
      </c>
      <c r="J9689" s="168" t="s">
        <v>2839</v>
      </c>
      <c r="K9689" s="158" t="s">
        <v>32</v>
      </c>
      <c r="L9689" s="158" t="s">
        <v>1563</v>
      </c>
      <c r="M9689" s="160"/>
      <c r="N9689" s="158" t="s">
        <v>3235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-379804.25</v>
      </c>
      <c r="V9689" s="164">
        <f t="shared" si="1353"/>
        <v>0</v>
      </c>
      <c r="W9689" s="164">
        <v>-445121.65</v>
      </c>
      <c r="X9689" s="164"/>
      <c r="Y9689" s="7">
        <f t="shared" si="1355"/>
        <v>0</v>
      </c>
      <c r="Z9689" s="164"/>
      <c r="AA9689" s="8">
        <f t="shared" si="1347"/>
        <v>-445121.65</v>
      </c>
      <c r="AB9689" s="164">
        <f t="shared" si="1350"/>
        <v>65317.400000000023</v>
      </c>
      <c r="AC9689" s="164">
        <v>-379804.25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 hidden="1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1785</v>
      </c>
      <c r="F9690" s="158" t="s">
        <v>1785</v>
      </c>
      <c r="G9690" s="159" t="s">
        <v>1785</v>
      </c>
      <c r="H9690" s="158" t="s">
        <v>3173</v>
      </c>
      <c r="I9690" s="158" t="s">
        <v>5070</v>
      </c>
      <c r="J9690" s="168" t="s">
        <v>3174</v>
      </c>
      <c r="K9690" s="158" t="s">
        <v>32</v>
      </c>
      <c r="L9690" s="158" t="s">
        <v>5019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3"/>
        <v>0</v>
      </c>
      <c r="W9690" s="164">
        <f t="shared" ref="W9690:W9716" si="1357">IF(O9690="折扣",U9690*P9690,IF(O9690="返现",U9690,U9690/(1+P9690)))</f>
        <v>0</v>
      </c>
      <c r="X9690" s="164"/>
      <c r="Y9690" s="7">
        <f t="shared" si="1355"/>
        <v>0</v>
      </c>
      <c r="Z9690" s="164"/>
      <c r="AA9690" s="8">
        <f t="shared" ref="AA9690:AA9753" si="1358">W9690+X9690</f>
        <v>0</v>
      </c>
      <c r="AB9690" s="164">
        <f t="shared" si="1350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 hidden="1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5020</v>
      </c>
      <c r="F9691" s="158" t="s">
        <v>3189</v>
      </c>
      <c r="G9691" s="159" t="s">
        <v>3189</v>
      </c>
      <c r="H9691" s="158" t="s">
        <v>3173</v>
      </c>
      <c r="I9691" s="158" t="s">
        <v>5070</v>
      </c>
      <c r="J9691" s="168" t="s">
        <v>3174</v>
      </c>
      <c r="K9691" s="158" t="s">
        <v>32</v>
      </c>
      <c r="L9691" s="158" t="s">
        <v>5019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3"/>
        <v>60000</v>
      </c>
      <c r="W9691" s="164">
        <f t="shared" si="1357"/>
        <v>0</v>
      </c>
      <c r="X9691" s="164"/>
      <c r="Y9691" s="7">
        <f t="shared" si="1355"/>
        <v>0</v>
      </c>
      <c r="Z9691" s="164"/>
      <c r="AA9691" s="8">
        <f t="shared" si="1358"/>
        <v>0</v>
      </c>
      <c r="AB9691" s="164">
        <f t="shared" si="1350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 hidden="1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4979</v>
      </c>
      <c r="F9692" s="158" t="s">
        <v>4979</v>
      </c>
      <c r="G9692" s="159" t="s">
        <v>4979</v>
      </c>
      <c r="H9692" s="158" t="s">
        <v>3173</v>
      </c>
      <c r="I9692" s="158" t="s">
        <v>5070</v>
      </c>
      <c r="J9692" s="168" t="s">
        <v>3174</v>
      </c>
      <c r="K9692" s="158" t="s">
        <v>32</v>
      </c>
      <c r="L9692" s="158" t="s">
        <v>5021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3"/>
        <v>6390.8</v>
      </c>
      <c r="W9692" s="164">
        <f t="shared" si="1357"/>
        <v>3538.4313725490192</v>
      </c>
      <c r="X9692" s="164"/>
      <c r="Y9692" s="7">
        <f t="shared" si="1355"/>
        <v>0</v>
      </c>
      <c r="Z9692" s="164"/>
      <c r="AA9692" s="8">
        <f t="shared" si="1358"/>
        <v>3538.4313725490192</v>
      </c>
      <c r="AB9692" s="164">
        <f t="shared" si="1350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 hidden="1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3173</v>
      </c>
      <c r="I9693" s="158" t="s">
        <v>5070</v>
      </c>
      <c r="J9693" s="168" t="s">
        <v>3174</v>
      </c>
      <c r="K9693" s="158" t="s">
        <v>32</v>
      </c>
      <c r="L9693" s="158" t="s">
        <v>3224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3"/>
        <v>159441.73000000001</v>
      </c>
      <c r="W9693" s="164">
        <f t="shared" si="1357"/>
        <v>0</v>
      </c>
      <c r="X9693" s="164"/>
      <c r="Y9693" s="7">
        <f t="shared" si="1355"/>
        <v>0</v>
      </c>
      <c r="Z9693" s="164"/>
      <c r="AA9693" s="8">
        <f t="shared" si="1358"/>
        <v>0</v>
      </c>
      <c r="AB9693" s="164">
        <f t="shared" si="1350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 hidden="1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3185</v>
      </c>
      <c r="G9694" s="159" t="s">
        <v>654</v>
      </c>
      <c r="H9694" s="158" t="s">
        <v>3173</v>
      </c>
      <c r="I9694" s="158" t="s">
        <v>5070</v>
      </c>
      <c r="J9694" s="168" t="s">
        <v>3174</v>
      </c>
      <c r="K9694" s="158" t="s">
        <v>32</v>
      </c>
      <c r="L9694" s="158" t="s">
        <v>3186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3"/>
        <v>22492.5</v>
      </c>
      <c r="W9694" s="164">
        <f t="shared" si="1357"/>
        <v>0</v>
      </c>
      <c r="X9694" s="164"/>
      <c r="Y9694" s="7">
        <f t="shared" si="1355"/>
        <v>0</v>
      </c>
      <c r="Z9694" s="164"/>
      <c r="AA9694" s="8">
        <f t="shared" si="1358"/>
        <v>0</v>
      </c>
      <c r="AB9694" s="164">
        <f t="shared" si="1350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 hidden="1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3173</v>
      </c>
      <c r="I9695" s="158" t="s">
        <v>5070</v>
      </c>
      <c r="J9695" s="168" t="s">
        <v>3174</v>
      </c>
      <c r="K9695" s="158" t="s">
        <v>32</v>
      </c>
      <c r="L9695" s="158" t="s">
        <v>3227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3"/>
        <v>9968.7000000000007</v>
      </c>
      <c r="W9695" s="164">
        <f t="shared" si="1357"/>
        <v>0</v>
      </c>
      <c r="X9695" s="164"/>
      <c r="Y9695" s="7">
        <f t="shared" si="1355"/>
        <v>0</v>
      </c>
      <c r="Z9695" s="164"/>
      <c r="AA9695" s="8">
        <f t="shared" si="1358"/>
        <v>0</v>
      </c>
      <c r="AB9695" s="164">
        <f t="shared" si="1350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 hidden="1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3189</v>
      </c>
      <c r="F9696" s="158" t="s">
        <v>3189</v>
      </c>
      <c r="G9696" s="159" t="s">
        <v>3189</v>
      </c>
      <c r="H9696" s="158" t="s">
        <v>3173</v>
      </c>
      <c r="I9696" s="158" t="s">
        <v>5070</v>
      </c>
      <c r="J9696" s="168" t="s">
        <v>3174</v>
      </c>
      <c r="K9696" s="158" t="s">
        <v>32</v>
      </c>
      <c r="L9696" s="158" t="s">
        <v>3190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3"/>
        <v>-53456.7</v>
      </c>
      <c r="W9696" s="164">
        <f t="shared" si="1357"/>
        <v>67476.7</v>
      </c>
      <c r="X9696" s="164"/>
      <c r="Y9696" s="7">
        <f t="shared" si="1355"/>
        <v>0</v>
      </c>
      <c r="Z9696" s="164"/>
      <c r="AA9696" s="8">
        <f t="shared" si="1358"/>
        <v>67476.7</v>
      </c>
      <c r="AB9696" s="164">
        <f t="shared" si="1350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3262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 hidden="1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2368</v>
      </c>
      <c r="F9697" s="158" t="s">
        <v>2368</v>
      </c>
      <c r="G9697" s="159" t="s">
        <v>2368</v>
      </c>
      <c r="H9697" s="158" t="s">
        <v>3173</v>
      </c>
      <c r="I9697" s="158" t="s">
        <v>5070</v>
      </c>
      <c r="J9697" s="168" t="s">
        <v>3174</v>
      </c>
      <c r="K9697" s="158" t="s">
        <v>32</v>
      </c>
      <c r="L9697" s="158" t="s">
        <v>3196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3"/>
        <v>-6514.2</v>
      </c>
      <c r="W9697" s="164">
        <f t="shared" si="1357"/>
        <v>0</v>
      </c>
      <c r="X9697" s="164"/>
      <c r="Y9697" s="7">
        <f t="shared" si="1355"/>
        <v>0</v>
      </c>
      <c r="Z9697" s="164"/>
      <c r="AA9697" s="8">
        <f t="shared" si="1358"/>
        <v>0</v>
      </c>
      <c r="AB9697" s="164">
        <f t="shared" si="1350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 hidden="1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2368</v>
      </c>
      <c r="F9698" s="158" t="s">
        <v>2368</v>
      </c>
      <c r="G9698" s="159" t="s">
        <v>2368</v>
      </c>
      <c r="H9698" s="158" t="s">
        <v>3173</v>
      </c>
      <c r="I9698" s="158" t="s">
        <v>5070</v>
      </c>
      <c r="J9698" s="168" t="s">
        <v>3174</v>
      </c>
      <c r="K9698" s="158" t="s">
        <v>32</v>
      </c>
      <c r="L9698" s="158" t="s">
        <v>3196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3"/>
        <v>4088.1</v>
      </c>
      <c r="W9698" s="164">
        <f t="shared" si="1357"/>
        <v>0</v>
      </c>
      <c r="X9698" s="164"/>
      <c r="Y9698" s="7">
        <f t="shared" si="1355"/>
        <v>0</v>
      </c>
      <c r="Z9698" s="164"/>
      <c r="AA9698" s="8">
        <f t="shared" si="1358"/>
        <v>0</v>
      </c>
      <c r="AB9698" s="164">
        <f t="shared" si="1350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 hidden="1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3139</v>
      </c>
      <c r="F9699" s="158" t="s">
        <v>3139</v>
      </c>
      <c r="G9699" s="159" t="s">
        <v>3139</v>
      </c>
      <c r="H9699" s="158" t="s">
        <v>3173</v>
      </c>
      <c r="I9699" s="158" t="s">
        <v>5070</v>
      </c>
      <c r="J9699" s="168" t="s">
        <v>3174</v>
      </c>
      <c r="K9699" s="158" t="s">
        <v>32</v>
      </c>
      <c r="L9699" s="158" t="s">
        <v>3191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3"/>
        <v>15127.59</v>
      </c>
      <c r="W9699" s="164">
        <f t="shared" si="1357"/>
        <v>25513.99</v>
      </c>
      <c r="X9699" s="164"/>
      <c r="Y9699" s="7">
        <f t="shared" si="1355"/>
        <v>0</v>
      </c>
      <c r="Z9699" s="164"/>
      <c r="AA9699" s="8">
        <f t="shared" si="1358"/>
        <v>25513.99</v>
      </c>
      <c r="AB9699" s="164">
        <f t="shared" si="1350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3262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 hidden="1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2377</v>
      </c>
      <c r="F9700" s="158" t="s">
        <v>2377</v>
      </c>
      <c r="G9700" s="159" t="s">
        <v>2377</v>
      </c>
      <c r="H9700" s="158" t="s">
        <v>3173</v>
      </c>
      <c r="I9700" s="158" t="s">
        <v>5070</v>
      </c>
      <c r="J9700" s="168" t="s">
        <v>3174</v>
      </c>
      <c r="K9700" s="158" t="s">
        <v>32</v>
      </c>
      <c r="L9700" s="158" t="s">
        <v>3187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3"/>
        <v>5056.5</v>
      </c>
      <c r="W9700" s="164">
        <f t="shared" si="1357"/>
        <v>6762</v>
      </c>
      <c r="X9700" s="164"/>
      <c r="Y9700" s="7">
        <f t="shared" si="1355"/>
        <v>0</v>
      </c>
      <c r="Z9700" s="164"/>
      <c r="AA9700" s="8">
        <f t="shared" si="1358"/>
        <v>6762</v>
      </c>
      <c r="AB9700" s="164">
        <f t="shared" si="1350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3262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 hidden="1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3217</v>
      </c>
      <c r="F9701" s="158" t="s">
        <v>3217</v>
      </c>
      <c r="G9701" s="159" t="s">
        <v>3217</v>
      </c>
      <c r="H9701" s="158" t="s">
        <v>3176</v>
      </c>
      <c r="I9701" s="158" t="s">
        <v>5070</v>
      </c>
      <c r="J9701" s="168"/>
      <c r="K9701" s="158" t="s">
        <v>32</v>
      </c>
      <c r="L9701" s="158" t="s">
        <v>3219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3"/>
        <v>-50774.25</v>
      </c>
      <c r="W9701" s="164">
        <f t="shared" si="1357"/>
        <v>0</v>
      </c>
      <c r="X9701" s="164"/>
      <c r="Y9701" s="7">
        <f t="shared" si="1355"/>
        <v>0</v>
      </c>
      <c r="Z9701" s="164"/>
      <c r="AA9701" s="8">
        <f t="shared" si="1358"/>
        <v>0</v>
      </c>
      <c r="AB9701" s="164">
        <f t="shared" si="1350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 hidden="1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3217</v>
      </c>
      <c r="F9702" s="158" t="s">
        <v>3217</v>
      </c>
      <c r="G9702" s="159" t="s">
        <v>3217</v>
      </c>
      <c r="H9702" s="158" t="s">
        <v>3173</v>
      </c>
      <c r="I9702" s="158" t="s">
        <v>5070</v>
      </c>
      <c r="J9702" s="168" t="s">
        <v>3174</v>
      </c>
      <c r="K9702" s="158" t="s">
        <v>32</v>
      </c>
      <c r="L9702" s="158" t="s">
        <v>3221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3"/>
        <v>80000</v>
      </c>
      <c r="W9702" s="164">
        <f t="shared" si="1357"/>
        <v>0</v>
      </c>
      <c r="X9702" s="164"/>
      <c r="Y9702" s="7">
        <f t="shared" si="1355"/>
        <v>0</v>
      </c>
      <c r="Z9702" s="164"/>
      <c r="AA9702" s="8">
        <f t="shared" si="1358"/>
        <v>0</v>
      </c>
      <c r="AB9702" s="164">
        <f t="shared" si="1350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 hidden="1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3217</v>
      </c>
      <c r="F9703" s="158" t="s">
        <v>3217</v>
      </c>
      <c r="G9703" s="159" t="s">
        <v>3217</v>
      </c>
      <c r="H9703" s="158" t="s">
        <v>3173</v>
      </c>
      <c r="I9703" s="158" t="s">
        <v>5070</v>
      </c>
      <c r="J9703" s="168" t="s">
        <v>3174</v>
      </c>
      <c r="K9703" s="158" t="s">
        <v>32</v>
      </c>
      <c r="L9703" s="158" t="s">
        <v>3222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3"/>
        <v>40000</v>
      </c>
      <c r="W9703" s="164">
        <f t="shared" si="1357"/>
        <v>0</v>
      </c>
      <c r="X9703" s="164"/>
      <c r="Y9703" s="7">
        <f t="shared" si="1355"/>
        <v>0</v>
      </c>
      <c r="Z9703" s="164"/>
      <c r="AA9703" s="8">
        <f t="shared" si="1358"/>
        <v>0</v>
      </c>
      <c r="AB9703" s="164">
        <f t="shared" si="1350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 hidden="1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3217</v>
      </c>
      <c r="F9704" s="158" t="s">
        <v>3217</v>
      </c>
      <c r="G9704" s="159" t="s">
        <v>3217</v>
      </c>
      <c r="H9704" s="158" t="s">
        <v>3173</v>
      </c>
      <c r="I9704" s="158" t="s">
        <v>5070</v>
      </c>
      <c r="J9704" s="168" t="s">
        <v>3174</v>
      </c>
      <c r="K9704" s="158" t="s">
        <v>32</v>
      </c>
      <c r="L9704" s="158" t="s">
        <v>3223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3"/>
        <v>186117.1</v>
      </c>
      <c r="W9704" s="164">
        <f t="shared" si="1357"/>
        <v>0</v>
      </c>
      <c r="X9704" s="164"/>
      <c r="Y9704" s="7">
        <f t="shared" si="1355"/>
        <v>0</v>
      </c>
      <c r="Z9704" s="164"/>
      <c r="AA9704" s="8">
        <f t="shared" si="1358"/>
        <v>0</v>
      </c>
      <c r="AB9704" s="164">
        <f t="shared" ref="AB9704:AB9723" si="1359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 hidden="1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3217</v>
      </c>
      <c r="F9705" s="158" t="s">
        <v>3217</v>
      </c>
      <c r="G9705" s="159" t="s">
        <v>3217</v>
      </c>
      <c r="H9705" s="158" t="s">
        <v>3173</v>
      </c>
      <c r="I9705" s="158" t="s">
        <v>5070</v>
      </c>
      <c r="J9705" s="168" t="s">
        <v>3174</v>
      </c>
      <c r="K9705" s="158" t="s">
        <v>32</v>
      </c>
      <c r="L9705" s="158" t="s">
        <v>3223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3"/>
        <v>3882.9</v>
      </c>
      <c r="W9705" s="164">
        <f t="shared" si="1357"/>
        <v>0</v>
      </c>
      <c r="X9705" s="164"/>
      <c r="Y9705" s="7">
        <f t="shared" si="1355"/>
        <v>0</v>
      </c>
      <c r="Z9705" s="164"/>
      <c r="AA9705" s="8">
        <f t="shared" si="1358"/>
        <v>0</v>
      </c>
      <c r="AB9705" s="164">
        <f t="shared" si="1359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 hidden="1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2481</v>
      </c>
      <c r="F9706" s="158" t="s">
        <v>2481</v>
      </c>
      <c r="G9706" s="159" t="s">
        <v>2481</v>
      </c>
      <c r="H9706" s="158" t="s">
        <v>3173</v>
      </c>
      <c r="I9706" s="158" t="s">
        <v>5070</v>
      </c>
      <c r="J9706" s="168" t="s">
        <v>3174</v>
      </c>
      <c r="K9706" s="158" t="s">
        <v>32</v>
      </c>
      <c r="L9706" s="158" t="s">
        <v>3203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3"/>
        <v>45.899999999999899</v>
      </c>
      <c r="W9706" s="164">
        <f t="shared" si="1357"/>
        <v>0</v>
      </c>
      <c r="X9706" s="164"/>
      <c r="Y9706" s="7">
        <f t="shared" si="1355"/>
        <v>0</v>
      </c>
      <c r="Z9706" s="164"/>
      <c r="AA9706" s="8">
        <f t="shared" si="1358"/>
        <v>0</v>
      </c>
      <c r="AB9706" s="164">
        <f t="shared" si="1359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 hidden="1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2762</v>
      </c>
      <c r="F9707" s="158" t="s">
        <v>2762</v>
      </c>
      <c r="G9707" s="159" t="s">
        <v>2762</v>
      </c>
      <c r="H9707" s="158" t="s">
        <v>3173</v>
      </c>
      <c r="I9707" s="158" t="s">
        <v>5070</v>
      </c>
      <c r="J9707" s="168" t="s">
        <v>3174</v>
      </c>
      <c r="K9707" s="158" t="s">
        <v>32</v>
      </c>
      <c r="L9707" s="158" t="s">
        <v>3194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3"/>
        <v>25798.6</v>
      </c>
      <c r="W9707" s="164">
        <f t="shared" si="1357"/>
        <v>0</v>
      </c>
      <c r="X9707" s="164"/>
      <c r="Y9707" s="7">
        <f t="shared" si="1355"/>
        <v>0</v>
      </c>
      <c r="Z9707" s="164"/>
      <c r="AA9707" s="8">
        <f t="shared" si="1358"/>
        <v>0</v>
      </c>
      <c r="AB9707" s="164">
        <f t="shared" si="1359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 hidden="1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3228</v>
      </c>
      <c r="F9708" s="158" t="s">
        <v>3228</v>
      </c>
      <c r="G9708" s="159" t="s">
        <v>3228</v>
      </c>
      <c r="H9708" s="158" t="s">
        <v>3173</v>
      </c>
      <c r="I9708" s="158" t="s">
        <v>5070</v>
      </c>
      <c r="J9708" s="168" t="s">
        <v>3174</v>
      </c>
      <c r="K9708" s="158" t="s">
        <v>32</v>
      </c>
      <c r="L9708" s="158" t="s">
        <v>3229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3"/>
        <v>-2059.96</v>
      </c>
      <c r="W9708" s="164">
        <f t="shared" si="1357"/>
        <v>0</v>
      </c>
      <c r="X9708" s="164"/>
      <c r="Y9708" s="7">
        <f t="shared" si="1355"/>
        <v>0</v>
      </c>
      <c r="Z9708" s="164"/>
      <c r="AA9708" s="8">
        <f t="shared" si="1358"/>
        <v>0</v>
      </c>
      <c r="AB9708" s="164">
        <f t="shared" si="1359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 hidden="1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3173</v>
      </c>
      <c r="I9709" s="158" t="s">
        <v>5070</v>
      </c>
      <c r="J9709" s="168" t="s">
        <v>3174</v>
      </c>
      <c r="K9709" s="158" t="s">
        <v>32</v>
      </c>
      <c r="L9709" s="158" t="s">
        <v>3188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3"/>
        <v>-1516.75</v>
      </c>
      <c r="W9709" s="164">
        <f t="shared" si="1357"/>
        <v>0</v>
      </c>
      <c r="X9709" s="164"/>
      <c r="Y9709" s="7">
        <f t="shared" si="1355"/>
        <v>0</v>
      </c>
      <c r="Z9709" s="164"/>
      <c r="AA9709" s="8">
        <f t="shared" si="1358"/>
        <v>0</v>
      </c>
      <c r="AB9709" s="164">
        <f t="shared" si="1359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 hidden="1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3173</v>
      </c>
      <c r="I9710" s="158" t="s">
        <v>5070</v>
      </c>
      <c r="J9710" s="168" t="s">
        <v>3174</v>
      </c>
      <c r="K9710" s="158" t="s">
        <v>32</v>
      </c>
      <c r="L9710" s="158" t="s">
        <v>3182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3"/>
        <v>5811.6</v>
      </c>
      <c r="W9710" s="164">
        <f t="shared" si="1357"/>
        <v>0</v>
      </c>
      <c r="X9710" s="164"/>
      <c r="Y9710" s="7">
        <f t="shared" si="1355"/>
        <v>0</v>
      </c>
      <c r="Z9710" s="164"/>
      <c r="AA9710" s="8">
        <f t="shared" si="1358"/>
        <v>0</v>
      </c>
      <c r="AB9710" s="164">
        <f t="shared" si="1359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 hidden="1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3173</v>
      </c>
      <c r="I9711" s="158" t="s">
        <v>5070</v>
      </c>
      <c r="J9711" s="168" t="s">
        <v>3174</v>
      </c>
      <c r="K9711" s="158" t="s">
        <v>32</v>
      </c>
      <c r="L9711" s="158" t="s">
        <v>3184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3"/>
        <v>-132876.06</v>
      </c>
      <c r="W9711" s="164">
        <f t="shared" si="1357"/>
        <v>0</v>
      </c>
      <c r="X9711" s="164"/>
      <c r="Y9711" s="7">
        <f t="shared" si="1355"/>
        <v>0</v>
      </c>
      <c r="Z9711" s="164"/>
      <c r="AA9711" s="8">
        <f t="shared" si="1358"/>
        <v>0</v>
      </c>
      <c r="AB9711" s="164">
        <f t="shared" si="1359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 hidden="1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3173</v>
      </c>
      <c r="I9712" s="158" t="s">
        <v>5070</v>
      </c>
      <c r="J9712" s="168" t="s">
        <v>3174</v>
      </c>
      <c r="K9712" s="158" t="s">
        <v>32</v>
      </c>
      <c r="L9712" s="158" t="s">
        <v>3184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3"/>
        <v>58394.6000000001</v>
      </c>
      <c r="W9712" s="164">
        <f t="shared" si="1357"/>
        <v>0</v>
      </c>
      <c r="X9712" s="164"/>
      <c r="Y9712" s="7">
        <f t="shared" si="1355"/>
        <v>0</v>
      </c>
      <c r="Z9712" s="164"/>
      <c r="AA9712" s="8">
        <f t="shared" si="1358"/>
        <v>0</v>
      </c>
      <c r="AB9712" s="164">
        <f t="shared" si="1359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 hidden="1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3060</v>
      </c>
      <c r="F9713" s="158" t="s">
        <v>3060</v>
      </c>
      <c r="G9713" s="159" t="s">
        <v>3060</v>
      </c>
      <c r="H9713" s="158" t="s">
        <v>3213</v>
      </c>
      <c r="I9713" s="158" t="s">
        <v>5070</v>
      </c>
      <c r="J9713" s="168"/>
      <c r="K9713" s="158" t="e">
        <v>#N/A</v>
      </c>
      <c r="L9713" s="158" t="s">
        <v>3214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3"/>
        <v>-196.07999999999799</v>
      </c>
      <c r="W9713" s="164">
        <f t="shared" si="1357"/>
        <v>0</v>
      </c>
      <c r="X9713" s="164"/>
      <c r="Y9713" s="7">
        <f t="shared" si="1355"/>
        <v>0</v>
      </c>
      <c r="Z9713" s="164"/>
      <c r="AA9713" s="8">
        <f t="shared" si="1358"/>
        <v>0</v>
      </c>
      <c r="AB9713" s="164">
        <f t="shared" si="1359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 hidden="1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5063</v>
      </c>
      <c r="J9714" s="168" t="s">
        <v>5088</v>
      </c>
      <c r="K9714" s="158" t="s">
        <v>32</v>
      </c>
      <c r="L9714" s="158" t="s">
        <v>1052</v>
      </c>
      <c r="M9714" s="160"/>
      <c r="N9714" s="158" t="s">
        <v>3084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7"/>
        <v>47400</v>
      </c>
      <c r="X9714" s="164"/>
      <c r="Y9714" s="7">
        <f t="shared" si="1355"/>
        <v>0</v>
      </c>
      <c r="Z9714" s="164"/>
      <c r="AA9714" s="8">
        <f t="shared" si="1358"/>
        <v>47400</v>
      </c>
      <c r="AB9714" s="164">
        <f t="shared" si="1359"/>
        <v>0</v>
      </c>
      <c r="AC9714" s="164">
        <v>47400</v>
      </c>
      <c r="AD9714" s="165">
        <v>0</v>
      </c>
      <c r="AE9714" s="160"/>
      <c r="AF9714" s="160"/>
      <c r="AG9714" s="181" t="s">
        <v>5022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 hidden="1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5063</v>
      </c>
      <c r="J9715" s="168" t="s">
        <v>3321</v>
      </c>
      <c r="K9715" s="158" t="s">
        <v>32</v>
      </c>
      <c r="L9715" s="158" t="s">
        <v>1052</v>
      </c>
      <c r="M9715" s="160"/>
      <c r="N9715" s="158" t="s">
        <v>5082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3"/>
        <v>0</v>
      </c>
      <c r="W9715" s="164">
        <f t="shared" si="1357"/>
        <v>331565.24</v>
      </c>
      <c r="X9715" s="164"/>
      <c r="Y9715" s="7">
        <f t="shared" si="1355"/>
        <v>0</v>
      </c>
      <c r="Z9715" s="164"/>
      <c r="AA9715" s="8">
        <f t="shared" si="1358"/>
        <v>331565.24</v>
      </c>
      <c r="AB9715" s="164">
        <f t="shared" si="1359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5023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 hidden="1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5063</v>
      </c>
      <c r="J9716" s="168" t="s">
        <v>3321</v>
      </c>
      <c r="K9716" s="158" t="s">
        <v>32</v>
      </c>
      <c r="L9716" s="158" t="s">
        <v>1052</v>
      </c>
      <c r="M9716" s="160"/>
      <c r="N9716" s="158" t="s">
        <v>3339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3"/>
        <v>0</v>
      </c>
      <c r="W9716" s="164">
        <f t="shared" si="1357"/>
        <v>105365.6</v>
      </c>
      <c r="X9716" s="164"/>
      <c r="Y9716" s="7">
        <f t="shared" si="1355"/>
        <v>0</v>
      </c>
      <c r="Z9716" s="164"/>
      <c r="AA9716" s="8">
        <f t="shared" si="1358"/>
        <v>105365.6</v>
      </c>
      <c r="AB9716" s="164">
        <f t="shared" si="1359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 hidden="1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5063</v>
      </c>
      <c r="J9717" s="168" t="s">
        <v>3321</v>
      </c>
      <c r="K9717" s="158" t="s">
        <v>32</v>
      </c>
      <c r="L9717" s="186" t="s">
        <v>4399</v>
      </c>
      <c r="M9717" s="186"/>
      <c r="N9717" s="186" t="s">
        <v>3084</v>
      </c>
      <c r="O9717" s="186" t="s">
        <v>80</v>
      </c>
      <c r="P9717" s="188">
        <v>0</v>
      </c>
      <c r="Q9717" s="188"/>
      <c r="R9717" s="158" t="s">
        <v>4434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5"/>
        <v>0</v>
      </c>
      <c r="Z9717" s="164"/>
      <c r="AA9717" s="8">
        <f t="shared" si="1358"/>
        <v>60000</v>
      </c>
      <c r="AB9717" s="164">
        <f t="shared" si="1359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 hidden="1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5066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3084</v>
      </c>
      <c r="O9718" s="158" t="s">
        <v>3298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5"/>
        <v>0</v>
      </c>
      <c r="Z9718" s="164"/>
      <c r="AA9718" s="8">
        <f t="shared" si="1358"/>
        <v>0</v>
      </c>
      <c r="AB9718" s="164">
        <f t="shared" si="1359"/>
        <v>0</v>
      </c>
      <c r="AC9718" s="164">
        <f t="shared" ref="AC9718:AC9723" si="1360">U9718</f>
        <v>0</v>
      </c>
      <c r="AD9718" s="165">
        <v>9.2999999999999999E-2</v>
      </c>
      <c r="AE9718" s="160"/>
      <c r="AF9718" s="160"/>
      <c r="AG9718" s="181" t="s">
        <v>3249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 hidden="1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5066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3084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1">IF(O9719="折扣",U9719*P9719,IF(O9719="返现",U9719,U9719/(1+P9719)))</f>
        <v>75642</v>
      </c>
      <c r="X9719" s="164"/>
      <c r="Y9719" s="7">
        <f t="shared" si="1355"/>
        <v>0</v>
      </c>
      <c r="Z9719" s="164"/>
      <c r="AA9719" s="8">
        <f t="shared" si="1358"/>
        <v>75642</v>
      </c>
      <c r="AB9719" s="164">
        <f t="shared" si="1359"/>
        <v>0</v>
      </c>
      <c r="AC9719" s="164">
        <f t="shared" si="1360"/>
        <v>75642</v>
      </c>
      <c r="AD9719" s="165">
        <v>9.2999999999999999E-2</v>
      </c>
      <c r="AE9719" s="160"/>
      <c r="AF9719" s="160"/>
      <c r="AG9719" s="181" t="s">
        <v>3249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 hidden="1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5066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3084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1"/>
        <v>0</v>
      </c>
      <c r="X9720" s="164"/>
      <c r="Y9720" s="7">
        <f t="shared" si="1355"/>
        <v>0</v>
      </c>
      <c r="Z9720" s="164"/>
      <c r="AA9720" s="8">
        <f t="shared" si="1358"/>
        <v>0</v>
      </c>
      <c r="AB9720" s="164">
        <f t="shared" si="1359"/>
        <v>0</v>
      </c>
      <c r="AC9720" s="164">
        <f t="shared" si="1360"/>
        <v>0</v>
      </c>
      <c r="AD9720" s="165">
        <v>9.2999999999999999E-2</v>
      </c>
      <c r="AE9720" s="160"/>
      <c r="AF9720" s="160"/>
      <c r="AG9720" s="181" t="s">
        <v>5024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 hidden="1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5066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3084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1"/>
        <v>0</v>
      </c>
      <c r="X9721" s="164"/>
      <c r="Y9721" s="7">
        <f t="shared" si="1355"/>
        <v>0</v>
      </c>
      <c r="Z9721" s="164"/>
      <c r="AA9721" s="8">
        <f t="shared" si="1358"/>
        <v>0</v>
      </c>
      <c r="AB9721" s="164">
        <f t="shared" si="1359"/>
        <v>0</v>
      </c>
      <c r="AC9721" s="164">
        <f t="shared" si="1360"/>
        <v>0</v>
      </c>
      <c r="AD9721" s="165">
        <v>9.2999999999999999E-2</v>
      </c>
      <c r="AE9721" s="160"/>
      <c r="AF9721" s="160"/>
      <c r="AG9721" s="181" t="s">
        <v>5024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 hidden="1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5066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3084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1"/>
        <v>0</v>
      </c>
      <c r="X9722" s="164"/>
      <c r="Y9722" s="7">
        <f t="shared" si="1355"/>
        <v>0</v>
      </c>
      <c r="Z9722" s="164"/>
      <c r="AA9722" s="8">
        <f t="shared" si="1358"/>
        <v>0</v>
      </c>
      <c r="AB9722" s="164">
        <f t="shared" si="1359"/>
        <v>0</v>
      </c>
      <c r="AC9722" s="164">
        <f t="shared" si="1360"/>
        <v>0</v>
      </c>
      <c r="AD9722" s="165">
        <v>9.2999999999999999E-2</v>
      </c>
      <c r="AE9722" s="160"/>
      <c r="AF9722" s="160"/>
      <c r="AG9722" s="181" t="s">
        <v>5024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 hidden="1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4030</v>
      </c>
      <c r="G9723" s="159" t="s">
        <v>469</v>
      </c>
      <c r="H9723" s="158" t="s">
        <v>47</v>
      </c>
      <c r="I9723" s="158" t="s">
        <v>5066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3084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1"/>
        <v>0</v>
      </c>
      <c r="X9723" s="164"/>
      <c r="Y9723" s="7">
        <f t="shared" si="1355"/>
        <v>0</v>
      </c>
      <c r="Z9723" s="164"/>
      <c r="AA9723" s="8">
        <f t="shared" si="1358"/>
        <v>0</v>
      </c>
      <c r="AB9723" s="164">
        <f t="shared" si="1359"/>
        <v>0</v>
      </c>
      <c r="AC9723" s="164">
        <f t="shared" si="1360"/>
        <v>0</v>
      </c>
      <c r="AD9723" s="165">
        <v>9.2999999999999999E-2</v>
      </c>
      <c r="AE9723" s="160"/>
      <c r="AF9723" s="160"/>
      <c r="AG9723" s="181" t="s">
        <v>5024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 hidden="1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3137</v>
      </c>
      <c r="I9724" s="175" t="s">
        <v>5064</v>
      </c>
      <c r="J9724" s="168" t="s">
        <v>1995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3508</v>
      </c>
      <c r="S9724" s="191"/>
      <c r="T9724" s="191"/>
      <c r="U9724" s="191"/>
      <c r="V9724" s="191"/>
      <c r="W9724" s="191"/>
      <c r="X9724" s="191">
        <v>12125.69</v>
      </c>
      <c r="Y9724" s="7">
        <f t="shared" si="1355"/>
        <v>0</v>
      </c>
      <c r="Z9724" s="191"/>
      <c r="AA9724" s="8">
        <f t="shared" si="1358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 hidden="1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3598</v>
      </c>
      <c r="F9725" s="175" t="s">
        <v>3602</v>
      </c>
      <c r="G9725" s="176" t="s">
        <v>312</v>
      </c>
      <c r="H9725" s="175" t="s">
        <v>1993</v>
      </c>
      <c r="I9725" s="175" t="s">
        <v>5064</v>
      </c>
      <c r="J9725" s="168" t="s">
        <v>1995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3508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5"/>
        <v>0</v>
      </c>
      <c r="Z9725" s="191"/>
      <c r="AA9725" s="8">
        <f t="shared" si="1358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 hidden="1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3598</v>
      </c>
      <c r="F9726" s="175" t="s">
        <v>311</v>
      </c>
      <c r="G9726" s="176" t="s">
        <v>312</v>
      </c>
      <c r="H9726" s="175" t="s">
        <v>1993</v>
      </c>
      <c r="I9726" s="175" t="s">
        <v>5064</v>
      </c>
      <c r="J9726" s="168" t="s">
        <v>1995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3508</v>
      </c>
      <c r="S9726" s="191"/>
      <c r="T9726" s="191"/>
      <c r="U9726" s="191"/>
      <c r="V9726" s="191"/>
      <c r="W9726" s="191"/>
      <c r="X9726" s="191">
        <v>465.24</v>
      </c>
      <c r="Y9726" s="7">
        <f t="shared" si="1355"/>
        <v>0</v>
      </c>
      <c r="Z9726" s="191"/>
      <c r="AA9726" s="8">
        <f t="shared" si="1358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 hidden="1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3598</v>
      </c>
      <c r="F9727" s="175" t="s">
        <v>311</v>
      </c>
      <c r="G9727" s="176" t="s">
        <v>312</v>
      </c>
      <c r="H9727" s="175" t="s">
        <v>1993</v>
      </c>
      <c r="I9727" s="175" t="s">
        <v>5064</v>
      </c>
      <c r="J9727" s="168" t="s">
        <v>1995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3508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5"/>
        <v>0</v>
      </c>
      <c r="Z9727" s="191"/>
      <c r="AA9727" s="8">
        <f t="shared" si="1358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 hidden="1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5067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3508</v>
      </c>
      <c r="S9728" s="191"/>
      <c r="T9728" s="191"/>
      <c r="U9728" s="191"/>
      <c r="V9728" s="191"/>
      <c r="W9728" s="191"/>
      <c r="X9728" s="191">
        <v>27587.89</v>
      </c>
      <c r="Y9728" s="7">
        <f t="shared" si="1355"/>
        <v>0</v>
      </c>
      <c r="Z9728" s="191"/>
      <c r="AA9728" s="8">
        <f t="shared" si="1358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 hidden="1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5067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3508</v>
      </c>
      <c r="S9729" s="191"/>
      <c r="T9729" s="191"/>
      <c r="U9729" s="191"/>
      <c r="V9729" s="191"/>
      <c r="W9729" s="191"/>
      <c r="X9729" s="191">
        <v>57598.67</v>
      </c>
      <c r="Y9729" s="7">
        <f t="shared" si="1355"/>
        <v>0</v>
      </c>
      <c r="Z9729" s="191"/>
      <c r="AA9729" s="8">
        <f t="shared" si="1358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 hidden="1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5067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3508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5"/>
        <v>0</v>
      </c>
      <c r="Z9730" s="191"/>
      <c r="AA9730" s="8">
        <f t="shared" si="1358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 hidden="1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3598</v>
      </c>
      <c r="F9731" s="175" t="s">
        <v>311</v>
      </c>
      <c r="G9731" s="176" t="s">
        <v>312</v>
      </c>
      <c r="H9731" s="175" t="s">
        <v>1993</v>
      </c>
      <c r="I9731" s="175" t="s">
        <v>5064</v>
      </c>
      <c r="J9731" s="168" t="s">
        <v>1995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3508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2">IF(W9731-AC9731&lt;=0,0,IF(O9731="返现",MAX(W9731-AB9731-AC9731,0),MAX(W9731-AC9731,0)))</f>
        <v>0</v>
      </c>
      <c r="Z9731" s="191"/>
      <c r="AA9731" s="8">
        <f t="shared" si="1358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 hidden="1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3598</v>
      </c>
      <c r="F9732" s="175" t="s">
        <v>311</v>
      </c>
      <c r="G9732" s="176" t="s">
        <v>312</v>
      </c>
      <c r="H9732" s="175" t="s">
        <v>1993</v>
      </c>
      <c r="I9732" s="175" t="s">
        <v>5064</v>
      </c>
      <c r="J9732" s="168" t="s">
        <v>1995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3508</v>
      </c>
      <c r="S9732" s="191"/>
      <c r="T9732" s="191"/>
      <c r="U9732" s="191"/>
      <c r="V9732" s="191"/>
      <c r="W9732" s="191"/>
      <c r="X9732" s="191">
        <v>69.45</v>
      </c>
      <c r="Y9732" s="7">
        <f t="shared" si="1362"/>
        <v>0</v>
      </c>
      <c r="Z9732" s="191"/>
      <c r="AA9732" s="8">
        <f t="shared" si="1358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 hidden="1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3598</v>
      </c>
      <c r="F9733" s="175" t="s">
        <v>311</v>
      </c>
      <c r="G9733" s="176" t="s">
        <v>312</v>
      </c>
      <c r="H9733" s="175" t="s">
        <v>1993</v>
      </c>
      <c r="I9733" s="175" t="s">
        <v>5064</v>
      </c>
      <c r="J9733" s="168" t="s">
        <v>1995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3508</v>
      </c>
      <c r="S9733" s="191"/>
      <c r="T9733" s="191"/>
      <c r="U9733" s="191"/>
      <c r="V9733" s="191"/>
      <c r="W9733" s="191"/>
      <c r="X9733" s="191">
        <v>415.4</v>
      </c>
      <c r="Y9733" s="7">
        <f t="shared" si="1362"/>
        <v>0</v>
      </c>
      <c r="Z9733" s="191"/>
      <c r="AA9733" s="8">
        <f t="shared" si="1358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 hidden="1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5025</v>
      </c>
      <c r="G9734" s="176" t="s">
        <v>542</v>
      </c>
      <c r="H9734" s="175" t="s">
        <v>60</v>
      </c>
      <c r="I9734" s="158" t="s">
        <v>5067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3508</v>
      </c>
      <c r="S9734" s="191"/>
      <c r="T9734" s="191"/>
      <c r="U9734" s="191"/>
      <c r="V9734" s="191"/>
      <c r="W9734" s="191"/>
      <c r="X9734" s="191">
        <v>3962.54</v>
      </c>
      <c r="Y9734" s="7">
        <f t="shared" si="1362"/>
        <v>0</v>
      </c>
      <c r="Z9734" s="191"/>
      <c r="AA9734" s="8">
        <f t="shared" si="1358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 hidden="1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3598</v>
      </c>
      <c r="F9735" s="175" t="s">
        <v>311</v>
      </c>
      <c r="G9735" s="176" t="s">
        <v>312</v>
      </c>
      <c r="H9735" s="175" t="s">
        <v>36</v>
      </c>
      <c r="I9735" s="158" t="s">
        <v>5063</v>
      </c>
      <c r="J9735" s="168" t="s">
        <v>3321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3508</v>
      </c>
      <c r="S9735" s="191"/>
      <c r="T9735" s="191"/>
      <c r="U9735" s="191"/>
      <c r="V9735" s="191"/>
      <c r="W9735" s="191"/>
      <c r="X9735" s="191">
        <v>749.97</v>
      </c>
      <c r="Y9735" s="7">
        <f t="shared" si="1362"/>
        <v>0</v>
      </c>
      <c r="Z9735" s="191"/>
      <c r="AA9735" s="8">
        <f t="shared" si="1358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 hidden="1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3598</v>
      </c>
      <c r="F9736" s="175" t="s">
        <v>311</v>
      </c>
      <c r="G9736" s="176" t="s">
        <v>312</v>
      </c>
      <c r="H9736" s="175" t="s">
        <v>36</v>
      </c>
      <c r="I9736" s="158" t="s">
        <v>5063</v>
      </c>
      <c r="J9736" s="168" t="s">
        <v>3321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3508</v>
      </c>
      <c r="S9736" s="191"/>
      <c r="T9736" s="191"/>
      <c r="U9736" s="191"/>
      <c r="V9736" s="191"/>
      <c r="W9736" s="191"/>
      <c r="X9736" s="191">
        <v>195.45</v>
      </c>
      <c r="Y9736" s="7">
        <f t="shared" si="1362"/>
        <v>0</v>
      </c>
      <c r="Z9736" s="191"/>
      <c r="AA9736" s="8">
        <f t="shared" si="1358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 hidden="1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5067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3508</v>
      </c>
      <c r="S9737" s="191"/>
      <c r="T9737" s="191"/>
      <c r="U9737" s="191"/>
      <c r="V9737" s="191"/>
      <c r="W9737" s="191"/>
      <c r="X9737" s="191">
        <v>42049.3</v>
      </c>
      <c r="Y9737" s="7">
        <f t="shared" si="1362"/>
        <v>0</v>
      </c>
      <c r="Z9737" s="191"/>
      <c r="AA9737" s="8">
        <f t="shared" si="1358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 hidden="1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5067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3508</v>
      </c>
      <c r="S9738" s="191"/>
      <c r="T9738" s="191"/>
      <c r="U9738" s="191"/>
      <c r="V9738" s="191"/>
      <c r="W9738" s="191"/>
      <c r="X9738" s="191">
        <v>49964.79</v>
      </c>
      <c r="Y9738" s="7">
        <f t="shared" si="1362"/>
        <v>0</v>
      </c>
      <c r="Z9738" s="191"/>
      <c r="AA9738" s="8">
        <f t="shared" si="1358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 hidden="1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5025</v>
      </c>
      <c r="G9739" s="176" t="s">
        <v>542</v>
      </c>
      <c r="H9739" s="175" t="s">
        <v>60</v>
      </c>
      <c r="I9739" s="158" t="s">
        <v>5067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3508</v>
      </c>
      <c r="S9739" s="191"/>
      <c r="T9739" s="191"/>
      <c r="U9739" s="191"/>
      <c r="V9739" s="191"/>
      <c r="W9739" s="191"/>
      <c r="X9739" s="191">
        <v>7728.26</v>
      </c>
      <c r="Y9739" s="7">
        <f t="shared" si="1362"/>
        <v>0</v>
      </c>
      <c r="Z9739" s="191"/>
      <c r="AA9739" s="8">
        <f t="shared" si="1358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 hidden="1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3598</v>
      </c>
      <c r="F9740" s="175" t="s">
        <v>311</v>
      </c>
      <c r="G9740" s="176" t="s">
        <v>312</v>
      </c>
      <c r="H9740" s="175" t="s">
        <v>1993</v>
      </c>
      <c r="I9740" s="175" t="s">
        <v>5064</v>
      </c>
      <c r="J9740" s="168" t="s">
        <v>1995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3508</v>
      </c>
      <c r="S9740" s="191"/>
      <c r="T9740" s="191"/>
      <c r="U9740" s="191"/>
      <c r="V9740" s="191"/>
      <c r="W9740" s="191"/>
      <c r="X9740" s="191">
        <v>662.22</v>
      </c>
      <c r="Y9740" s="7">
        <f t="shared" si="1362"/>
        <v>0</v>
      </c>
      <c r="Z9740" s="191"/>
      <c r="AA9740" s="8">
        <f t="shared" si="1358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 hidden="1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3598</v>
      </c>
      <c r="F9741" s="175" t="s">
        <v>311</v>
      </c>
      <c r="G9741" s="176" t="s">
        <v>312</v>
      </c>
      <c r="H9741" s="175" t="s">
        <v>36</v>
      </c>
      <c r="I9741" s="158" t="s">
        <v>5063</v>
      </c>
      <c r="J9741" s="168" t="s">
        <v>3321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3508</v>
      </c>
      <c r="S9741" s="191"/>
      <c r="T9741" s="191"/>
      <c r="U9741" s="191"/>
      <c r="V9741" s="191"/>
      <c r="W9741" s="191"/>
      <c r="X9741" s="191">
        <v>75</v>
      </c>
      <c r="Y9741" s="7">
        <f t="shared" si="1362"/>
        <v>0</v>
      </c>
      <c r="Z9741" s="191"/>
      <c r="AA9741" s="8">
        <f t="shared" si="1358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 hidden="1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3598</v>
      </c>
      <c r="F9742" s="175" t="s">
        <v>311</v>
      </c>
      <c r="G9742" s="176" t="s">
        <v>312</v>
      </c>
      <c r="H9742" s="175" t="s">
        <v>1993</v>
      </c>
      <c r="I9742" s="175" t="s">
        <v>5064</v>
      </c>
      <c r="J9742" s="168" t="s">
        <v>1995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3508</v>
      </c>
      <c r="S9742" s="191"/>
      <c r="T9742" s="191"/>
      <c r="U9742" s="191"/>
      <c r="V9742" s="191"/>
      <c r="W9742" s="191"/>
      <c r="X9742" s="191">
        <v>75.77</v>
      </c>
      <c r="Y9742" s="7">
        <f t="shared" si="1362"/>
        <v>0</v>
      </c>
      <c r="Z9742" s="191"/>
      <c r="AA9742" s="8">
        <f t="shared" si="1358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 hidden="1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3589</v>
      </c>
      <c r="F9743" s="175" t="s">
        <v>5026</v>
      </c>
      <c r="G9743" s="176" t="s">
        <v>1675</v>
      </c>
      <c r="H9743" s="175" t="s">
        <v>2837</v>
      </c>
      <c r="I9743" s="158" t="s">
        <v>5068</v>
      </c>
      <c r="J9743" s="168" t="s">
        <v>2839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3508</v>
      </c>
      <c r="S9743" s="191"/>
      <c r="T9743" s="191"/>
      <c r="U9743" s="191"/>
      <c r="V9743" s="191"/>
      <c r="W9743" s="191"/>
      <c r="X9743" s="191">
        <v>56089.08</v>
      </c>
      <c r="Y9743" s="7">
        <f t="shared" si="1362"/>
        <v>0</v>
      </c>
      <c r="Z9743" s="191"/>
      <c r="AA9743" s="8">
        <f t="shared" si="1358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 hidden="1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3598</v>
      </c>
      <c r="F9744" s="175" t="s">
        <v>1177</v>
      </c>
      <c r="G9744" s="176" t="s">
        <v>312</v>
      </c>
      <c r="H9744" s="175" t="s">
        <v>36</v>
      </c>
      <c r="I9744" s="158" t="s">
        <v>5063</v>
      </c>
      <c r="J9744" s="168" t="s">
        <v>3321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3508</v>
      </c>
      <c r="S9744" s="191"/>
      <c r="T9744" s="191"/>
      <c r="U9744" s="191"/>
      <c r="V9744" s="191"/>
      <c r="W9744" s="191"/>
      <c r="X9744" s="191">
        <v>1518.75</v>
      </c>
      <c r="Y9744" s="7">
        <f t="shared" si="1362"/>
        <v>0</v>
      </c>
      <c r="Z9744" s="191"/>
      <c r="AA9744" s="8">
        <f t="shared" si="1358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 hidden="1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3598</v>
      </c>
      <c r="F9745" s="175" t="s">
        <v>1177</v>
      </c>
      <c r="G9745" s="176" t="s">
        <v>312</v>
      </c>
      <c r="H9745" s="175" t="s">
        <v>1993</v>
      </c>
      <c r="I9745" s="175" t="s">
        <v>5064</v>
      </c>
      <c r="J9745" s="168" t="s">
        <v>1995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3508</v>
      </c>
      <c r="S9745" s="191"/>
      <c r="T9745" s="191"/>
      <c r="U9745" s="191"/>
      <c r="V9745" s="191"/>
      <c r="W9745" s="191"/>
      <c r="X9745" s="191">
        <v>858.99</v>
      </c>
      <c r="Y9745" s="7">
        <f t="shared" si="1362"/>
        <v>0</v>
      </c>
      <c r="Z9745" s="191"/>
      <c r="AA9745" s="8">
        <f t="shared" si="1358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 hidden="1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3598</v>
      </c>
      <c r="F9746" s="175" t="s">
        <v>1177</v>
      </c>
      <c r="G9746" s="176" t="s">
        <v>312</v>
      </c>
      <c r="H9746" s="175" t="s">
        <v>36</v>
      </c>
      <c r="I9746" s="158" t="s">
        <v>5063</v>
      </c>
      <c r="J9746" s="168" t="s">
        <v>3321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3508</v>
      </c>
      <c r="S9746" s="191"/>
      <c r="T9746" s="191"/>
      <c r="U9746" s="191"/>
      <c r="V9746" s="191"/>
      <c r="W9746" s="191"/>
      <c r="X9746" s="191">
        <v>1090</v>
      </c>
      <c r="Y9746" s="7">
        <f t="shared" si="1362"/>
        <v>0</v>
      </c>
      <c r="Z9746" s="191"/>
      <c r="AA9746" s="8">
        <f t="shared" si="1358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 hidden="1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3598</v>
      </c>
      <c r="F9747" s="175" t="s">
        <v>1177</v>
      </c>
      <c r="G9747" s="176" t="s">
        <v>312</v>
      </c>
      <c r="H9747" s="175" t="s">
        <v>1993</v>
      </c>
      <c r="I9747" s="175" t="s">
        <v>5064</v>
      </c>
      <c r="J9747" s="168" t="s">
        <v>1995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3508</v>
      </c>
      <c r="S9747" s="191"/>
      <c r="T9747" s="191"/>
      <c r="U9747" s="191"/>
      <c r="V9747" s="191"/>
      <c r="W9747" s="191"/>
      <c r="X9747" s="191">
        <v>599.99</v>
      </c>
      <c r="Y9747" s="7">
        <f t="shared" si="1362"/>
        <v>0</v>
      </c>
      <c r="Z9747" s="191"/>
      <c r="AA9747" s="8">
        <f t="shared" si="1358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 hidden="1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3615</v>
      </c>
      <c r="F9748" s="175" t="s">
        <v>3615</v>
      </c>
      <c r="G9748" s="176" t="s">
        <v>3615</v>
      </c>
      <c r="H9748" s="175" t="s">
        <v>1993</v>
      </c>
      <c r="I9748" s="175" t="s">
        <v>5064</v>
      </c>
      <c r="J9748" s="168" t="s">
        <v>1995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3508</v>
      </c>
      <c r="S9748" s="191"/>
      <c r="T9748" s="191"/>
      <c r="U9748" s="191"/>
      <c r="V9748" s="191"/>
      <c r="W9748" s="191"/>
      <c r="X9748" s="191">
        <v>1925.73</v>
      </c>
      <c r="Y9748" s="7">
        <f t="shared" si="1362"/>
        <v>0</v>
      </c>
      <c r="Z9748" s="191"/>
      <c r="AA9748" s="8">
        <f t="shared" si="1358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 hidden="1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5027</v>
      </c>
      <c r="F9749" s="175" t="s">
        <v>5027</v>
      </c>
      <c r="G9749" s="176" t="s">
        <v>5027</v>
      </c>
      <c r="H9749" s="175" t="s">
        <v>60</v>
      </c>
      <c r="I9749" s="158" t="s">
        <v>5067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3508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2"/>
        <v>0</v>
      </c>
      <c r="Z9749" s="191"/>
      <c r="AA9749" s="8">
        <f t="shared" si="1358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 hidden="1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3598</v>
      </c>
      <c r="F9750" s="175" t="s">
        <v>311</v>
      </c>
      <c r="G9750" s="176" t="s">
        <v>312</v>
      </c>
      <c r="H9750" s="175" t="s">
        <v>36</v>
      </c>
      <c r="I9750" s="158" t="s">
        <v>5063</v>
      </c>
      <c r="J9750" s="168" t="s">
        <v>3321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3508</v>
      </c>
      <c r="S9750" s="191"/>
      <c r="T9750" s="191"/>
      <c r="U9750" s="191"/>
      <c r="V9750" s="191"/>
      <c r="W9750" s="191"/>
      <c r="X9750" s="191">
        <v>1659.69</v>
      </c>
      <c r="Y9750" s="7">
        <f t="shared" si="1362"/>
        <v>0</v>
      </c>
      <c r="Z9750" s="191"/>
      <c r="AA9750" s="8">
        <f t="shared" si="1358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 hidden="1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3598</v>
      </c>
      <c r="F9751" s="175" t="s">
        <v>311</v>
      </c>
      <c r="G9751" s="176" t="s">
        <v>312</v>
      </c>
      <c r="H9751" s="175" t="s">
        <v>1993</v>
      </c>
      <c r="I9751" s="175" t="s">
        <v>5064</v>
      </c>
      <c r="J9751" s="168" t="s">
        <v>1995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3508</v>
      </c>
      <c r="S9751" s="191"/>
      <c r="T9751" s="191"/>
      <c r="U9751" s="191"/>
      <c r="V9751" s="191"/>
      <c r="W9751" s="191"/>
      <c r="X9751" s="191">
        <v>635.1</v>
      </c>
      <c r="Y9751" s="7">
        <f t="shared" si="1362"/>
        <v>0</v>
      </c>
      <c r="Z9751" s="191"/>
      <c r="AA9751" s="8">
        <f t="shared" si="1358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 hidden="1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3592</v>
      </c>
      <c r="G9752" s="176" t="s">
        <v>542</v>
      </c>
      <c r="H9752" s="175" t="s">
        <v>60</v>
      </c>
      <c r="I9752" s="158" t="s">
        <v>5067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3508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2"/>
        <v>0</v>
      </c>
      <c r="Z9752" s="191"/>
      <c r="AA9752" s="8">
        <f t="shared" si="1358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 hidden="1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5028</v>
      </c>
      <c r="F9753" s="175" t="s">
        <v>5029</v>
      </c>
      <c r="G9753" s="176" t="s">
        <v>223</v>
      </c>
      <c r="H9753" s="158" t="s">
        <v>1993</v>
      </c>
      <c r="I9753" s="175" t="s">
        <v>5064</v>
      </c>
      <c r="J9753" s="168" t="s">
        <v>1995</v>
      </c>
      <c r="K9753" s="158" t="s">
        <v>32</v>
      </c>
      <c r="L9753" s="175"/>
      <c r="M9753" s="175"/>
      <c r="N9753" s="158" t="s">
        <v>5006</v>
      </c>
      <c r="O9753" s="158" t="s">
        <v>80</v>
      </c>
      <c r="P9753" s="167">
        <v>0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2"/>
        <v>0</v>
      </c>
      <c r="Z9753" s="164"/>
      <c r="AA9753" s="8">
        <f t="shared" si="1358"/>
        <v>31185.559999999998</v>
      </c>
      <c r="AB9753" s="164">
        <f t="shared" ref="AB9753" si="1363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 hidden="1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3255</v>
      </c>
      <c r="I9754" s="158" t="s">
        <v>5070</v>
      </c>
      <c r="J9754" s="168" t="s">
        <v>3359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2"/>
        <v>0</v>
      </c>
      <c r="Z9754" s="199"/>
      <c r="AA9754" s="8">
        <f t="shared" ref="AA9754:AA9768" si="1364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 hidden="1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3255</v>
      </c>
      <c r="I9755" s="158" t="s">
        <v>5070</v>
      </c>
      <c r="J9755" s="168" t="s">
        <v>3359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5">W9755</f>
        <v>51286.26</v>
      </c>
      <c r="V9755" s="199"/>
      <c r="W9755" s="199">
        <v>51286.26</v>
      </c>
      <c r="X9755" s="199"/>
      <c r="Y9755" s="7">
        <f t="shared" si="1362"/>
        <v>0</v>
      </c>
      <c r="Z9755" s="199"/>
      <c r="AA9755" s="8">
        <f t="shared" si="1364"/>
        <v>51286.26</v>
      </c>
      <c r="AB9755" s="199"/>
      <c r="AC9755" s="199">
        <f t="shared" ref="AC9755:AC9788" si="1366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 hidden="1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3255</v>
      </c>
      <c r="I9756" s="158" t="s">
        <v>5070</v>
      </c>
      <c r="J9756" s="168" t="s">
        <v>3359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5"/>
        <v>17604.800000000003</v>
      </c>
      <c r="V9756" s="199"/>
      <c r="W9756" s="199">
        <v>17604.800000000003</v>
      </c>
      <c r="X9756" s="199"/>
      <c r="Y9756" s="7">
        <f t="shared" si="1362"/>
        <v>0</v>
      </c>
      <c r="Z9756" s="199"/>
      <c r="AA9756" s="8">
        <f t="shared" si="1364"/>
        <v>17604.800000000003</v>
      </c>
      <c r="AB9756" s="199"/>
      <c r="AC9756" s="199">
        <f t="shared" si="1366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 hidden="1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3255</v>
      </c>
      <c r="I9757" s="158" t="s">
        <v>5070</v>
      </c>
      <c r="J9757" s="168" t="s">
        <v>3359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5"/>
        <v>53492.352941176476</v>
      </c>
      <c r="V9757" s="199"/>
      <c r="W9757" s="199">
        <v>53492.352941176476</v>
      </c>
      <c r="X9757" s="199"/>
      <c r="Y9757" s="7">
        <f t="shared" si="1362"/>
        <v>0</v>
      </c>
      <c r="Z9757" s="199"/>
      <c r="AA9757" s="8">
        <f t="shared" si="1364"/>
        <v>53492.352941176476</v>
      </c>
      <c r="AB9757" s="199"/>
      <c r="AC9757" s="199">
        <f t="shared" si="1366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 hidden="1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3255</v>
      </c>
      <c r="I9758" s="158" t="s">
        <v>5070</v>
      </c>
      <c r="J9758" s="168" t="s">
        <v>3359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5"/>
        <v>71801.72</v>
      </c>
      <c r="V9758" s="199"/>
      <c r="W9758" s="199">
        <v>71801.72</v>
      </c>
      <c r="X9758" s="199"/>
      <c r="Y9758" s="7">
        <f t="shared" si="1362"/>
        <v>0</v>
      </c>
      <c r="Z9758" s="199"/>
      <c r="AA9758" s="8">
        <f t="shared" si="1364"/>
        <v>71801.72</v>
      </c>
      <c r="AB9758" s="199"/>
      <c r="AC9758" s="199">
        <f t="shared" si="1366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 hidden="1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3255</v>
      </c>
      <c r="I9759" s="158" t="s">
        <v>5070</v>
      </c>
      <c r="J9759" s="168" t="s">
        <v>3359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5"/>
        <v>71771.440000000017</v>
      </c>
      <c r="V9759" s="199"/>
      <c r="W9759" s="199">
        <v>71771.440000000017</v>
      </c>
      <c r="X9759" s="199"/>
      <c r="Y9759" s="7">
        <f t="shared" si="1362"/>
        <v>0</v>
      </c>
      <c r="Z9759" s="199"/>
      <c r="AA9759" s="8">
        <f t="shared" si="1364"/>
        <v>71771.440000000017</v>
      </c>
      <c r="AB9759" s="199"/>
      <c r="AC9759" s="199">
        <f t="shared" si="1366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 hidden="1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3255</v>
      </c>
      <c r="I9760" s="158" t="s">
        <v>5070</v>
      </c>
      <c r="J9760" s="168" t="s">
        <v>3359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5"/>
        <v>570915.70000000007</v>
      </c>
      <c r="V9760" s="199"/>
      <c r="W9760" s="199">
        <v>570915.70000000007</v>
      </c>
      <c r="X9760" s="199"/>
      <c r="Y9760" s="7">
        <f t="shared" si="1362"/>
        <v>0</v>
      </c>
      <c r="Z9760" s="199"/>
      <c r="AA9760" s="8">
        <f t="shared" si="1364"/>
        <v>570915.70000000007</v>
      </c>
      <c r="AB9760" s="199"/>
      <c r="AC9760" s="199">
        <f t="shared" si="1366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 hidden="1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3255</v>
      </c>
      <c r="I9761" s="158" t="s">
        <v>5070</v>
      </c>
      <c r="J9761" s="168" t="s">
        <v>3359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2"/>
        <v>0</v>
      </c>
      <c r="Z9761" s="199"/>
      <c r="AA9761" s="8">
        <f t="shared" si="1364"/>
        <v>93174.584999999963</v>
      </c>
      <c r="AB9761" s="199"/>
      <c r="AC9761" s="199">
        <f t="shared" si="1366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 hidden="1">
      <c r="A9762" s="157">
        <v>43922</v>
      </c>
      <c r="B9762" s="193" t="s">
        <v>32</v>
      </c>
      <c r="C9762" s="193" t="s">
        <v>188</v>
      </c>
      <c r="D9762" s="193" t="s">
        <v>3581</v>
      </c>
      <c r="E9762" s="193" t="s">
        <v>312</v>
      </c>
      <c r="F9762" s="193" t="s">
        <v>312</v>
      </c>
      <c r="G9762" s="194" t="s">
        <v>312</v>
      </c>
      <c r="H9762" s="193" t="s">
        <v>3255</v>
      </c>
      <c r="I9762" s="158" t="s">
        <v>5070</v>
      </c>
      <c r="J9762" s="168" t="s">
        <v>3359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f t="shared" si="1365"/>
        <v>16386.899999999998</v>
      </c>
      <c r="V9762" s="199"/>
      <c r="W9762" s="199">
        <v>16386.899999999998</v>
      </c>
      <c r="X9762" s="199"/>
      <c r="Y9762" s="7">
        <f t="shared" si="1362"/>
        <v>0</v>
      </c>
      <c r="Z9762" s="199"/>
      <c r="AA9762" s="8">
        <f t="shared" si="1364"/>
        <v>16386.899999999998</v>
      </c>
      <c r="AB9762" s="199"/>
      <c r="AC9762" s="199">
        <f t="shared" si="1366"/>
        <v>16386.899999999998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 hidden="1">
      <c r="A9763" s="157">
        <v>43922</v>
      </c>
      <c r="B9763" s="193" t="s">
        <v>32</v>
      </c>
      <c r="C9763" s="193" t="s">
        <v>188</v>
      </c>
      <c r="D9763" s="193" t="s">
        <v>3581</v>
      </c>
      <c r="E9763" s="193" t="s">
        <v>312</v>
      </c>
      <c r="F9763" s="193" t="s">
        <v>312</v>
      </c>
      <c r="G9763" s="194" t="s">
        <v>312</v>
      </c>
      <c r="H9763" s="193" t="s">
        <v>3255</v>
      </c>
      <c r="I9763" s="158" t="s">
        <v>5070</v>
      </c>
      <c r="J9763" s="168" t="s">
        <v>3359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5"/>
        <v>87464.640776699016</v>
      </c>
      <c r="V9763" s="199"/>
      <c r="W9763" s="199">
        <v>87464.640776699016</v>
      </c>
      <c r="X9763" s="199"/>
      <c r="Y9763" s="7">
        <f t="shared" si="1362"/>
        <v>0</v>
      </c>
      <c r="Z9763" s="199"/>
      <c r="AA9763" s="8">
        <f t="shared" si="1364"/>
        <v>87464.640776699016</v>
      </c>
      <c r="AB9763" s="199"/>
      <c r="AC9763" s="199">
        <f t="shared" si="1366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 hidden="1">
      <c r="A9764" s="157">
        <v>43922</v>
      </c>
      <c r="B9764" s="193" t="s">
        <v>32</v>
      </c>
      <c r="C9764" s="193" t="s">
        <v>188</v>
      </c>
      <c r="D9764" s="193" t="s">
        <v>3581</v>
      </c>
      <c r="E9764" s="193" t="s">
        <v>312</v>
      </c>
      <c r="F9764" s="193" t="s">
        <v>312</v>
      </c>
      <c r="G9764" s="194" t="s">
        <v>312</v>
      </c>
      <c r="H9764" s="193" t="s">
        <v>3255</v>
      </c>
      <c r="I9764" s="158" t="s">
        <v>5070</v>
      </c>
      <c r="J9764" s="168" t="s">
        <v>3359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f t="shared" si="1365"/>
        <v>2520.4200000000128</v>
      </c>
      <c r="V9764" s="199"/>
      <c r="W9764" s="199">
        <v>2520.4200000000128</v>
      </c>
      <c r="X9764" s="199"/>
      <c r="Y9764" s="7">
        <f t="shared" si="1362"/>
        <v>0</v>
      </c>
      <c r="Z9764" s="199"/>
      <c r="AA9764" s="8">
        <f t="shared" si="1364"/>
        <v>2520.4200000000128</v>
      </c>
      <c r="AB9764" s="199"/>
      <c r="AC9764" s="199">
        <f t="shared" si="1366"/>
        <v>2520.4200000000128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 hidden="1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3255</v>
      </c>
      <c r="I9765" s="158" t="s">
        <v>5070</v>
      </c>
      <c r="J9765" s="168" t="s">
        <v>3359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f t="shared" si="1365"/>
        <v>45196.126213592244</v>
      </c>
      <c r="V9765" s="199"/>
      <c r="W9765" s="199">
        <v>45196.126213592244</v>
      </c>
      <c r="X9765" s="199"/>
      <c r="Y9765" s="7">
        <f t="shared" si="1362"/>
        <v>0</v>
      </c>
      <c r="Z9765" s="199"/>
      <c r="AA9765" s="8">
        <f t="shared" si="1364"/>
        <v>45196.126213592244</v>
      </c>
      <c r="AB9765" s="199"/>
      <c r="AC9765" s="199">
        <f t="shared" si="1366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 hidden="1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3255</v>
      </c>
      <c r="I9766" s="158" t="s">
        <v>5070</v>
      </c>
      <c r="J9766" s="168" t="s">
        <v>3359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f t="shared" si="1365"/>
        <v>16849.789999999994</v>
      </c>
      <c r="V9766" s="199"/>
      <c r="W9766" s="199">
        <v>16849.789999999994</v>
      </c>
      <c r="X9766" s="199"/>
      <c r="Y9766" s="7">
        <f t="shared" si="1362"/>
        <v>0</v>
      </c>
      <c r="Z9766" s="199"/>
      <c r="AA9766" s="8">
        <f t="shared" si="1364"/>
        <v>16849.789999999994</v>
      </c>
      <c r="AB9766" s="199"/>
      <c r="AC9766" s="199">
        <f t="shared" si="1366"/>
        <v>16849.789999999994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 hidden="1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3255</v>
      </c>
      <c r="I9767" s="158" t="s">
        <v>5070</v>
      </c>
      <c r="J9767" s="168" t="s">
        <v>3359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5"/>
        <v>92868.390000000014</v>
      </c>
      <c r="V9767" s="199"/>
      <c r="W9767" s="199">
        <v>92868.390000000014</v>
      </c>
      <c r="X9767" s="199"/>
      <c r="Y9767" s="7">
        <f t="shared" si="1362"/>
        <v>0</v>
      </c>
      <c r="Z9767" s="199"/>
      <c r="AA9767" s="8">
        <f t="shared" si="1364"/>
        <v>92868.390000000014</v>
      </c>
      <c r="AB9767" s="199"/>
      <c r="AC9767" s="199">
        <f t="shared" si="1366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 hidden="1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4911</v>
      </c>
      <c r="G9768" s="194" t="s">
        <v>526</v>
      </c>
      <c r="H9768" s="193" t="s">
        <v>3255</v>
      </c>
      <c r="I9768" s="158" t="s">
        <v>5070</v>
      </c>
      <c r="J9768" s="168" t="s">
        <v>3359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5"/>
        <v>56483.609999999986</v>
      </c>
      <c r="V9768" s="199"/>
      <c r="W9768" s="199">
        <v>56483.609999999986</v>
      </c>
      <c r="X9768" s="199"/>
      <c r="Y9768" s="7">
        <f t="shared" si="1362"/>
        <v>0</v>
      </c>
      <c r="Z9768" s="199"/>
      <c r="AA9768" s="8">
        <f t="shared" si="1364"/>
        <v>56483.609999999986</v>
      </c>
      <c r="AB9768" s="199"/>
      <c r="AC9768" s="199">
        <f t="shared" si="1366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 hidden="1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4008</v>
      </c>
      <c r="G9769" s="194" t="s">
        <v>954</v>
      </c>
      <c r="H9769" s="193" t="s">
        <v>3255</v>
      </c>
      <c r="I9769" s="158" t="s">
        <v>5070</v>
      </c>
      <c r="J9769" s="168" t="s">
        <v>3359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5"/>
        <v>26025.882352941175</v>
      </c>
      <c r="V9769" s="199"/>
      <c r="W9769" s="199">
        <v>26025.882352941175</v>
      </c>
      <c r="X9769" s="199"/>
      <c r="Y9769" s="7">
        <f t="shared" si="1362"/>
        <v>0</v>
      </c>
      <c r="Z9769" s="199"/>
      <c r="AA9769" s="199"/>
      <c r="AB9769" s="199"/>
      <c r="AC9769" s="199">
        <f t="shared" si="1366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 hidden="1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3504</v>
      </c>
      <c r="F9770" s="193" t="s">
        <v>3504</v>
      </c>
      <c r="G9770" s="194" t="s">
        <v>3504</v>
      </c>
      <c r="H9770" s="193" t="s">
        <v>3255</v>
      </c>
      <c r="I9770" s="158" t="s">
        <v>5070</v>
      </c>
      <c r="J9770" s="168" t="s">
        <v>3359</v>
      </c>
      <c r="K9770" s="158" t="s">
        <v>32</v>
      </c>
      <c r="L9770" s="193" t="s">
        <v>3505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5"/>
        <v>154.5</v>
      </c>
      <c r="V9770" s="199"/>
      <c r="W9770" s="199">
        <v>154.5</v>
      </c>
      <c r="X9770" s="199"/>
      <c r="Y9770" s="7">
        <f t="shared" si="1362"/>
        <v>0</v>
      </c>
      <c r="Z9770" s="199"/>
      <c r="AA9770" s="8">
        <f t="shared" ref="AA9770:AA9791" si="1367">W9770+X9770</f>
        <v>154.5</v>
      </c>
      <c r="AB9770" s="199"/>
      <c r="AC9770" s="199">
        <f t="shared" si="1366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 hidden="1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3255</v>
      </c>
      <c r="I9771" s="158" t="s">
        <v>5070</v>
      </c>
      <c r="J9771" s="168" t="s">
        <v>3359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5"/>
        <v>108687.82999999996</v>
      </c>
      <c r="V9771" s="199"/>
      <c r="W9771" s="199">
        <v>108687.82999999996</v>
      </c>
      <c r="X9771" s="199"/>
      <c r="Y9771" s="7">
        <f t="shared" si="1362"/>
        <v>0</v>
      </c>
      <c r="Z9771" s="199"/>
      <c r="AA9771" s="8">
        <f t="shared" si="1367"/>
        <v>108687.82999999996</v>
      </c>
      <c r="AB9771" s="199"/>
      <c r="AC9771" s="199">
        <f t="shared" si="1366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 hidden="1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3255</v>
      </c>
      <c r="I9772" s="158" t="s">
        <v>5070</v>
      </c>
      <c r="J9772" s="168" t="s">
        <v>3359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5"/>
        <v>5046.8999999999987</v>
      </c>
      <c r="V9772" s="199"/>
      <c r="W9772" s="199">
        <v>5046.8999999999987</v>
      </c>
      <c r="X9772" s="199"/>
      <c r="Y9772" s="7">
        <f t="shared" si="1362"/>
        <v>0</v>
      </c>
      <c r="Z9772" s="199"/>
      <c r="AA9772" s="8">
        <f t="shared" si="1367"/>
        <v>5046.8999999999987</v>
      </c>
      <c r="AB9772" s="199"/>
      <c r="AC9772" s="199">
        <f t="shared" si="1366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 hidden="1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4154</v>
      </c>
      <c r="F9773" s="193" t="s">
        <v>4154</v>
      </c>
      <c r="G9773" s="194" t="s">
        <v>4154</v>
      </c>
      <c r="H9773" s="193" t="s">
        <v>3255</v>
      </c>
      <c r="I9773" s="158" t="s">
        <v>5070</v>
      </c>
      <c r="J9773" s="168" t="s">
        <v>3359</v>
      </c>
      <c r="K9773" s="158" t="s">
        <v>32</v>
      </c>
      <c r="L9773" s="193" t="s">
        <v>4156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5"/>
        <v>15152.499999999996</v>
      </c>
      <c r="V9773" s="199"/>
      <c r="W9773" s="199">
        <v>15152.499999999996</v>
      </c>
      <c r="X9773" s="199"/>
      <c r="Y9773" s="7">
        <f t="shared" si="1362"/>
        <v>0</v>
      </c>
      <c r="Z9773" s="199"/>
      <c r="AA9773" s="8">
        <f t="shared" si="1367"/>
        <v>15152.499999999996</v>
      </c>
      <c r="AB9773" s="199"/>
      <c r="AC9773" s="199">
        <f t="shared" si="1366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 hidden="1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3255</v>
      </c>
      <c r="I9774" s="158" t="s">
        <v>5070</v>
      </c>
      <c r="J9774" s="168" t="s">
        <v>3359</v>
      </c>
      <c r="K9774" s="158" t="s">
        <v>32</v>
      </c>
      <c r="L9774" s="193" t="s">
        <v>1825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5"/>
        <v>31514.588235294115</v>
      </c>
      <c r="V9774" s="199"/>
      <c r="W9774" s="199">
        <v>31514.588235294115</v>
      </c>
      <c r="X9774" s="199"/>
      <c r="Y9774" s="7">
        <f t="shared" si="1362"/>
        <v>0</v>
      </c>
      <c r="Z9774" s="199"/>
      <c r="AA9774" s="8">
        <f t="shared" si="1367"/>
        <v>31514.588235294115</v>
      </c>
      <c r="AB9774" s="199"/>
      <c r="AC9774" s="199">
        <f t="shared" si="1366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 hidden="1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3255</v>
      </c>
      <c r="I9775" s="158" t="s">
        <v>5070</v>
      </c>
      <c r="J9775" s="168" t="s">
        <v>3359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5"/>
        <v>156554.90291262139</v>
      </c>
      <c r="V9775" s="199"/>
      <c r="W9775" s="199">
        <v>156554.90291262139</v>
      </c>
      <c r="X9775" s="199"/>
      <c r="Y9775" s="7">
        <f t="shared" si="1362"/>
        <v>0</v>
      </c>
      <c r="Z9775" s="199"/>
      <c r="AA9775" s="8">
        <f t="shared" si="1367"/>
        <v>156554.90291262139</v>
      </c>
      <c r="AB9775" s="199"/>
      <c r="AC9775" s="199">
        <f t="shared" si="1366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 hidden="1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3255</v>
      </c>
      <c r="I9776" s="158" t="s">
        <v>5070</v>
      </c>
      <c r="J9776" s="168" t="s">
        <v>3359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5"/>
        <v>41085.582524271835</v>
      </c>
      <c r="V9776" s="199"/>
      <c r="W9776" s="199">
        <v>41085.582524271835</v>
      </c>
      <c r="X9776" s="199"/>
      <c r="Y9776" s="7">
        <f t="shared" si="1362"/>
        <v>0</v>
      </c>
      <c r="Z9776" s="199"/>
      <c r="AA9776" s="8">
        <f t="shared" si="1367"/>
        <v>41085.582524271835</v>
      </c>
      <c r="AB9776" s="199"/>
      <c r="AC9776" s="199">
        <f t="shared" si="1366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 hidden="1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3255</v>
      </c>
      <c r="I9777" s="158" t="s">
        <v>5070</v>
      </c>
      <c r="J9777" s="168" t="s">
        <v>3359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5"/>
        <v>47742.912621359217</v>
      </c>
      <c r="V9777" s="199"/>
      <c r="W9777" s="199">
        <v>47742.912621359217</v>
      </c>
      <c r="X9777" s="199"/>
      <c r="Y9777" s="7">
        <f t="shared" si="1362"/>
        <v>0</v>
      </c>
      <c r="Z9777" s="199"/>
      <c r="AA9777" s="8">
        <f t="shared" si="1367"/>
        <v>47742.912621359217</v>
      </c>
      <c r="AB9777" s="199"/>
      <c r="AC9777" s="199">
        <f t="shared" si="1366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 hidden="1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3255</v>
      </c>
      <c r="I9778" s="158" t="s">
        <v>5070</v>
      </c>
      <c r="J9778" s="168" t="s">
        <v>3359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5"/>
        <v>9455.631067961167</v>
      </c>
      <c r="V9778" s="199"/>
      <c r="W9778" s="199">
        <v>9455.631067961167</v>
      </c>
      <c r="X9778" s="199"/>
      <c r="Y9778" s="7">
        <f t="shared" si="1362"/>
        <v>0</v>
      </c>
      <c r="Z9778" s="199"/>
      <c r="AA9778" s="8">
        <f t="shared" si="1367"/>
        <v>9455.631067961167</v>
      </c>
      <c r="AB9778" s="199"/>
      <c r="AC9778" s="199">
        <f t="shared" si="1366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 hidden="1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3255</v>
      </c>
      <c r="I9779" s="158" t="s">
        <v>5070</v>
      </c>
      <c r="J9779" s="168" t="s">
        <v>3359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5"/>
        <v>48521.310679611634</v>
      </c>
      <c r="V9779" s="199"/>
      <c r="W9779" s="199">
        <v>48521.310679611634</v>
      </c>
      <c r="X9779" s="199"/>
      <c r="Y9779" s="7">
        <f t="shared" si="1362"/>
        <v>0</v>
      </c>
      <c r="Z9779" s="199"/>
      <c r="AA9779" s="8">
        <f t="shared" si="1367"/>
        <v>48521.310679611634</v>
      </c>
      <c r="AB9779" s="199"/>
      <c r="AC9779" s="199">
        <f t="shared" si="1366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 hidden="1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3255</v>
      </c>
      <c r="I9780" s="158" t="s">
        <v>5070</v>
      </c>
      <c r="J9780" s="168" t="s">
        <v>3359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5"/>
        <v>40361.116504854377</v>
      </c>
      <c r="V9780" s="199"/>
      <c r="W9780" s="199">
        <v>40361.116504854377</v>
      </c>
      <c r="X9780" s="199"/>
      <c r="Y9780" s="7">
        <f t="shared" si="1362"/>
        <v>0</v>
      </c>
      <c r="Z9780" s="199"/>
      <c r="AA9780" s="8">
        <f t="shared" si="1367"/>
        <v>40361.116504854377</v>
      </c>
      <c r="AB9780" s="199"/>
      <c r="AC9780" s="199">
        <f t="shared" si="1366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 hidden="1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3255</v>
      </c>
      <c r="I9781" s="158" t="s">
        <v>5070</v>
      </c>
      <c r="J9781" s="168" t="s">
        <v>3359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5"/>
        <v>1309.7142857142858</v>
      </c>
      <c r="V9781" s="199"/>
      <c r="W9781" s="199">
        <v>1309.7142857142858</v>
      </c>
      <c r="X9781" s="199"/>
      <c r="Y9781" s="7">
        <f t="shared" si="1362"/>
        <v>0</v>
      </c>
      <c r="Z9781" s="199"/>
      <c r="AA9781" s="8">
        <f t="shared" si="1367"/>
        <v>1309.7142857142858</v>
      </c>
      <c r="AB9781" s="199"/>
      <c r="AC9781" s="199">
        <f t="shared" si="1366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 hidden="1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3255</v>
      </c>
      <c r="I9782" s="158" t="s">
        <v>5070</v>
      </c>
      <c r="J9782" s="168" t="s">
        <v>3359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5"/>
        <v>109797.70000000001</v>
      </c>
      <c r="V9782" s="199"/>
      <c r="W9782" s="199">
        <v>109797.70000000001</v>
      </c>
      <c r="X9782" s="199"/>
      <c r="Y9782" s="7">
        <f t="shared" si="1362"/>
        <v>0</v>
      </c>
      <c r="Z9782" s="199"/>
      <c r="AA9782" s="8">
        <f t="shared" si="1367"/>
        <v>109797.70000000001</v>
      </c>
      <c r="AB9782" s="199"/>
      <c r="AC9782" s="199">
        <f t="shared" si="1366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 hidden="1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3255</v>
      </c>
      <c r="I9783" s="158" t="s">
        <v>5070</v>
      </c>
      <c r="J9783" s="168" t="s">
        <v>3359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5"/>
        <v>172588.39999999997</v>
      </c>
      <c r="V9783" s="199"/>
      <c r="W9783" s="199">
        <v>172588.39999999997</v>
      </c>
      <c r="X9783" s="199"/>
      <c r="Y9783" s="7">
        <f t="shared" si="1362"/>
        <v>0</v>
      </c>
      <c r="Z9783" s="199"/>
      <c r="AA9783" s="8">
        <f t="shared" si="1367"/>
        <v>172588.39999999997</v>
      </c>
      <c r="AB9783" s="199"/>
      <c r="AC9783" s="199">
        <f t="shared" si="1366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 hidden="1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1745</v>
      </c>
      <c r="F9784" s="193" t="s">
        <v>4445</v>
      </c>
      <c r="G9784" s="194" t="s">
        <v>1745</v>
      </c>
      <c r="H9784" s="193" t="s">
        <v>3257</v>
      </c>
      <c r="I9784" s="158" t="s">
        <v>5070</v>
      </c>
      <c r="J9784" s="168" t="s">
        <v>3362</v>
      </c>
      <c r="K9784" s="158" t="s">
        <v>32</v>
      </c>
      <c r="L9784" s="193" t="s">
        <v>1745</v>
      </c>
      <c r="M9784" s="195"/>
      <c r="N9784" s="193" t="s">
        <v>3077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5"/>
        <v>218000</v>
      </c>
      <c r="V9784" s="199"/>
      <c r="W9784" s="199">
        <v>218000</v>
      </c>
      <c r="X9784" s="199"/>
      <c r="Y9784" s="7">
        <f t="shared" si="1362"/>
        <v>0</v>
      </c>
      <c r="Z9784" s="199"/>
      <c r="AA9784" s="8">
        <f t="shared" si="1367"/>
        <v>218000</v>
      </c>
      <c r="AB9784" s="199"/>
      <c r="AC9784" s="199">
        <f t="shared" si="1366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 hidden="1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1745</v>
      </c>
      <c r="F9785" s="193" t="s">
        <v>4448</v>
      </c>
      <c r="G9785" s="194" t="s">
        <v>1745</v>
      </c>
      <c r="H9785" s="193" t="s">
        <v>3257</v>
      </c>
      <c r="I9785" s="158" t="s">
        <v>5070</v>
      </c>
      <c r="J9785" s="168" t="s">
        <v>3362</v>
      </c>
      <c r="K9785" s="158" t="s">
        <v>32</v>
      </c>
      <c r="L9785" s="193" t="s">
        <v>1745</v>
      </c>
      <c r="M9785" s="195"/>
      <c r="N9785" s="193" t="s">
        <v>3077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5"/>
        <v>186833</v>
      </c>
      <c r="V9785" s="199"/>
      <c r="W9785" s="199">
        <v>186833</v>
      </c>
      <c r="X9785" s="199"/>
      <c r="Y9785" s="7">
        <f t="shared" si="1362"/>
        <v>0</v>
      </c>
      <c r="Z9785" s="199"/>
      <c r="AA9785" s="8">
        <f t="shared" si="1367"/>
        <v>186833</v>
      </c>
      <c r="AB9785" s="199"/>
      <c r="AC9785" s="199">
        <f t="shared" si="1366"/>
        <v>186833</v>
      </c>
      <c r="AD9785" s="200">
        <v>0</v>
      </c>
      <c r="AE9785" s="195"/>
      <c r="AF9785" s="195"/>
      <c r="AG9785" s="205" t="s">
        <v>5010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 hidden="1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2850</v>
      </c>
      <c r="F9786" s="193" t="s">
        <v>4449</v>
      </c>
      <c r="G9786" s="194" t="s">
        <v>2850</v>
      </c>
      <c r="H9786" s="193" t="s">
        <v>3257</v>
      </c>
      <c r="I9786" s="158" t="s">
        <v>5070</v>
      </c>
      <c r="J9786" s="168" t="s">
        <v>3362</v>
      </c>
      <c r="K9786" s="158" t="s">
        <v>32</v>
      </c>
      <c r="L9786" s="193" t="s">
        <v>2850</v>
      </c>
      <c r="M9786" s="195"/>
      <c r="N9786" s="193" t="s">
        <v>3077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5"/>
        <v>360000</v>
      </c>
      <c r="V9786" s="199"/>
      <c r="W9786" s="199">
        <v>360000</v>
      </c>
      <c r="X9786" s="199"/>
      <c r="Y9786" s="7">
        <f t="shared" si="1362"/>
        <v>0</v>
      </c>
      <c r="Z9786" s="199"/>
      <c r="AA9786" s="8">
        <f t="shared" si="1367"/>
        <v>360000</v>
      </c>
      <c r="AB9786" s="199"/>
      <c r="AC9786" s="199">
        <f t="shared" si="1366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 hidden="1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2850</v>
      </c>
      <c r="F9787" s="193" t="s">
        <v>4450</v>
      </c>
      <c r="G9787" s="194" t="s">
        <v>2850</v>
      </c>
      <c r="H9787" s="193" t="s">
        <v>3257</v>
      </c>
      <c r="I9787" s="158" t="s">
        <v>5070</v>
      </c>
      <c r="J9787" s="168" t="s">
        <v>3362</v>
      </c>
      <c r="K9787" s="158" t="s">
        <v>32</v>
      </c>
      <c r="L9787" s="193" t="s">
        <v>2850</v>
      </c>
      <c r="M9787" s="195"/>
      <c r="N9787" s="193" t="s">
        <v>3077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5"/>
        <v>94000</v>
      </c>
      <c r="V9787" s="199"/>
      <c r="W9787" s="199">
        <v>94000</v>
      </c>
      <c r="X9787" s="199"/>
      <c r="Y9787" s="7">
        <f t="shared" si="1362"/>
        <v>0</v>
      </c>
      <c r="Z9787" s="199"/>
      <c r="AA9787" s="8">
        <f t="shared" si="1367"/>
        <v>94000</v>
      </c>
      <c r="AB9787" s="199"/>
      <c r="AC9787" s="199">
        <f t="shared" si="1366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 hidden="1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5011</v>
      </c>
      <c r="F9788" s="193" t="s">
        <v>5011</v>
      </c>
      <c r="G9788" s="194" t="s">
        <v>1745</v>
      </c>
      <c r="H9788" s="193" t="s">
        <v>3257</v>
      </c>
      <c r="I9788" s="158" t="s">
        <v>5070</v>
      </c>
      <c r="J9788" s="168" t="s">
        <v>3362</v>
      </c>
      <c r="K9788" s="158" t="s">
        <v>32</v>
      </c>
      <c r="L9788" s="193" t="s">
        <v>5011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5"/>
        <v>1857440.13</v>
      </c>
      <c r="V9788" s="199"/>
      <c r="W9788" s="199">
        <v>1857440.13</v>
      </c>
      <c r="X9788" s="199"/>
      <c r="Y9788" s="7">
        <f t="shared" si="1362"/>
        <v>0</v>
      </c>
      <c r="Z9788" s="199"/>
      <c r="AA9788" s="8">
        <f t="shared" si="1367"/>
        <v>1857440.13</v>
      </c>
      <c r="AB9788" s="199"/>
      <c r="AC9788" s="199">
        <f t="shared" si="1366"/>
        <v>1857440.13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 hidden="1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2991</v>
      </c>
      <c r="F9789" s="193" t="s">
        <v>5030</v>
      </c>
      <c r="G9789" s="194" t="s">
        <v>2991</v>
      </c>
      <c r="H9789" s="193" t="s">
        <v>5031</v>
      </c>
      <c r="I9789" s="158" t="s">
        <v>5070</v>
      </c>
      <c r="J9789" s="168" t="s">
        <v>5079</v>
      </c>
      <c r="K9789" s="158" t="s">
        <v>505</v>
      </c>
      <c r="L9789" s="193" t="s">
        <v>4796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2"/>
        <v>0</v>
      </c>
      <c r="Z9789" s="199"/>
      <c r="AA9789" s="8">
        <f t="shared" si="1367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 hidden="1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2991</v>
      </c>
      <c r="F9790" s="193" t="s">
        <v>5030</v>
      </c>
      <c r="G9790" s="194" t="s">
        <v>2991</v>
      </c>
      <c r="H9790" s="193" t="s">
        <v>5031</v>
      </c>
      <c r="I9790" s="158" t="s">
        <v>5070</v>
      </c>
      <c r="J9790" s="168" t="s">
        <v>5079</v>
      </c>
      <c r="K9790" s="158" t="s">
        <v>505</v>
      </c>
      <c r="L9790" s="193" t="s">
        <v>4797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2"/>
        <v>0</v>
      </c>
      <c r="Z9790" s="199"/>
      <c r="AA9790" s="8">
        <f t="shared" si="1367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 hidden="1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2991</v>
      </c>
      <c r="F9791" s="193" t="s">
        <v>5030</v>
      </c>
      <c r="G9791" s="194" t="s">
        <v>2991</v>
      </c>
      <c r="H9791" s="193" t="s">
        <v>5032</v>
      </c>
      <c r="I9791" s="158" t="s">
        <v>5070</v>
      </c>
      <c r="J9791" s="168" t="s">
        <v>5080</v>
      </c>
      <c r="K9791" s="158" t="s">
        <v>505</v>
      </c>
      <c r="L9791" s="193" t="s">
        <v>2991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2"/>
        <v>0</v>
      </c>
      <c r="Z9791" s="199"/>
      <c r="AA9791" s="8">
        <f t="shared" si="1367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 hidden="1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5033</v>
      </c>
      <c r="F9792" s="193" t="s">
        <v>5034</v>
      </c>
      <c r="G9792" s="194" t="s">
        <v>5033</v>
      </c>
      <c r="H9792" s="193" t="s">
        <v>3132</v>
      </c>
      <c r="I9792" s="158" t="s">
        <v>5070</v>
      </c>
      <c r="J9792" s="168" t="s">
        <v>3133</v>
      </c>
      <c r="K9792" s="158" t="s">
        <v>32</v>
      </c>
      <c r="L9792" s="193" t="s">
        <v>5033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8">IF(O9792="折扣",U9792*P9792,U9792*(1+AI9792)/(1+P9792+AI9792))</f>
        <v>0.88</v>
      </c>
      <c r="X9792" s="199"/>
      <c r="Y9792" s="7">
        <f t="shared" si="1362"/>
        <v>0</v>
      </c>
      <c r="Z9792" s="195"/>
      <c r="AA9792" s="8">
        <f>AO9792+X9792</f>
        <v>0.88</v>
      </c>
      <c r="AB9792" s="201">
        <f t="shared" ref="AB9792:AB9803" si="1369">U9792-W9792</f>
        <v>0</v>
      </c>
      <c r="AC9792" s="201">
        <f t="shared" ref="AC9792" si="1370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1">U9792</f>
        <v>0.88</v>
      </c>
      <c r="AK9792" s="199"/>
      <c r="AL9792" s="199">
        <f t="shared" ref="AL9792" si="1372">T9792*AI9792</f>
        <v>0</v>
      </c>
      <c r="AM9792" s="199">
        <v>0.88</v>
      </c>
      <c r="AN9792" s="199"/>
      <c r="AO9792" s="199">
        <f t="shared" ref="AO9792" si="1373">IF(O9792="折扣",AM9792*P9792,AM9792/(1+P9792+AI9792))</f>
        <v>0.88</v>
      </c>
      <c r="AP9792" s="152" t="e">
        <v>#N/A</v>
      </c>
    </row>
    <row r="9793" spans="1:42" ht="14.25" hidden="1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2115</v>
      </c>
      <c r="F9793" s="175" t="s">
        <v>2115</v>
      </c>
      <c r="G9793" s="176" t="s">
        <v>2115</v>
      </c>
      <c r="H9793" s="175" t="s">
        <v>1993</v>
      </c>
      <c r="I9793" s="175" t="s">
        <v>3330</v>
      </c>
      <c r="J9793" s="168" t="s">
        <v>1995</v>
      </c>
      <c r="K9793" s="158" t="s">
        <v>32</v>
      </c>
      <c r="L9793" s="175" t="s">
        <v>375</v>
      </c>
      <c r="M9793" s="175" t="s">
        <v>63</v>
      </c>
      <c r="N9793" s="175" t="s">
        <v>5112</v>
      </c>
      <c r="O9793" s="175" t="s">
        <v>80</v>
      </c>
      <c r="P9793" s="177">
        <v>0</v>
      </c>
      <c r="Q9793" s="178" t="s">
        <v>2116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4">S9793+T9793-U9793</f>
        <v>-1462.17256</v>
      </c>
      <c r="W9793" s="164">
        <f t="shared" ref="W9793:W9801" si="1375">IF(O9793="折扣",U9793*P9793,IF(O9793="返现",U9793,U9793/(1+P9793)))</f>
        <v>1462.17256</v>
      </c>
      <c r="X9793" s="174"/>
      <c r="Y9793" s="7">
        <f t="shared" si="1362"/>
        <v>0</v>
      </c>
      <c r="Z9793" s="174"/>
      <c r="AA9793" s="8">
        <f t="shared" ref="AA9793:AA9801" si="1376">W9793+X9793</f>
        <v>1462.17256</v>
      </c>
      <c r="AB9793" s="164">
        <f t="shared" si="1369"/>
        <v>0</v>
      </c>
      <c r="AC9793" s="174">
        <f t="shared" ref="AC9793:AC9802" si="1377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8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 hidden="1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1700</v>
      </c>
      <c r="F9794" s="175" t="s">
        <v>1700</v>
      </c>
      <c r="G9794" s="176" t="s">
        <v>1700</v>
      </c>
      <c r="H9794" s="175" t="s">
        <v>1993</v>
      </c>
      <c r="I9794" s="175" t="s">
        <v>3330</v>
      </c>
      <c r="J9794" s="168" t="s">
        <v>1995</v>
      </c>
      <c r="K9794" s="158" t="s">
        <v>32</v>
      </c>
      <c r="L9794" s="175" t="s">
        <v>1700</v>
      </c>
      <c r="M9794" s="175" t="s">
        <v>63</v>
      </c>
      <c r="N9794" s="175" t="s">
        <v>5113</v>
      </c>
      <c r="O9794" s="175" t="s">
        <v>41</v>
      </c>
      <c r="P9794" s="177">
        <v>0.02</v>
      </c>
      <c r="Q9794" s="178" t="s">
        <v>4935</v>
      </c>
      <c r="R9794" s="160"/>
      <c r="S9794" s="174">
        <v>0</v>
      </c>
      <c r="T9794" s="174">
        <v>0</v>
      </c>
      <c r="U9794" s="174">
        <v>82.5</v>
      </c>
      <c r="V9794" s="174">
        <f t="shared" si="1374"/>
        <v>-82.5</v>
      </c>
      <c r="W9794" s="164">
        <f t="shared" si="1375"/>
        <v>80.882352941176464</v>
      </c>
      <c r="X9794" s="174"/>
      <c r="Y9794" s="7">
        <f t="shared" si="1362"/>
        <v>0</v>
      </c>
      <c r="Z9794" s="174"/>
      <c r="AA9794" s="8">
        <f t="shared" si="1376"/>
        <v>80.882352941176464</v>
      </c>
      <c r="AB9794" s="164">
        <f t="shared" si="1369"/>
        <v>1.6176470588235361</v>
      </c>
      <c r="AC9794" s="174">
        <f t="shared" si="1377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8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 hidden="1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1993</v>
      </c>
      <c r="I9795" s="175" t="s">
        <v>3330</v>
      </c>
      <c r="J9795" s="168" t="s">
        <v>1995</v>
      </c>
      <c r="K9795" s="158" t="s">
        <v>32</v>
      </c>
      <c r="L9795" s="175" t="s">
        <v>2582</v>
      </c>
      <c r="M9795" s="175" t="s">
        <v>63</v>
      </c>
      <c r="N9795" s="175" t="s">
        <v>5114</v>
      </c>
      <c r="O9795" s="175" t="s">
        <v>41</v>
      </c>
      <c r="P9795" s="177">
        <v>0.04</v>
      </c>
      <c r="Q9795" s="178" t="s">
        <v>2583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4"/>
        <v>-6518.9924899999978</v>
      </c>
      <c r="W9795" s="164">
        <f t="shared" si="1375"/>
        <v>6268.2620096153823</v>
      </c>
      <c r="X9795" s="174"/>
      <c r="Y9795" s="7">
        <f t="shared" ref="Y9795:Y9803" si="1379">IF(W9795-AC9795&lt;=0,0,IF(O9795="返现",MAX(W9795-AB9795-AC9795,0),MAX(W9795-AC9795,0)))</f>
        <v>0</v>
      </c>
      <c r="Z9795" s="174"/>
      <c r="AA9795" s="8">
        <f t="shared" si="1376"/>
        <v>6268.2620096153823</v>
      </c>
      <c r="AB9795" s="164">
        <f t="shared" si="1369"/>
        <v>250.73048038461548</v>
      </c>
      <c r="AC9795" s="174">
        <f t="shared" si="1377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8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 hidden="1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2582</v>
      </c>
      <c r="F9796" s="175" t="s">
        <v>3425</v>
      </c>
      <c r="G9796" s="176" t="s">
        <v>2582</v>
      </c>
      <c r="H9796" s="175" t="s">
        <v>1993</v>
      </c>
      <c r="I9796" s="175" t="s">
        <v>3330</v>
      </c>
      <c r="J9796" s="168" t="s">
        <v>1995</v>
      </c>
      <c r="K9796" s="158" t="s">
        <v>32</v>
      </c>
      <c r="L9796" s="175" t="s">
        <v>2582</v>
      </c>
      <c r="M9796" s="175" t="s">
        <v>63</v>
      </c>
      <c r="N9796" s="175" t="s">
        <v>4926</v>
      </c>
      <c r="O9796" s="175" t="s">
        <v>41</v>
      </c>
      <c r="P9796" s="177">
        <v>0.04</v>
      </c>
      <c r="Q9796" s="178" t="s">
        <v>2584</v>
      </c>
      <c r="R9796" s="160"/>
      <c r="S9796" s="174">
        <v>0</v>
      </c>
      <c r="T9796" s="174">
        <v>0</v>
      </c>
      <c r="U9796" s="174">
        <v>1109.66077</v>
      </c>
      <c r="V9796" s="174">
        <f t="shared" si="1374"/>
        <v>-1109.66077</v>
      </c>
      <c r="W9796" s="164">
        <f t="shared" si="1375"/>
        <v>1066.9815096153845</v>
      </c>
      <c r="X9796" s="174"/>
      <c r="Y9796" s="7">
        <f t="shared" si="1379"/>
        <v>0</v>
      </c>
      <c r="Z9796" s="174"/>
      <c r="AA9796" s="8">
        <f t="shared" si="1376"/>
        <v>1066.9815096153845</v>
      </c>
      <c r="AB9796" s="164">
        <f t="shared" si="1369"/>
        <v>42.679260384615418</v>
      </c>
      <c r="AC9796" s="174">
        <f t="shared" si="1377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8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 hidden="1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2582</v>
      </c>
      <c r="F9797" s="175" t="s">
        <v>3425</v>
      </c>
      <c r="G9797" s="176" t="s">
        <v>2582</v>
      </c>
      <c r="H9797" s="175" t="s">
        <v>1993</v>
      </c>
      <c r="I9797" s="175" t="s">
        <v>3330</v>
      </c>
      <c r="J9797" s="168" t="s">
        <v>1995</v>
      </c>
      <c r="K9797" s="158" t="s">
        <v>32</v>
      </c>
      <c r="L9797" s="175" t="s">
        <v>2582</v>
      </c>
      <c r="M9797" s="175" t="s">
        <v>63</v>
      </c>
      <c r="N9797" s="175" t="s">
        <v>5113</v>
      </c>
      <c r="O9797" s="175" t="s">
        <v>41</v>
      </c>
      <c r="P9797" s="177">
        <v>0.04</v>
      </c>
      <c r="Q9797" s="178" t="s">
        <v>3481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4"/>
        <v>-356.14402000000001</v>
      </c>
      <c r="W9797" s="164">
        <f t="shared" si="1375"/>
        <v>342.44617307692306</v>
      </c>
      <c r="X9797" s="174"/>
      <c r="Y9797" s="7">
        <f t="shared" si="1379"/>
        <v>0</v>
      </c>
      <c r="Z9797" s="174"/>
      <c r="AA9797" s="8">
        <f t="shared" si="1376"/>
        <v>342.44617307692306</v>
      </c>
      <c r="AB9797" s="164">
        <f t="shared" si="1369"/>
        <v>13.697846923076952</v>
      </c>
      <c r="AC9797" s="174">
        <f t="shared" si="1377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8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 hidden="1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1993</v>
      </c>
      <c r="I9798" s="175" t="s">
        <v>3330</v>
      </c>
      <c r="J9798" s="168" t="s">
        <v>1995</v>
      </c>
      <c r="K9798" s="158" t="s">
        <v>32</v>
      </c>
      <c r="L9798" s="175" t="s">
        <v>1452</v>
      </c>
      <c r="M9798" s="175" t="s">
        <v>63</v>
      </c>
      <c r="N9798" s="175" t="s">
        <v>5113</v>
      </c>
      <c r="O9798" s="175" t="s">
        <v>80</v>
      </c>
      <c r="P9798" s="177">
        <v>0</v>
      </c>
      <c r="Q9798" s="178" t="s">
        <v>2804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4"/>
        <v>-1326.9322400000005</v>
      </c>
      <c r="W9798" s="164">
        <f t="shared" si="1375"/>
        <v>1326.9322400000005</v>
      </c>
      <c r="X9798" s="174"/>
      <c r="Y9798" s="7">
        <f t="shared" si="1379"/>
        <v>0</v>
      </c>
      <c r="Z9798" s="174"/>
      <c r="AA9798" s="8">
        <f t="shared" si="1376"/>
        <v>1326.9322400000005</v>
      </c>
      <c r="AB9798" s="164">
        <f t="shared" si="1369"/>
        <v>0</v>
      </c>
      <c r="AC9798" s="174">
        <f t="shared" si="1377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8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 hidden="1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1993</v>
      </c>
      <c r="I9799" s="175" t="s">
        <v>3330</v>
      </c>
      <c r="J9799" s="168" t="s">
        <v>1995</v>
      </c>
      <c r="K9799" s="158" t="s">
        <v>32</v>
      </c>
      <c r="L9799" s="175" t="s">
        <v>1453</v>
      </c>
      <c r="M9799" s="175" t="s">
        <v>63</v>
      </c>
      <c r="N9799" s="175" t="s">
        <v>5115</v>
      </c>
      <c r="O9799" s="175" t="s">
        <v>80</v>
      </c>
      <c r="P9799" s="177">
        <v>0</v>
      </c>
      <c r="Q9799" s="178" t="s">
        <v>2805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4"/>
        <v>-661.09118999999998</v>
      </c>
      <c r="W9799" s="164">
        <f t="shared" si="1375"/>
        <v>661.09118999999998</v>
      </c>
      <c r="X9799" s="174"/>
      <c r="Y9799" s="7">
        <f t="shared" si="1379"/>
        <v>0</v>
      </c>
      <c r="Z9799" s="174"/>
      <c r="AA9799" s="8">
        <f t="shared" si="1376"/>
        <v>661.09118999999998</v>
      </c>
      <c r="AB9799" s="164">
        <f t="shared" si="1369"/>
        <v>0</v>
      </c>
      <c r="AC9799" s="174">
        <f t="shared" si="1377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8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 hidden="1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1993</v>
      </c>
      <c r="I9800" s="175" t="s">
        <v>3330</v>
      </c>
      <c r="J9800" s="168" t="s">
        <v>1995</v>
      </c>
      <c r="K9800" s="158" t="s">
        <v>32</v>
      </c>
      <c r="L9800" s="175" t="s">
        <v>301</v>
      </c>
      <c r="M9800" s="175" t="s">
        <v>63</v>
      </c>
      <c r="N9800" s="175" t="s">
        <v>5113</v>
      </c>
      <c r="O9800" s="175" t="s">
        <v>80</v>
      </c>
      <c r="P9800" s="177">
        <v>0</v>
      </c>
      <c r="Q9800" s="178" t="s">
        <v>2097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4"/>
        <v>-1424.6097199999999</v>
      </c>
      <c r="W9800" s="164">
        <f t="shared" si="1375"/>
        <v>1424.6097199999999</v>
      </c>
      <c r="X9800" s="174"/>
      <c r="Y9800" s="7">
        <f t="shared" si="1379"/>
        <v>0</v>
      </c>
      <c r="Z9800" s="174"/>
      <c r="AA9800" s="8">
        <f t="shared" si="1376"/>
        <v>1424.6097199999999</v>
      </c>
      <c r="AB9800" s="164">
        <f t="shared" si="1369"/>
        <v>0</v>
      </c>
      <c r="AC9800" s="174">
        <f t="shared" si="1377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8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 hidden="1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2214</v>
      </c>
      <c r="F9801" s="175" t="s">
        <v>2214</v>
      </c>
      <c r="G9801" s="176" t="s">
        <v>2214</v>
      </c>
      <c r="H9801" s="175" t="s">
        <v>1993</v>
      </c>
      <c r="I9801" s="175" t="s">
        <v>3330</v>
      </c>
      <c r="J9801" s="168" t="s">
        <v>1995</v>
      </c>
      <c r="K9801" s="158" t="s">
        <v>32</v>
      </c>
      <c r="L9801" s="175" t="s">
        <v>2214</v>
      </c>
      <c r="M9801" s="175" t="s">
        <v>63</v>
      </c>
      <c r="N9801" s="175" t="s">
        <v>5113</v>
      </c>
      <c r="O9801" s="175" t="s">
        <v>41</v>
      </c>
      <c r="P9801" s="177">
        <v>0.08</v>
      </c>
      <c r="Q9801" s="178" t="s">
        <v>4939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4"/>
        <v>-153.43645000000001</v>
      </c>
      <c r="W9801" s="164">
        <f t="shared" si="1375"/>
        <v>142.07078703703704</v>
      </c>
      <c r="X9801" s="174"/>
      <c r="Y9801" s="7">
        <f t="shared" si="1379"/>
        <v>0</v>
      </c>
      <c r="Z9801" s="174"/>
      <c r="AA9801" s="8">
        <f t="shared" si="1376"/>
        <v>142.07078703703704</v>
      </c>
      <c r="AB9801" s="164">
        <f t="shared" si="1369"/>
        <v>11.365662962962972</v>
      </c>
      <c r="AC9801" s="174">
        <f t="shared" si="1377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8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 hidden="1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2930</v>
      </c>
      <c r="F9802" s="158" t="s">
        <v>2930</v>
      </c>
      <c r="G9802" s="159" t="s">
        <v>2930</v>
      </c>
      <c r="H9802" s="158" t="s">
        <v>2837</v>
      </c>
      <c r="I9802" s="158" t="s">
        <v>3312</v>
      </c>
      <c r="J9802" s="168" t="s">
        <v>2839</v>
      </c>
      <c r="K9802" s="158" t="s">
        <v>32</v>
      </c>
      <c r="L9802" s="158" t="s">
        <v>1563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4"/>
        <v>34509.31</v>
      </c>
      <c r="W9802" s="164">
        <f t="shared" ref="W9802" si="1380">IF(O9802="折扣",U9802*P9802,U9802*(1+AI9802)/(1+P9802+AI9802))</f>
        <v>0</v>
      </c>
      <c r="X9802" s="164"/>
      <c r="Y9802" s="7">
        <f t="shared" si="1379"/>
        <v>0</v>
      </c>
      <c r="Z9802" s="164"/>
      <c r="AA9802" s="8">
        <f t="shared" ref="AA9802" si="1381">AO9802+X9802</f>
        <v>0</v>
      </c>
      <c r="AB9802" s="164">
        <f t="shared" si="1369"/>
        <v>0</v>
      </c>
      <c r="AC9802" s="164">
        <f t="shared" si="1377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2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3">AK9802+AL9802-AM9802+U9802</f>
        <v>14148.8171</v>
      </c>
      <c r="AO9802" s="241">
        <f t="shared" ref="AO9802" si="1384">IF(O9802="折扣",AM9802*P9802,AM9802/(1+P9802+AI9802))</f>
        <v>0</v>
      </c>
      <c r="AP9802" s="152" t="e">
        <v>#N/A</v>
      </c>
    </row>
    <row r="9803" spans="1:42" ht="14.25" hidden="1" customHeight="1">
      <c r="A9803" s="157">
        <v>43922</v>
      </c>
      <c r="B9803" s="58" t="s">
        <v>32</v>
      </c>
      <c r="C9803" s="58" t="s">
        <v>1328</v>
      </c>
      <c r="D9803" s="58" t="s">
        <v>1439</v>
      </c>
      <c r="E9803" s="58" t="s">
        <v>1483</v>
      </c>
      <c r="F9803" s="58" t="s">
        <v>1483</v>
      </c>
      <c r="G9803" s="58" t="s">
        <v>1483</v>
      </c>
      <c r="H9803" s="58" t="s">
        <v>47</v>
      </c>
      <c r="I9803" s="58" t="s">
        <v>48</v>
      </c>
      <c r="J9803" s="58" t="s">
        <v>49</v>
      </c>
      <c r="K9803" s="58" t="s">
        <v>32</v>
      </c>
      <c r="L9803" s="58" t="s">
        <v>1484</v>
      </c>
      <c r="M9803" s="58"/>
      <c r="N9803" s="58" t="s">
        <v>3084</v>
      </c>
      <c r="O9803" s="58" t="s">
        <v>80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79"/>
        <v>0</v>
      </c>
      <c r="Z9803" s="7"/>
      <c r="AA9803" s="8">
        <f t="shared" ref="AA9803" si="1385">W9803+X9803</f>
        <v>2740.81</v>
      </c>
      <c r="AB9803" s="7">
        <f t="shared" si="1369"/>
        <v>0</v>
      </c>
      <c r="AC9803" s="7">
        <v>2740.81</v>
      </c>
      <c r="AD9803" s="4">
        <v>9.2999999999999999E-2</v>
      </c>
      <c r="AE9803" s="7"/>
      <c r="AF9803" s="58" t="s">
        <v>5120</v>
      </c>
      <c r="AG9803" s="58"/>
      <c r="AH9803" s="5" t="s">
        <v>51</v>
      </c>
      <c r="AI9803" s="4" t="s">
        <v>3262</v>
      </c>
      <c r="AJ9803" s="8"/>
      <c r="AK9803" s="8"/>
      <c r="AL9803" s="8"/>
      <c r="AM9803" s="8"/>
      <c r="AN9803" s="8"/>
      <c r="AO9803" s="8"/>
      <c r="AP9803" s="152" t="e">
        <v>#N/A</v>
      </c>
    </row>
    <row r="9804" spans="1:42">
      <c r="AO9804" s="252"/>
    </row>
  </sheetData>
  <autoFilter ref="A1:AQ9803">
    <filterColumn colId="5">
      <filters>
        <filter val="北京团博百汇科技有限公司"/>
      </filters>
    </filterColumn>
  </autoFilter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44"/>
  <sheetViews>
    <sheetView zoomScaleNormal="100" workbookViewId="0">
      <pane ySplit="1" topLeftCell="A2" activePane="bottomLeft" state="frozen"/>
      <selection pane="bottomLeft" activeCell="F13" sqref="F13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3264</v>
      </c>
      <c r="D1" s="276" t="s">
        <v>6</v>
      </c>
      <c r="E1" s="276" t="s">
        <v>3265</v>
      </c>
      <c r="F1" s="276" t="s">
        <v>13</v>
      </c>
      <c r="G1" s="277" t="s">
        <v>25</v>
      </c>
      <c r="H1" s="277" t="s">
        <v>3266</v>
      </c>
      <c r="I1" s="278" t="s">
        <v>3267</v>
      </c>
      <c r="J1" s="277" t="s">
        <v>3268</v>
      </c>
      <c r="K1" s="277" t="s">
        <v>3269</v>
      </c>
      <c r="L1" s="277" t="s">
        <v>5035</v>
      </c>
      <c r="M1" s="277" t="s">
        <v>3270</v>
      </c>
      <c r="N1" s="279" t="s">
        <v>14</v>
      </c>
      <c r="O1" s="276" t="s">
        <v>3271</v>
      </c>
      <c r="P1" s="280" t="s">
        <v>22</v>
      </c>
      <c r="Q1" s="280" t="s">
        <v>3272</v>
      </c>
      <c r="R1" s="280" t="s">
        <v>3273</v>
      </c>
      <c r="S1" s="280" t="s">
        <v>3274</v>
      </c>
      <c r="T1" s="281" t="s">
        <v>3275</v>
      </c>
      <c r="U1" s="279" t="s">
        <v>3276</v>
      </c>
    </row>
    <row r="2" spans="1:21" ht="14.25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3277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9620479.7028772105</v>
      </c>
      <c r="Q2" s="285">
        <v>0</v>
      </c>
      <c r="R2" s="285">
        <f>(P2-G2+J2)/1.06</f>
        <v>1411508.2762992559</v>
      </c>
      <c r="S2" s="285">
        <f t="shared" ref="S2:S65" si="1">R2-(Q2/1.06)</f>
        <v>1411508.2762992559</v>
      </c>
      <c r="T2" s="286">
        <f t="shared" ref="T2:T66" si="2">S2/P2</f>
        <v>0.14671911587497183</v>
      </c>
      <c r="U2" s="282" t="s">
        <v>505</v>
      </c>
    </row>
    <row r="3" spans="1:21" ht="14.25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3277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3278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customHeight="1">
      <c r="A4" s="282" t="s">
        <v>107</v>
      </c>
      <c r="B4" s="282" t="s">
        <v>106</v>
      </c>
      <c r="C4" s="282" t="s">
        <v>105</v>
      </c>
      <c r="D4" s="282" t="s">
        <v>3279</v>
      </c>
      <c r="E4" s="283" t="s">
        <v>3277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8161.6504999999997</v>
      </c>
      <c r="Q4" s="285">
        <v>0</v>
      </c>
      <c r="R4" s="285">
        <f t="shared" ref="R4:R11" si="5">(P4-G4+J4)/1.06</f>
        <v>693.28235849056557</v>
      </c>
      <c r="S4" s="285">
        <f t="shared" si="1"/>
        <v>693.28235849056557</v>
      </c>
      <c r="T4" s="286">
        <f t="shared" si="2"/>
        <v>8.4943891984907413E-2</v>
      </c>
      <c r="U4" s="282" t="s">
        <v>32</v>
      </c>
    </row>
    <row r="5" spans="1:21" ht="14.25" customHeight="1">
      <c r="A5" s="282" t="s">
        <v>107</v>
      </c>
      <c r="B5" s="282" t="s">
        <v>106</v>
      </c>
      <c r="C5" s="282" t="s">
        <v>105</v>
      </c>
      <c r="D5" s="282" t="s">
        <v>3279</v>
      </c>
      <c r="E5" s="283" t="s">
        <v>3277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132383.96249999999</v>
      </c>
      <c r="Q5" s="285">
        <v>0</v>
      </c>
      <c r="R5" s="285">
        <f t="shared" si="5"/>
        <v>3851.8514150943338</v>
      </c>
      <c r="S5" s="285">
        <f t="shared" si="1"/>
        <v>3851.8514150943338</v>
      </c>
      <c r="T5" s="286">
        <f t="shared" si="2"/>
        <v>2.9096057727493494E-2</v>
      </c>
      <c r="U5" s="282" t="s">
        <v>32</v>
      </c>
    </row>
    <row r="6" spans="1:21" ht="14.25" customHeight="1">
      <c r="A6" s="287" t="s">
        <v>3321</v>
      </c>
      <c r="B6" s="282" t="s">
        <v>37</v>
      </c>
      <c r="C6" s="282" t="s">
        <v>36</v>
      </c>
      <c r="D6" s="282" t="s">
        <v>36</v>
      </c>
      <c r="E6" s="283" t="s">
        <v>3277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customHeight="1">
      <c r="A7" s="287" t="s">
        <v>3321</v>
      </c>
      <c r="B7" s="282" t="s">
        <v>37</v>
      </c>
      <c r="C7" s="282" t="s">
        <v>36</v>
      </c>
      <c r="D7" s="282" t="s">
        <v>36</v>
      </c>
      <c r="E7" s="283" t="s">
        <v>3277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4481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customHeight="1">
      <c r="A8" s="287" t="s">
        <v>3321</v>
      </c>
      <c r="B8" s="282" t="s">
        <v>37</v>
      </c>
      <c r="C8" s="282" t="s">
        <v>36</v>
      </c>
      <c r="D8" s="282" t="s">
        <v>36</v>
      </c>
      <c r="E8" s="283" t="s">
        <v>3277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customHeight="1">
      <c r="A9" s="282" t="s">
        <v>49</v>
      </c>
      <c r="B9" s="282" t="s">
        <v>48</v>
      </c>
      <c r="C9" s="282" t="s">
        <v>47</v>
      </c>
      <c r="D9" s="282" t="s">
        <v>3280</v>
      </c>
      <c r="E9" s="283" t="s">
        <v>3277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3230563.3337304289</v>
      </c>
      <c r="Q9" s="285">
        <v>0</v>
      </c>
      <c r="R9" s="285">
        <f t="shared" si="5"/>
        <v>589587.54072499822</v>
      </c>
      <c r="S9" s="285">
        <f t="shared" si="1"/>
        <v>589587.54072499822</v>
      </c>
      <c r="T9" s="286">
        <f t="shared" si="2"/>
        <v>0.18250301257650434</v>
      </c>
      <c r="U9" s="282" t="s">
        <v>32</v>
      </c>
    </row>
    <row r="10" spans="1:21" ht="14.25" customHeight="1">
      <c r="A10" s="282" t="s">
        <v>49</v>
      </c>
      <c r="B10" s="282" t="s">
        <v>48</v>
      </c>
      <c r="C10" s="282" t="s">
        <v>47</v>
      </c>
      <c r="D10" s="282" t="s">
        <v>3280</v>
      </c>
      <c r="E10" s="283" t="s">
        <v>3277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20862657.7960057</v>
      </c>
      <c r="Q10" s="285">
        <v>2020.6782000000001</v>
      </c>
      <c r="R10" s="285">
        <f t="shared" si="5"/>
        <v>1586414.8808485563</v>
      </c>
      <c r="S10" s="285">
        <f t="shared" si="1"/>
        <v>1584508.580659877</v>
      </c>
      <c r="T10" s="286">
        <f t="shared" si="2"/>
        <v>7.5949507304061817E-2</v>
      </c>
      <c r="U10" s="282" t="s">
        <v>32</v>
      </c>
    </row>
    <row r="11" spans="1:21" ht="14.25" customHeight="1">
      <c r="A11" s="282" t="s">
        <v>62</v>
      </c>
      <c r="B11" s="282" t="s">
        <v>61</v>
      </c>
      <c r="C11" s="282" t="s">
        <v>4478</v>
      </c>
      <c r="D11" s="282" t="s">
        <v>60</v>
      </c>
      <c r="E11" s="283" t="s">
        <v>3277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customHeight="1">
      <c r="A12" s="282" t="s">
        <v>4479</v>
      </c>
      <c r="B12" s="282" t="s">
        <v>61</v>
      </c>
      <c r="C12" s="282" t="s">
        <v>4478</v>
      </c>
      <c r="D12" s="282" t="s">
        <v>60</v>
      </c>
      <c r="E12" s="283" t="s">
        <v>3277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132422281.11905855</v>
      </c>
      <c r="Q12" s="285"/>
      <c r="R12" s="285">
        <f>(P12-G12+J12)/1.06</f>
        <v>5363394.5534986276</v>
      </c>
      <c r="S12" s="285">
        <f>R12-(Q12/1.06)</f>
        <v>5363394.5534986276</v>
      </c>
      <c r="T12" s="289">
        <f>S12/P12</f>
        <v>4.0502206336987152E-2</v>
      </c>
      <c r="U12" s="282" t="s">
        <v>5091</v>
      </c>
    </row>
    <row r="13" spans="1:21" ht="14.25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3277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customHeight="1">
      <c r="A14" s="282" t="s">
        <v>511</v>
      </c>
      <c r="B14" s="282" t="s">
        <v>106</v>
      </c>
      <c r="C14" s="282" t="s">
        <v>510</v>
      </c>
      <c r="D14" s="282" t="s">
        <v>3281</v>
      </c>
      <c r="E14" s="283" t="s">
        <v>3277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3277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3278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customHeight="1">
      <c r="A16" s="282" t="s">
        <v>1995</v>
      </c>
      <c r="B16" s="282" t="s">
        <v>1994</v>
      </c>
      <c r="C16" s="282" t="s">
        <v>1993</v>
      </c>
      <c r="D16" s="282" t="s">
        <v>3282</v>
      </c>
      <c r="E16" s="283" t="s">
        <v>3277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customHeight="1">
      <c r="A17" s="282" t="s">
        <v>1995</v>
      </c>
      <c r="B17" s="282" t="s">
        <v>1994</v>
      </c>
      <c r="C17" s="282" t="s">
        <v>1993</v>
      </c>
      <c r="D17" s="282" t="s">
        <v>3282</v>
      </c>
      <c r="E17" s="283" t="s">
        <v>3277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3283</v>
      </c>
      <c r="P17" s="285">
        <f>SUMIFS(客户表!W:W,客户表!J:J,A17,客户表!A:A,E17,客户表!N:N,F17)+SUMIFS(客户表!X:X,客户表!J:J,A17,客户表!A:A,E17,客户表!N:N,F17)</f>
        <v>75927293.750976309</v>
      </c>
      <c r="Q17" s="285">
        <v>4993.2304999999997</v>
      </c>
      <c r="R17" s="285">
        <f t="shared" si="8"/>
        <v>2468906.9698675624</v>
      </c>
      <c r="S17" s="285">
        <f>R17-(Q17/1.06)</f>
        <v>2464196.3750562416</v>
      </c>
      <c r="T17" s="286">
        <f t="shared" si="2"/>
        <v>3.2454684650531952E-2</v>
      </c>
      <c r="U17" s="282" t="s">
        <v>32</v>
      </c>
    </row>
    <row r="18" spans="1:21" ht="14.25" customHeight="1">
      <c r="A18" s="282" t="s">
        <v>1995</v>
      </c>
      <c r="B18" s="282" t="s">
        <v>1994</v>
      </c>
      <c r="C18" s="282" t="s">
        <v>1993</v>
      </c>
      <c r="D18" s="282" t="s">
        <v>3282</v>
      </c>
      <c r="E18" s="283" t="s">
        <v>3277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customHeight="1">
      <c r="A19" s="282" t="s">
        <v>2839</v>
      </c>
      <c r="B19" s="282" t="s">
        <v>2838</v>
      </c>
      <c r="C19" s="282" t="s">
        <v>2837</v>
      </c>
      <c r="D19" s="282" t="s">
        <v>3284</v>
      </c>
      <c r="E19" s="283" t="s">
        <v>3277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customHeight="1">
      <c r="A20" s="282" t="s">
        <v>2839</v>
      </c>
      <c r="B20" s="282" t="s">
        <v>2838</v>
      </c>
      <c r="C20" s="282" t="s">
        <v>2837</v>
      </c>
      <c r="D20" s="282" t="s">
        <v>3284</v>
      </c>
      <c r="E20" s="283" t="s">
        <v>3277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10818618.67545115</v>
      </c>
      <c r="Q20" s="285">
        <v>0</v>
      </c>
      <c r="R20" s="285">
        <f t="shared" si="9"/>
        <v>51018.753727499548</v>
      </c>
      <c r="S20" s="285">
        <f t="shared" si="1"/>
        <v>51018.753727499548</v>
      </c>
      <c r="T20" s="286">
        <f t="shared" si="2"/>
        <v>4.7158288186335395E-3</v>
      </c>
      <c r="U20" s="282" t="s">
        <v>32</v>
      </c>
    </row>
    <row r="21" spans="1:21" ht="14.25" customHeight="1">
      <c r="A21" s="282" t="s">
        <v>2839</v>
      </c>
      <c r="B21" s="282" t="s">
        <v>2838</v>
      </c>
      <c r="C21" s="282" t="s">
        <v>2837</v>
      </c>
      <c r="D21" s="282" t="s">
        <v>3284</v>
      </c>
      <c r="E21" s="283" t="s">
        <v>3277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customHeight="1">
      <c r="A22" s="282" t="s">
        <v>2952</v>
      </c>
      <c r="B22" s="282" t="s">
        <v>2951</v>
      </c>
      <c r="C22" s="282" t="s">
        <v>2950</v>
      </c>
      <c r="D22" s="282" t="s">
        <v>2950</v>
      </c>
      <c r="E22" s="283" t="s">
        <v>3277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26025693.665528413</v>
      </c>
      <c r="Q22" s="285">
        <v>0</v>
      </c>
      <c r="R22" s="285">
        <f t="shared" ref="R22:R32" si="10">(P22-G22+J22-K22)/1.06</f>
        <v>1207684.3825739755</v>
      </c>
      <c r="S22" s="285">
        <f t="shared" si="1"/>
        <v>1207684.3825739755</v>
      </c>
      <c r="T22" s="286">
        <f t="shared" si="2"/>
        <v>4.6403542518199205E-2</v>
      </c>
      <c r="U22" s="282" t="s">
        <v>32</v>
      </c>
    </row>
    <row r="23" spans="1:21" ht="14.25" customHeight="1">
      <c r="A23" s="282" t="s">
        <v>4479</v>
      </c>
      <c r="B23" s="282" t="s">
        <v>61</v>
      </c>
      <c r="C23" s="282" t="s">
        <v>60</v>
      </c>
      <c r="D23" s="282" t="s">
        <v>60</v>
      </c>
      <c r="E23" s="283" t="s">
        <v>3277</v>
      </c>
      <c r="F23" s="284" t="s">
        <v>3084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3285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customHeight="1">
      <c r="A24" s="282" t="s">
        <v>3125</v>
      </c>
      <c r="B24" s="282" t="s">
        <v>106</v>
      </c>
      <c r="C24" s="282" t="s">
        <v>3124</v>
      </c>
      <c r="D24" s="282" t="s">
        <v>3124</v>
      </c>
      <c r="E24" s="283" t="s">
        <v>3277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customHeight="1">
      <c r="A25" s="282" t="s">
        <v>3083</v>
      </c>
      <c r="B25" s="282" t="s">
        <v>106</v>
      </c>
      <c r="C25" s="282" t="s">
        <v>3082</v>
      </c>
      <c r="D25" s="282" t="s">
        <v>1741</v>
      </c>
      <c r="E25" s="283" t="s">
        <v>3277</v>
      </c>
      <c r="F25" s="284" t="s">
        <v>3084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customHeight="1">
      <c r="A26" s="282" t="s">
        <v>3087</v>
      </c>
      <c r="B26" s="282" t="s">
        <v>106</v>
      </c>
      <c r="C26" s="282" t="s">
        <v>3086</v>
      </c>
      <c r="D26" s="282" t="s">
        <v>3086</v>
      </c>
      <c r="E26" s="283" t="s">
        <v>3277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customHeight="1">
      <c r="A27" s="282" t="s">
        <v>3072</v>
      </c>
      <c r="B27" s="282" t="s">
        <v>106</v>
      </c>
      <c r="C27" s="282" t="s">
        <v>3071</v>
      </c>
      <c r="D27" s="282" t="s">
        <v>3286</v>
      </c>
      <c r="E27" s="283" t="s">
        <v>3277</v>
      </c>
      <c r="F27" s="284" t="s">
        <v>3073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3287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customHeight="1">
      <c r="A28" s="282" t="s">
        <v>3076</v>
      </c>
      <c r="B28" s="282" t="s">
        <v>106</v>
      </c>
      <c r="C28" s="282" t="s">
        <v>3075</v>
      </c>
      <c r="D28" s="282" t="s">
        <v>3288</v>
      </c>
      <c r="E28" s="283" t="s">
        <v>3277</v>
      </c>
      <c r="F28" s="284" t="s">
        <v>3077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3289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customHeight="1">
      <c r="A29" s="282" t="s">
        <v>3076</v>
      </c>
      <c r="B29" s="282" t="s">
        <v>106</v>
      </c>
      <c r="C29" s="282" t="s">
        <v>3075</v>
      </c>
      <c r="D29" s="282" t="s">
        <v>3288</v>
      </c>
      <c r="E29" s="283" t="s">
        <v>3277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3289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customHeight="1">
      <c r="A30" s="282" t="s">
        <v>3096</v>
      </c>
      <c r="B30" s="282" t="s">
        <v>106</v>
      </c>
      <c r="C30" s="282" t="s">
        <v>3095</v>
      </c>
      <c r="D30" s="282" t="s">
        <v>3290</v>
      </c>
      <c r="E30" s="283" t="s">
        <v>3277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3291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customHeight="1">
      <c r="A31" s="282" t="s">
        <v>3094</v>
      </c>
      <c r="B31" s="282" t="s">
        <v>106</v>
      </c>
      <c r="C31" s="282" t="s">
        <v>3093</v>
      </c>
      <c r="D31" s="282" t="s">
        <v>3290</v>
      </c>
      <c r="E31" s="283" t="s">
        <v>3277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3291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customHeight="1">
      <c r="A32" s="282" t="s">
        <v>3100</v>
      </c>
      <c r="B32" s="282" t="s">
        <v>106</v>
      </c>
      <c r="C32" s="282" t="s">
        <v>3099</v>
      </c>
      <c r="D32" s="282" t="s">
        <v>3290</v>
      </c>
      <c r="E32" s="283" t="s">
        <v>3277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3291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customHeight="1">
      <c r="A33" s="282" t="s">
        <v>2839</v>
      </c>
      <c r="B33" s="282" t="s">
        <v>2838</v>
      </c>
      <c r="C33" s="282" t="s">
        <v>2837</v>
      </c>
      <c r="D33" s="282" t="s">
        <v>3284</v>
      </c>
      <c r="E33" s="283" t="s">
        <v>3277</v>
      </c>
      <c r="F33" s="284" t="s">
        <v>3077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3285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customHeight="1">
      <c r="A34" s="282" t="s">
        <v>3141</v>
      </c>
      <c r="B34" s="282" t="s">
        <v>106</v>
      </c>
      <c r="C34" s="282" t="s">
        <v>3140</v>
      </c>
      <c r="D34" s="282" t="s">
        <v>2038</v>
      </c>
      <c r="E34" s="283" t="s">
        <v>3277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3292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customHeight="1">
      <c r="A35" s="282" t="s">
        <v>3141</v>
      </c>
      <c r="B35" s="282" t="s">
        <v>106</v>
      </c>
      <c r="C35" s="282" t="s">
        <v>3140</v>
      </c>
      <c r="D35" s="282" t="s">
        <v>2038</v>
      </c>
      <c r="E35" s="283" t="s">
        <v>3277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3292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customHeight="1">
      <c r="A36" s="282" t="s">
        <v>3168</v>
      </c>
      <c r="B36" s="282" t="s">
        <v>106</v>
      </c>
      <c r="C36" s="282" t="s">
        <v>3167</v>
      </c>
      <c r="D36" s="282" t="s">
        <v>273</v>
      </c>
      <c r="E36" s="283" t="s">
        <v>3277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3293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customHeight="1">
      <c r="A37" s="282" t="s">
        <v>3168</v>
      </c>
      <c r="B37" s="282" t="s">
        <v>106</v>
      </c>
      <c r="C37" s="282" t="s">
        <v>3167</v>
      </c>
      <c r="D37" s="282" t="s">
        <v>273</v>
      </c>
      <c r="E37" s="283" t="s">
        <v>3277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3293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customHeight="1">
      <c r="A38" s="282" t="s">
        <v>3170</v>
      </c>
      <c r="B38" s="282" t="s">
        <v>106</v>
      </c>
      <c r="C38" s="282" t="s">
        <v>3169</v>
      </c>
      <c r="D38" s="282" t="s">
        <v>273</v>
      </c>
      <c r="E38" s="283" t="s">
        <v>3277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customHeight="1">
      <c r="A39" s="282" t="s">
        <v>3170</v>
      </c>
      <c r="B39" s="282" t="s">
        <v>106</v>
      </c>
      <c r="C39" s="282" t="s">
        <v>3169</v>
      </c>
      <c r="D39" s="282" t="s">
        <v>273</v>
      </c>
      <c r="E39" s="283" t="s">
        <v>3277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customHeight="1">
      <c r="A40" s="282" t="s">
        <v>3138</v>
      </c>
      <c r="B40" s="282" t="s">
        <v>1994</v>
      </c>
      <c r="C40" s="282" t="s">
        <v>3137</v>
      </c>
      <c r="D40" s="282" t="s">
        <v>3294</v>
      </c>
      <c r="E40" s="283" t="s">
        <v>3277</v>
      </c>
      <c r="F40" s="284" t="s">
        <v>3084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customHeight="1">
      <c r="A41" s="282" t="s">
        <v>3138</v>
      </c>
      <c r="B41" s="282" t="s">
        <v>1994</v>
      </c>
      <c r="C41" s="282" t="s">
        <v>3137</v>
      </c>
      <c r="D41" s="282" t="s">
        <v>3294</v>
      </c>
      <c r="E41" s="283" t="s">
        <v>3277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customHeight="1">
      <c r="A42" s="282" t="s">
        <v>3138</v>
      </c>
      <c r="B42" s="282" t="s">
        <v>1994</v>
      </c>
      <c r="C42" s="282" t="s">
        <v>3137</v>
      </c>
      <c r="D42" s="282" t="s">
        <v>3294</v>
      </c>
      <c r="E42" s="283" t="s">
        <v>3277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customHeight="1">
      <c r="A43" s="282" t="s">
        <v>1995</v>
      </c>
      <c r="B43" s="282" t="s">
        <v>1994</v>
      </c>
      <c r="C43" s="282" t="s">
        <v>1993</v>
      </c>
      <c r="D43" s="282" t="s">
        <v>3282</v>
      </c>
      <c r="E43" s="283" t="s">
        <v>3277</v>
      </c>
      <c r="F43" s="284" t="s">
        <v>3084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customHeight="1">
      <c r="A44" s="287" t="s">
        <v>3321</v>
      </c>
      <c r="B44" s="282" t="s">
        <v>37</v>
      </c>
      <c r="C44" s="282" t="s">
        <v>36</v>
      </c>
      <c r="D44" s="282" t="s">
        <v>36</v>
      </c>
      <c r="E44" s="283" t="s">
        <v>3277</v>
      </c>
      <c r="F44" s="284" t="s">
        <v>3084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customHeight="1">
      <c r="A45" s="282" t="s">
        <v>3174</v>
      </c>
      <c r="B45" s="282" t="s">
        <v>106</v>
      </c>
      <c r="C45" s="282" t="s">
        <v>3173</v>
      </c>
      <c r="D45" s="282" t="s">
        <v>161</v>
      </c>
      <c r="E45" s="283" t="s">
        <v>3277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customHeight="1">
      <c r="A46" s="282" t="s">
        <v>3177</v>
      </c>
      <c r="B46" s="282" t="s">
        <v>106</v>
      </c>
      <c r="C46" s="282" t="s">
        <v>3176</v>
      </c>
      <c r="D46" s="282" t="s">
        <v>128</v>
      </c>
      <c r="E46" s="283" t="s">
        <v>3277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3295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customHeight="1">
      <c r="A47" s="282" t="s">
        <v>49</v>
      </c>
      <c r="B47" s="282" t="s">
        <v>48</v>
      </c>
      <c r="C47" s="282" t="s">
        <v>47</v>
      </c>
      <c r="D47" s="282" t="s">
        <v>3280</v>
      </c>
      <c r="E47" s="283" t="s">
        <v>3277</v>
      </c>
      <c r="F47" s="284" t="s">
        <v>3084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3285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customHeight="1">
      <c r="A48" s="282" t="s">
        <v>3233</v>
      </c>
      <c r="B48" s="282" t="s">
        <v>106</v>
      </c>
      <c r="C48" s="282" t="s">
        <v>2318</v>
      </c>
      <c r="D48" s="282" t="s">
        <v>2318</v>
      </c>
      <c r="E48" s="283" t="s">
        <v>3277</v>
      </c>
      <c r="F48" s="284" t="s">
        <v>3235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4462</v>
      </c>
      <c r="O48" s="282" t="s">
        <v>3296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customHeight="1">
      <c r="A49" s="282" t="s">
        <v>3238</v>
      </c>
      <c r="B49" s="282" t="s">
        <v>106</v>
      </c>
      <c r="C49" s="282" t="s">
        <v>3237</v>
      </c>
      <c r="D49" s="282" t="s">
        <v>3237</v>
      </c>
      <c r="E49" s="283" t="s">
        <v>3277</v>
      </c>
      <c r="F49" s="284" t="s">
        <v>3073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customHeight="1">
      <c r="A50" s="282" t="s">
        <v>3241</v>
      </c>
      <c r="B50" s="282" t="s">
        <v>106</v>
      </c>
      <c r="C50" s="282" t="s">
        <v>3240</v>
      </c>
      <c r="D50" s="282" t="s">
        <v>3240</v>
      </c>
      <c r="E50" s="283" t="s">
        <v>3277</v>
      </c>
      <c r="F50" s="284" t="s">
        <v>3073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customHeight="1">
      <c r="A51" s="282" t="s">
        <v>3243</v>
      </c>
      <c r="B51" s="282" t="s">
        <v>106</v>
      </c>
      <c r="C51" s="282" t="s">
        <v>3242</v>
      </c>
      <c r="D51" s="282" t="s">
        <v>3242</v>
      </c>
      <c r="E51" s="283" t="s">
        <v>3277</v>
      </c>
      <c r="F51" s="284" t="s">
        <v>3073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customHeight="1">
      <c r="A52" s="282" t="s">
        <v>3245</v>
      </c>
      <c r="B52" s="282" t="s">
        <v>106</v>
      </c>
      <c r="C52" s="282" t="s">
        <v>3244</v>
      </c>
      <c r="D52" s="282" t="s">
        <v>3244</v>
      </c>
      <c r="E52" s="283" t="s">
        <v>3277</v>
      </c>
      <c r="F52" s="284" t="s">
        <v>3073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customHeight="1">
      <c r="A53" s="282" t="s">
        <v>3247</v>
      </c>
      <c r="B53" s="282" t="s">
        <v>106</v>
      </c>
      <c r="C53" s="282" t="s">
        <v>3246</v>
      </c>
      <c r="D53" s="282" t="s">
        <v>3297</v>
      </c>
      <c r="E53" s="283" t="s">
        <v>3277</v>
      </c>
      <c r="F53" s="284" t="s">
        <v>3073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customHeight="1">
      <c r="A54" s="282" t="s">
        <v>3248</v>
      </c>
      <c r="B54" s="282" t="s">
        <v>106</v>
      </c>
      <c r="C54" s="282" t="s">
        <v>70</v>
      </c>
      <c r="D54" s="282" t="s">
        <v>70</v>
      </c>
      <c r="E54" s="283" t="s">
        <v>3277</v>
      </c>
      <c r="F54" s="284" t="s">
        <v>3073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customHeight="1">
      <c r="A55" s="282" t="s">
        <v>3252</v>
      </c>
      <c r="B55" s="282" t="s">
        <v>106</v>
      </c>
      <c r="C55" s="282" t="s">
        <v>3251</v>
      </c>
      <c r="D55" s="282" t="s">
        <v>3297</v>
      </c>
      <c r="E55" s="283" t="s">
        <v>3277</v>
      </c>
      <c r="F55" s="284" t="s">
        <v>3073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3277</v>
      </c>
      <c r="F56" s="284" t="s">
        <v>3084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3285</v>
      </c>
      <c r="O56" s="282"/>
      <c r="P56" s="285">
        <f>SUMIFS(客户表!W:W,客户表!J:J,A56,客户表!A:A,E56,客户表!N:N,F56)+SUMIFS(客户表!X:X,客户表!J:J,A56,客户表!A:A,E56,客户表!N:N,F56)</f>
        <v>113330.4</v>
      </c>
      <c r="Q56" s="285">
        <v>0</v>
      </c>
      <c r="R56" s="285">
        <f>(P56-G56+J56)/1.06</f>
        <v>16839.622641509432</v>
      </c>
      <c r="S56" s="285">
        <f t="shared" si="1"/>
        <v>16839.622641509432</v>
      </c>
      <c r="T56" s="286">
        <f t="shared" si="2"/>
        <v>0.14858875148688641</v>
      </c>
      <c r="U56" s="282" t="s">
        <v>505</v>
      </c>
    </row>
    <row r="57" spans="1:21" ht="14.25" customHeight="1">
      <c r="A57" s="282" t="s">
        <v>3133</v>
      </c>
      <c r="B57" s="282" t="s">
        <v>106</v>
      </c>
      <c r="C57" s="282" t="s">
        <v>3132</v>
      </c>
      <c r="D57" s="282" t="s">
        <v>1921</v>
      </c>
      <c r="E57" s="283" t="s">
        <v>3277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3134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customHeight="1">
      <c r="A58" s="282" t="s">
        <v>3133</v>
      </c>
      <c r="B58" s="282" t="s">
        <v>106</v>
      </c>
      <c r="C58" s="282" t="s">
        <v>3132</v>
      </c>
      <c r="D58" s="282" t="s">
        <v>1921</v>
      </c>
      <c r="E58" s="283" t="s">
        <v>3277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3134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customHeight="1">
      <c r="A59" s="282" t="s">
        <v>3133</v>
      </c>
      <c r="B59" s="282" t="s">
        <v>106</v>
      </c>
      <c r="C59" s="282" t="s">
        <v>3132</v>
      </c>
      <c r="D59" s="282" t="s">
        <v>1921</v>
      </c>
      <c r="E59" s="283" t="s">
        <v>3277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3134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customHeight="1">
      <c r="A60" s="282" t="s">
        <v>3133</v>
      </c>
      <c r="B60" s="282" t="s">
        <v>106</v>
      </c>
      <c r="C60" s="282" t="s">
        <v>3132</v>
      </c>
      <c r="D60" s="282" t="s">
        <v>1921</v>
      </c>
      <c r="E60" s="283" t="s">
        <v>3277</v>
      </c>
      <c r="F60" s="284" t="s">
        <v>3077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3134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customHeight="1">
      <c r="A61" s="282" t="s">
        <v>505</v>
      </c>
      <c r="B61" s="282" t="s">
        <v>106</v>
      </c>
      <c r="C61" s="282" t="s">
        <v>2962</v>
      </c>
      <c r="D61" s="282" t="s">
        <v>2962</v>
      </c>
      <c r="E61" s="283" t="s">
        <v>3277</v>
      </c>
      <c r="F61" s="284"/>
      <c r="G61" s="242">
        <v>5253308.43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85">
        <v>5253308.43</v>
      </c>
      <c r="Q61" s="285">
        <v>0</v>
      </c>
      <c r="R61" s="285">
        <f t="shared" si="13"/>
        <v>0</v>
      </c>
      <c r="S61" s="285">
        <f t="shared" si="1"/>
        <v>0</v>
      </c>
      <c r="T61" s="286">
        <f t="shared" si="2"/>
        <v>0</v>
      </c>
      <c r="U61" s="282" t="s">
        <v>32</v>
      </c>
    </row>
    <row r="62" spans="1:21" ht="14.25" customHeight="1">
      <c r="A62" s="291" t="s">
        <v>2839</v>
      </c>
      <c r="B62" s="291" t="s">
        <v>3312</v>
      </c>
      <c r="C62" s="292" t="s">
        <v>2837</v>
      </c>
      <c r="D62" s="292" t="s">
        <v>3284</v>
      </c>
      <c r="E62" s="283" t="s">
        <v>3609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3313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Q62" s="285">
        <v>149702.03545</v>
      </c>
      <c r="R62" s="285">
        <f t="shared" ref="R62:R65" si="14">(P62-G62+J62)/1.06</f>
        <v>1419652.1062966948</v>
      </c>
      <c r="S62" s="285">
        <f t="shared" si="1"/>
        <v>1278423.7709665061</v>
      </c>
      <c r="T62" s="286">
        <f t="shared" si="2"/>
        <v>2.118974142228398E-2</v>
      </c>
      <c r="U62" s="282" t="s">
        <v>32</v>
      </c>
    </row>
    <row r="63" spans="1:21" ht="14.25" customHeight="1">
      <c r="A63" s="287" t="s">
        <v>2839</v>
      </c>
      <c r="B63" s="287" t="s">
        <v>3312</v>
      </c>
      <c r="C63" s="292" t="s">
        <v>2837</v>
      </c>
      <c r="D63" s="296" t="s">
        <v>3284</v>
      </c>
      <c r="E63" s="283" t="s">
        <v>3609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3313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Q63" s="285">
        <v>0</v>
      </c>
      <c r="R63" s="285">
        <f t="shared" si="14"/>
        <v>53330.584985990827</v>
      </c>
      <c r="S63" s="285">
        <f t="shared" si="1"/>
        <v>53330.584985990827</v>
      </c>
      <c r="T63" s="286">
        <f t="shared" si="2"/>
        <v>5.1029877560712983E-3</v>
      </c>
      <c r="U63" s="282" t="s">
        <v>32</v>
      </c>
    </row>
    <row r="64" spans="1:21" ht="14.25" customHeight="1">
      <c r="A64" s="287" t="s">
        <v>2839</v>
      </c>
      <c r="B64" s="287" t="s">
        <v>3312</v>
      </c>
      <c r="C64" s="292" t="s">
        <v>2837</v>
      </c>
      <c r="D64" s="296" t="s">
        <v>3284</v>
      </c>
      <c r="E64" s="283" t="s">
        <v>3609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3313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customHeight="1">
      <c r="A65" s="287" t="s">
        <v>77</v>
      </c>
      <c r="B65" s="287" t="s">
        <v>3314</v>
      </c>
      <c r="C65" s="292" t="s">
        <v>3315</v>
      </c>
      <c r="D65" s="296" t="s">
        <v>1525</v>
      </c>
      <c r="E65" s="283" t="s">
        <v>3609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3316</v>
      </c>
      <c r="O65" s="297" t="s">
        <v>3358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8034083.2337935129</v>
      </c>
      <c r="Q65" s="285">
        <v>0</v>
      </c>
      <c r="R65" s="285">
        <f t="shared" si="14"/>
        <v>1132987.0601825574</v>
      </c>
      <c r="S65" s="285">
        <f t="shared" si="1"/>
        <v>1132987.0601825574</v>
      </c>
      <c r="T65" s="286">
        <f t="shared" si="2"/>
        <v>0.14102256937255883</v>
      </c>
      <c r="U65" s="282" t="s">
        <v>505</v>
      </c>
    </row>
    <row r="66" spans="1:21" ht="14.25" customHeight="1">
      <c r="A66" s="287" t="s">
        <v>1318</v>
      </c>
      <c r="B66" s="287" t="s">
        <v>3317</v>
      </c>
      <c r="C66" s="292" t="s">
        <v>54</v>
      </c>
      <c r="D66" s="296" t="s">
        <v>54</v>
      </c>
      <c r="E66" s="283" t="s">
        <v>3609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3318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customHeight="1">
      <c r="A67" s="287" t="s">
        <v>107</v>
      </c>
      <c r="B67" s="287" t="s">
        <v>3317</v>
      </c>
      <c r="C67" s="292" t="s">
        <v>3319</v>
      </c>
      <c r="D67" s="296" t="s">
        <v>3279</v>
      </c>
      <c r="E67" s="283" t="s">
        <v>3609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3318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customHeight="1">
      <c r="A68" s="287" t="s">
        <v>107</v>
      </c>
      <c r="B68" s="287" t="s">
        <v>3317</v>
      </c>
      <c r="C68" s="292" t="s">
        <v>105</v>
      </c>
      <c r="D68" s="296" t="s">
        <v>3279</v>
      </c>
      <c r="E68" s="283" t="s">
        <v>3609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3320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customHeight="1">
      <c r="A69" s="287" t="s">
        <v>3321</v>
      </c>
      <c r="B69" s="287" t="s">
        <v>3322</v>
      </c>
      <c r="C69" s="292" t="s">
        <v>36</v>
      </c>
      <c r="D69" s="296" t="s">
        <v>36</v>
      </c>
      <c r="E69" s="283" t="s">
        <v>3609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3318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customHeight="1">
      <c r="A70" s="287" t="s">
        <v>3321</v>
      </c>
      <c r="B70" s="287" t="s">
        <v>3322</v>
      </c>
      <c r="C70" s="292" t="s">
        <v>36</v>
      </c>
      <c r="D70" s="296" t="s">
        <v>36</v>
      </c>
      <c r="E70" s="283" t="s">
        <v>3609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3318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customHeight="1">
      <c r="A71" s="287" t="s">
        <v>3321</v>
      </c>
      <c r="B71" s="287" t="s">
        <v>3322</v>
      </c>
      <c r="C71" s="292" t="s">
        <v>36</v>
      </c>
      <c r="D71" s="296" t="s">
        <v>36</v>
      </c>
      <c r="E71" s="283" t="s">
        <v>3609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3318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customHeight="1">
      <c r="A72" s="287" t="s">
        <v>3321</v>
      </c>
      <c r="B72" s="287" t="s">
        <v>3322</v>
      </c>
      <c r="C72" s="292" t="s">
        <v>36</v>
      </c>
      <c r="D72" s="296" t="s">
        <v>36</v>
      </c>
      <c r="E72" s="283" t="s">
        <v>3609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3318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customHeight="1">
      <c r="A73" s="287" t="s">
        <v>49</v>
      </c>
      <c r="B73" s="287" t="s">
        <v>3323</v>
      </c>
      <c r="C73" s="292" t="s">
        <v>47</v>
      </c>
      <c r="D73" s="296" t="s">
        <v>3280</v>
      </c>
      <c r="E73" s="283" t="s">
        <v>3609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3316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customHeight="1">
      <c r="A74" s="287" t="s">
        <v>49</v>
      </c>
      <c r="B74" s="287" t="s">
        <v>3323</v>
      </c>
      <c r="C74" s="292" t="s">
        <v>47</v>
      </c>
      <c r="D74" s="296" t="s">
        <v>3280</v>
      </c>
      <c r="E74" s="283" t="s">
        <v>3609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3316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Q74" s="285">
        <v>1991.5139999999999</v>
      </c>
      <c r="R74" s="285">
        <f t="shared" si="20"/>
        <v>1324782.0143771272</v>
      </c>
      <c r="S74" s="285">
        <f t="shared" si="18"/>
        <v>1322903.2275846743</v>
      </c>
      <c r="T74" s="286">
        <f t="shared" si="21"/>
        <v>7.1044298453201329E-2</v>
      </c>
      <c r="U74" s="282" t="s">
        <v>32</v>
      </c>
    </row>
    <row r="75" spans="1:21" ht="14.25" customHeight="1">
      <c r="A75" s="287" t="s">
        <v>62</v>
      </c>
      <c r="B75" s="287" t="s">
        <v>3324</v>
      </c>
      <c r="C75" s="292" t="s">
        <v>60</v>
      </c>
      <c r="D75" s="296" t="s">
        <v>60</v>
      </c>
      <c r="E75" s="283" t="s">
        <v>3609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3316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customHeight="1">
      <c r="A76" s="282" t="s">
        <v>4479</v>
      </c>
      <c r="B76" s="282" t="s">
        <v>61</v>
      </c>
      <c r="C76" s="282" t="s">
        <v>4478</v>
      </c>
      <c r="D76" s="282" t="s">
        <v>60</v>
      </c>
      <c r="E76" s="283" t="s">
        <v>3609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3316</v>
      </c>
      <c r="O76" s="282"/>
      <c r="P76" s="285">
        <f>SUMIFS(客户表!W:W,客户表!J:J,A76,客户表!A:A,E76,客户表!N:N,F76)+SUMIFS(客户表!X:X,客户表!J:J,A76,客户表!A:A,E76,客户表!N:N,F76)</f>
        <v>200339007.65585387</v>
      </c>
      <c r="Q76" s="285"/>
      <c r="R76" s="285">
        <f>(P76-G76+J76)/1.06</f>
        <v>8965846.7110413723</v>
      </c>
      <c r="S76" s="285">
        <f>R76-(Q76/1.06)</f>
        <v>8965846.7110413723</v>
      </c>
      <c r="T76" s="289">
        <f>S76/P76</f>
        <v>4.4753374871672885E-2</v>
      </c>
      <c r="U76" s="282" t="s">
        <v>5091</v>
      </c>
    </row>
    <row r="77" spans="1:21" ht="14.25" customHeight="1">
      <c r="A77" s="287" t="s">
        <v>2952</v>
      </c>
      <c r="B77" s="287" t="s">
        <v>3325</v>
      </c>
      <c r="C77" s="292" t="s">
        <v>2950</v>
      </c>
      <c r="D77" s="296" t="s">
        <v>2950</v>
      </c>
      <c r="E77" s="283" t="s">
        <v>3609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3320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Q77" s="285">
        <v>0</v>
      </c>
      <c r="R77" s="285">
        <f t="shared" ref="R77:R96" si="22">(P77-G77+J77-K77)/1.06</f>
        <v>425570.70805362228</v>
      </c>
      <c r="S77" s="285">
        <f t="shared" ref="S77:S99" si="23">R77-(Q77/1.06)</f>
        <v>425570.70805362228</v>
      </c>
      <c r="T77" s="286">
        <f t="shared" si="21"/>
        <v>2.2387958506837061E-2</v>
      </c>
      <c r="U77" s="290" t="s">
        <v>32</v>
      </c>
    </row>
    <row r="78" spans="1:21" ht="14.25" customHeight="1">
      <c r="A78" s="287" t="s">
        <v>511</v>
      </c>
      <c r="B78" s="287" t="s">
        <v>3326</v>
      </c>
      <c r="C78" s="292" t="s">
        <v>3327</v>
      </c>
      <c r="D78" s="296" t="s">
        <v>3281</v>
      </c>
      <c r="E78" s="283" t="s">
        <v>3609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3318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customHeight="1">
      <c r="A79" s="287" t="s">
        <v>912</v>
      </c>
      <c r="B79" s="287" t="s">
        <v>3317</v>
      </c>
      <c r="C79" s="292" t="s">
        <v>3628</v>
      </c>
      <c r="D79" s="296" t="s">
        <v>911</v>
      </c>
      <c r="E79" s="283" t="s">
        <v>3609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3328</v>
      </c>
      <c r="O79" s="298" t="s">
        <v>3329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customHeight="1">
      <c r="A80" s="287" t="s">
        <v>1995</v>
      </c>
      <c r="B80" s="287" t="s">
        <v>3330</v>
      </c>
      <c r="C80" s="292" t="s">
        <v>3331</v>
      </c>
      <c r="D80" s="296" t="s">
        <v>3282</v>
      </c>
      <c r="E80" s="283" t="s">
        <v>3609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3328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customHeight="1">
      <c r="A81" s="287" t="s">
        <v>1995</v>
      </c>
      <c r="B81" s="287" t="s">
        <v>3330</v>
      </c>
      <c r="C81" s="292" t="s">
        <v>1993</v>
      </c>
      <c r="D81" s="296" t="s">
        <v>3282</v>
      </c>
      <c r="E81" s="283" t="s">
        <v>3609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3328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Q81" s="285">
        <v>8592.1836000000003</v>
      </c>
      <c r="R81" s="285">
        <f t="shared" si="22"/>
        <v>4369538.6994210128</v>
      </c>
      <c r="S81" s="285">
        <f t="shared" si="23"/>
        <v>4361432.8658361072</v>
      </c>
      <c r="T81" s="286">
        <f t="shared" si="21"/>
        <v>6.1952121456759615E-2</v>
      </c>
      <c r="U81" s="282" t="s">
        <v>32</v>
      </c>
    </row>
    <row r="82" spans="1:21" ht="14.25" customHeight="1">
      <c r="A82" s="287" t="s">
        <v>1995</v>
      </c>
      <c r="B82" s="287" t="s">
        <v>3330</v>
      </c>
      <c r="C82" s="292" t="s">
        <v>1993</v>
      </c>
      <c r="D82" s="296" t="s">
        <v>3282</v>
      </c>
      <c r="E82" s="283" t="s">
        <v>3609</v>
      </c>
      <c r="F82" s="297" t="s">
        <v>3332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3318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customHeight="1">
      <c r="A83" s="287" t="s">
        <v>3333</v>
      </c>
      <c r="B83" s="287" t="s">
        <v>3317</v>
      </c>
      <c r="C83" s="292" t="s">
        <v>2038</v>
      </c>
      <c r="D83" s="296" t="s">
        <v>3619</v>
      </c>
      <c r="E83" s="283" t="s">
        <v>3609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customHeight="1">
      <c r="A84" s="287" t="s">
        <v>3333</v>
      </c>
      <c r="B84" s="287" t="s">
        <v>3317</v>
      </c>
      <c r="C84" s="292" t="s">
        <v>2038</v>
      </c>
      <c r="D84" s="296" t="s">
        <v>2038</v>
      </c>
      <c r="E84" s="283" t="s">
        <v>3609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customHeight="1">
      <c r="A85" s="287" t="s">
        <v>3168</v>
      </c>
      <c r="B85" s="287" t="s">
        <v>3317</v>
      </c>
      <c r="C85" s="292" t="s">
        <v>3334</v>
      </c>
      <c r="D85" s="296" t="s">
        <v>273</v>
      </c>
      <c r="E85" s="283" t="s">
        <v>3609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customHeight="1">
      <c r="A86" s="287" t="s">
        <v>3168</v>
      </c>
      <c r="B86" s="287" t="s">
        <v>3317</v>
      </c>
      <c r="C86" s="292" t="s">
        <v>3167</v>
      </c>
      <c r="D86" s="296" t="s">
        <v>273</v>
      </c>
      <c r="E86" s="283" t="s">
        <v>3609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customHeight="1">
      <c r="A87" s="287" t="s">
        <v>3170</v>
      </c>
      <c r="B87" s="287" t="s">
        <v>3317</v>
      </c>
      <c r="C87" s="292" t="s">
        <v>3169</v>
      </c>
      <c r="D87" s="296" t="s">
        <v>273</v>
      </c>
      <c r="E87" s="283" t="s">
        <v>3609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customHeight="1">
      <c r="A88" s="287" t="s">
        <v>3170</v>
      </c>
      <c r="B88" s="287" t="s">
        <v>3317</v>
      </c>
      <c r="C88" s="292" t="s">
        <v>3169</v>
      </c>
      <c r="D88" s="296" t="s">
        <v>273</v>
      </c>
      <c r="E88" s="283" t="s">
        <v>5111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customHeight="1">
      <c r="A89" s="287" t="s">
        <v>3335</v>
      </c>
      <c r="B89" s="287" t="s">
        <v>3330</v>
      </c>
      <c r="C89" s="292" t="s">
        <v>3336</v>
      </c>
      <c r="D89" s="296" t="s">
        <v>3294</v>
      </c>
      <c r="E89" s="283" t="s">
        <v>3609</v>
      </c>
      <c r="F89" s="297" t="s">
        <v>3084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customHeight="1">
      <c r="A90" s="287" t="s">
        <v>3335</v>
      </c>
      <c r="B90" s="287" t="s">
        <v>3330</v>
      </c>
      <c r="C90" s="292" t="s">
        <v>3137</v>
      </c>
      <c r="D90" s="296" t="s">
        <v>3294</v>
      </c>
      <c r="E90" s="283" t="s">
        <v>3609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3337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customHeight="1">
      <c r="A91" s="287" t="s">
        <v>3335</v>
      </c>
      <c r="B91" s="287" t="s">
        <v>3330</v>
      </c>
      <c r="C91" s="292" t="s">
        <v>3137</v>
      </c>
      <c r="D91" s="296" t="s">
        <v>3294</v>
      </c>
      <c r="E91" s="283" t="s">
        <v>3609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3337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customHeight="1">
      <c r="A92" s="287" t="s">
        <v>3614</v>
      </c>
      <c r="B92" s="287" t="s">
        <v>3330</v>
      </c>
      <c r="C92" s="301" t="s">
        <v>1993</v>
      </c>
      <c r="D92" s="296" t="s">
        <v>3282</v>
      </c>
      <c r="E92" s="283" t="s">
        <v>3609</v>
      </c>
      <c r="F92" s="297" t="s">
        <v>3084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customHeight="1">
      <c r="A93" s="287" t="s">
        <v>3174</v>
      </c>
      <c r="B93" s="287" t="s">
        <v>3317</v>
      </c>
      <c r="C93" s="292" t="s">
        <v>3338</v>
      </c>
      <c r="D93" s="296" t="s">
        <v>161</v>
      </c>
      <c r="E93" s="283" t="s">
        <v>3609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customHeight="1">
      <c r="A94" s="287" t="s">
        <v>3321</v>
      </c>
      <c r="B94" s="287" t="s">
        <v>3322</v>
      </c>
      <c r="C94" s="292" t="s">
        <v>36</v>
      </c>
      <c r="D94" s="296" t="s">
        <v>36</v>
      </c>
      <c r="E94" s="283" t="s">
        <v>3609</v>
      </c>
      <c r="F94" s="297" t="s">
        <v>3339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customHeight="1">
      <c r="A95" s="287" t="s">
        <v>3321</v>
      </c>
      <c r="B95" s="287" t="s">
        <v>3322</v>
      </c>
      <c r="C95" s="292" t="s">
        <v>36</v>
      </c>
      <c r="D95" s="296" t="s">
        <v>36</v>
      </c>
      <c r="E95" s="283" t="s">
        <v>3609</v>
      </c>
      <c r="F95" s="297" t="s">
        <v>3340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5110</v>
      </c>
      <c r="O95" s="297" t="s">
        <v>3341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customHeight="1">
      <c r="A96" s="287" t="s">
        <v>3083</v>
      </c>
      <c r="B96" s="287" t="s">
        <v>3317</v>
      </c>
      <c r="C96" s="292" t="s">
        <v>3620</v>
      </c>
      <c r="D96" s="296" t="s">
        <v>1741</v>
      </c>
      <c r="E96" s="283" t="s">
        <v>3609</v>
      </c>
      <c r="F96" s="297" t="s">
        <v>3084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3342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customHeight="1">
      <c r="A97" s="287" t="s">
        <v>3087</v>
      </c>
      <c r="B97" s="287" t="s">
        <v>3317</v>
      </c>
      <c r="C97" s="292" t="s">
        <v>3086</v>
      </c>
      <c r="D97" s="296" t="s">
        <v>3086</v>
      </c>
      <c r="E97" s="283" t="s">
        <v>3609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3343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customHeight="1">
      <c r="A98" s="287" t="s">
        <v>3612</v>
      </c>
      <c r="B98" s="287" t="s">
        <v>3317</v>
      </c>
      <c r="C98" s="292" t="s">
        <v>3622</v>
      </c>
      <c r="D98" s="296" t="s">
        <v>3288</v>
      </c>
      <c r="E98" s="283" t="s">
        <v>3609</v>
      </c>
      <c r="F98" s="297" t="s">
        <v>3077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3285</v>
      </c>
      <c r="O98" s="297" t="s">
        <v>3289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customHeight="1">
      <c r="A99" s="287" t="s">
        <v>3344</v>
      </c>
      <c r="B99" s="287" t="s">
        <v>3317</v>
      </c>
      <c r="C99" s="292" t="s">
        <v>3288</v>
      </c>
      <c r="D99" s="296" t="s">
        <v>3288</v>
      </c>
      <c r="E99" s="283" t="s">
        <v>3609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3285</v>
      </c>
      <c r="O99" s="297" t="s">
        <v>3289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customHeight="1">
      <c r="A100" s="287" t="s">
        <v>3345</v>
      </c>
      <c r="B100" s="287" t="s">
        <v>3317</v>
      </c>
      <c r="C100" s="292" t="s">
        <v>3105</v>
      </c>
      <c r="D100" s="296" t="s">
        <v>3346</v>
      </c>
      <c r="E100" s="283" t="s">
        <v>3609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3291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3623</v>
      </c>
    </row>
    <row r="101" spans="1:21" ht="14.25" customHeight="1">
      <c r="A101" s="287" t="s">
        <v>3347</v>
      </c>
      <c r="B101" s="287" t="s">
        <v>3317</v>
      </c>
      <c r="C101" s="292" t="s">
        <v>3624</v>
      </c>
      <c r="D101" s="296" t="s">
        <v>3290</v>
      </c>
      <c r="E101" s="283" t="s">
        <v>3609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3623</v>
      </c>
    </row>
    <row r="102" spans="1:21" ht="14.25" customHeight="1">
      <c r="A102" s="287" t="s">
        <v>3348</v>
      </c>
      <c r="B102" s="287" t="s">
        <v>3326</v>
      </c>
      <c r="C102" s="292" t="s">
        <v>3290</v>
      </c>
      <c r="D102" s="296" t="s">
        <v>3290</v>
      </c>
      <c r="E102" s="283" t="s">
        <v>3609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3291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3623</v>
      </c>
    </row>
    <row r="103" spans="1:21" ht="14.25" customHeight="1">
      <c r="A103" s="287" t="s">
        <v>3349</v>
      </c>
      <c r="B103" s="287" t="s">
        <v>3317</v>
      </c>
      <c r="C103" s="292" t="s">
        <v>3290</v>
      </c>
      <c r="D103" s="296" t="s">
        <v>3290</v>
      </c>
      <c r="E103" s="283" t="s">
        <v>3609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3291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3625</v>
      </c>
    </row>
    <row r="104" spans="1:21" ht="14.25" customHeight="1">
      <c r="A104" s="287" t="s">
        <v>2839</v>
      </c>
      <c r="B104" s="287" t="s">
        <v>3350</v>
      </c>
      <c r="C104" s="292" t="s">
        <v>3351</v>
      </c>
      <c r="D104" s="296" t="s">
        <v>3284</v>
      </c>
      <c r="E104" s="283" t="s">
        <v>3609</v>
      </c>
      <c r="F104" s="297" t="s">
        <v>3352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3623</v>
      </c>
    </row>
    <row r="105" spans="1:21" ht="14.25" customHeight="1">
      <c r="A105" s="287" t="s">
        <v>2839</v>
      </c>
      <c r="B105" s="287" t="s">
        <v>3350</v>
      </c>
      <c r="C105" s="292" t="s">
        <v>3284</v>
      </c>
      <c r="D105" s="296" t="s">
        <v>3284</v>
      </c>
      <c r="E105" s="283" t="s">
        <v>3609</v>
      </c>
      <c r="F105" s="297" t="s">
        <v>3077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3285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3623</v>
      </c>
    </row>
    <row r="106" spans="1:21" ht="14.25" customHeight="1">
      <c r="A106" s="287" t="s">
        <v>49</v>
      </c>
      <c r="B106" s="287" t="s">
        <v>3323</v>
      </c>
      <c r="C106" s="292" t="s">
        <v>3353</v>
      </c>
      <c r="D106" s="296" t="s">
        <v>3280</v>
      </c>
      <c r="E106" s="283" t="s">
        <v>3609</v>
      </c>
      <c r="F106" s="297" t="s">
        <v>3084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3285</v>
      </c>
      <c r="O106" s="297" t="s">
        <v>3354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customHeight="1">
      <c r="A107" s="287" t="s">
        <v>3355</v>
      </c>
      <c r="B107" s="287" t="s">
        <v>3326</v>
      </c>
      <c r="C107" s="292" t="s">
        <v>2318</v>
      </c>
      <c r="D107" s="296" t="s">
        <v>2318</v>
      </c>
      <c r="E107" s="283" t="s">
        <v>3609</v>
      </c>
      <c r="F107" s="297" t="s">
        <v>3235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4461</v>
      </c>
      <c r="O107" s="282" t="s">
        <v>3296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customHeight="1">
      <c r="A108" s="287" t="s">
        <v>77</v>
      </c>
      <c r="B108" s="287" t="s">
        <v>3356</v>
      </c>
      <c r="C108" s="292" t="s">
        <v>3357</v>
      </c>
      <c r="D108" s="296" t="s">
        <v>3621</v>
      </c>
      <c r="E108" s="283" t="s">
        <v>3609</v>
      </c>
      <c r="F108" s="297" t="s">
        <v>3084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3285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customHeight="1">
      <c r="A109" s="287" t="s">
        <v>3359</v>
      </c>
      <c r="B109" s="287" t="s">
        <v>3317</v>
      </c>
      <c r="C109" s="292" t="s">
        <v>3360</v>
      </c>
      <c r="D109" s="296" t="s">
        <v>2962</v>
      </c>
      <c r="E109" s="283" t="s">
        <v>3609</v>
      </c>
      <c r="F109" s="297" t="s">
        <v>3361</v>
      </c>
      <c r="G109" s="299">
        <v>2461136.7400000002</v>
      </c>
      <c r="H109" s="299">
        <v>2461136.7400000002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3613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Q109" s="285">
        <v>0</v>
      </c>
      <c r="R109" s="285">
        <f t="shared" ref="R109:R112" si="30">(P109-G109+J109-K109)/1.06</f>
        <v>-3.6731669855005335E-3</v>
      </c>
      <c r="S109" s="285">
        <f t="shared" ref="S109:S112" si="31">R109-(Q109/1.06)</f>
        <v>-3.6731669855005335E-3</v>
      </c>
      <c r="T109" s="286">
        <f t="shared" si="29"/>
        <v>-1.4924676600096348E-9</v>
      </c>
      <c r="U109" s="282" t="s">
        <v>32</v>
      </c>
    </row>
    <row r="110" spans="1:21" ht="14.25" customHeight="1">
      <c r="A110" s="287" t="s">
        <v>3362</v>
      </c>
      <c r="B110" s="287" t="s">
        <v>3326</v>
      </c>
      <c r="C110" s="292" t="s">
        <v>3257</v>
      </c>
      <c r="D110" s="296" t="s">
        <v>2962</v>
      </c>
      <c r="E110" s="283" t="s">
        <v>3609</v>
      </c>
      <c r="F110" s="297" t="s">
        <v>3363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3613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customHeight="1">
      <c r="A111" s="287" t="s">
        <v>3362</v>
      </c>
      <c r="B111" s="287" t="s">
        <v>3317</v>
      </c>
      <c r="C111" s="292" t="s">
        <v>3257</v>
      </c>
      <c r="D111" s="296" t="s">
        <v>2962</v>
      </c>
      <c r="E111" s="283" t="s">
        <v>3609</v>
      </c>
      <c r="F111" s="297" t="s">
        <v>3077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3613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customHeight="1">
      <c r="A112" s="287" t="s">
        <v>3133</v>
      </c>
      <c r="B112" s="287" t="s">
        <v>3317</v>
      </c>
      <c r="C112" s="292" t="s">
        <v>3626</v>
      </c>
      <c r="D112" s="296" t="s">
        <v>1921</v>
      </c>
      <c r="E112" s="283" t="s">
        <v>3609</v>
      </c>
      <c r="F112" s="297" t="s">
        <v>3361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3613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3627</v>
      </c>
    </row>
    <row r="113" spans="1:21" ht="14.25" customHeight="1">
      <c r="A113" s="287" t="s">
        <v>2839</v>
      </c>
      <c r="B113" s="287" t="s">
        <v>3644</v>
      </c>
      <c r="C113" s="292" t="s">
        <v>3645</v>
      </c>
      <c r="D113" s="296" t="s">
        <v>3284</v>
      </c>
      <c r="E113" s="302" t="s">
        <v>3646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3647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Q113" s="285">
        <v>127601.29414999999</v>
      </c>
      <c r="R113" s="306">
        <f>(P113-G113+J113)/1.06</f>
        <v>825667.17493101198</v>
      </c>
      <c r="S113" s="306">
        <f>R113-(Q113/1.06)</f>
        <v>705288.59554421948</v>
      </c>
      <c r="T113" s="307">
        <f>S113/P113</f>
        <v>1.3469569193068949E-2</v>
      </c>
      <c r="U113" s="308" t="s">
        <v>32</v>
      </c>
    </row>
    <row r="114" spans="1:21" ht="14.25" customHeight="1">
      <c r="A114" s="287" t="s">
        <v>2839</v>
      </c>
      <c r="B114" s="287" t="s">
        <v>3644</v>
      </c>
      <c r="C114" s="292" t="s">
        <v>2837</v>
      </c>
      <c r="D114" s="296" t="s">
        <v>3284</v>
      </c>
      <c r="E114" s="302" t="s">
        <v>3648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3647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Q114" s="285">
        <v>0</v>
      </c>
      <c r="R114" s="306">
        <f t="shared" ref="R114:R116" si="34">(P114-G114+J114)/1.06</f>
        <v>52411.72920703912</v>
      </c>
      <c r="S114" s="306">
        <f t="shared" ref="S114:S170" si="35">R114-(Q114/1.06)</f>
        <v>52411.72920703912</v>
      </c>
      <c r="T114" s="307">
        <f t="shared" ref="T114:T170" si="36">S114/P114</f>
        <v>4.5144228255689168E-3</v>
      </c>
      <c r="U114" s="308" t="s">
        <v>32</v>
      </c>
    </row>
    <row r="115" spans="1:21" ht="14.25" customHeight="1">
      <c r="A115" s="287" t="s">
        <v>2839</v>
      </c>
      <c r="B115" s="287" t="s">
        <v>3644</v>
      </c>
      <c r="C115" s="292" t="s">
        <v>2837</v>
      </c>
      <c r="D115" s="296" t="s">
        <v>3284</v>
      </c>
      <c r="E115" s="302" t="s">
        <v>3648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3647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customHeight="1">
      <c r="A116" s="287" t="s">
        <v>77</v>
      </c>
      <c r="B116" s="287" t="s">
        <v>3649</v>
      </c>
      <c r="C116" s="292" t="s">
        <v>3650</v>
      </c>
      <c r="D116" s="296" t="s">
        <v>1525</v>
      </c>
      <c r="E116" s="302" t="s">
        <v>3648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3647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8113087.6759143444</v>
      </c>
      <c r="Q116" s="285">
        <v>0</v>
      </c>
      <c r="R116" s="306">
        <f t="shared" si="34"/>
        <v>988748.49614561244</v>
      </c>
      <c r="S116" s="306">
        <f t="shared" si="35"/>
        <v>988748.49614561244</v>
      </c>
      <c r="T116" s="307">
        <f t="shared" si="36"/>
        <v>0.12187080130798421</v>
      </c>
      <c r="U116" s="308" t="s">
        <v>505</v>
      </c>
    </row>
    <row r="117" spans="1:21" ht="14.25" customHeight="1">
      <c r="A117" s="287" t="s">
        <v>1318</v>
      </c>
      <c r="B117" s="287" t="s">
        <v>3651</v>
      </c>
      <c r="C117" s="292" t="s">
        <v>54</v>
      </c>
      <c r="D117" s="296" t="s">
        <v>54</v>
      </c>
      <c r="E117" s="302" t="s">
        <v>3646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3652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customHeight="1">
      <c r="A118" s="287" t="s">
        <v>107</v>
      </c>
      <c r="B118" s="287" t="s">
        <v>3651</v>
      </c>
      <c r="C118" s="292" t="s">
        <v>3653</v>
      </c>
      <c r="D118" s="296" t="s">
        <v>3279</v>
      </c>
      <c r="E118" s="302" t="s">
        <v>3648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3654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customHeight="1">
      <c r="A119" s="287" t="s">
        <v>3655</v>
      </c>
      <c r="B119" s="287" t="s">
        <v>3651</v>
      </c>
      <c r="C119" s="292" t="s">
        <v>64</v>
      </c>
      <c r="D119" s="296" t="s">
        <v>64</v>
      </c>
      <c r="E119" s="302" t="s">
        <v>3648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3654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customHeight="1">
      <c r="A120" s="287" t="s">
        <v>3321</v>
      </c>
      <c r="B120" s="287" t="s">
        <v>3656</v>
      </c>
      <c r="C120" s="292" t="s">
        <v>36</v>
      </c>
      <c r="D120" s="296" t="s">
        <v>36</v>
      </c>
      <c r="E120" s="302" t="s">
        <v>3646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3654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customHeight="1">
      <c r="A121" s="287" t="s">
        <v>3321</v>
      </c>
      <c r="B121" s="287" t="s">
        <v>3656</v>
      </c>
      <c r="C121" s="292" t="s">
        <v>36</v>
      </c>
      <c r="D121" s="296" t="s">
        <v>36</v>
      </c>
      <c r="E121" s="302" t="s">
        <v>3648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3654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customHeight="1">
      <c r="A122" s="287" t="s">
        <v>3321</v>
      </c>
      <c r="B122" s="287" t="s">
        <v>3656</v>
      </c>
      <c r="C122" s="292" t="s">
        <v>36</v>
      </c>
      <c r="D122" s="296" t="s">
        <v>36</v>
      </c>
      <c r="E122" s="302" t="s">
        <v>3648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3654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customHeight="1">
      <c r="A123" s="287" t="s">
        <v>3321</v>
      </c>
      <c r="B123" s="287" t="s">
        <v>3656</v>
      </c>
      <c r="C123" s="292" t="s">
        <v>36</v>
      </c>
      <c r="D123" s="296" t="s">
        <v>36</v>
      </c>
      <c r="E123" s="302" t="s">
        <v>3648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3654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customHeight="1">
      <c r="A124" s="287" t="s">
        <v>49</v>
      </c>
      <c r="B124" s="287" t="s">
        <v>3657</v>
      </c>
      <c r="C124" s="292" t="s">
        <v>3658</v>
      </c>
      <c r="D124" s="296" t="s">
        <v>3280</v>
      </c>
      <c r="E124" s="302" t="s">
        <v>3648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3659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customHeight="1">
      <c r="A125" s="287" t="s">
        <v>49</v>
      </c>
      <c r="B125" s="287" t="s">
        <v>3657</v>
      </c>
      <c r="C125" s="292" t="s">
        <v>47</v>
      </c>
      <c r="D125" s="296" t="s">
        <v>3280</v>
      </c>
      <c r="E125" s="302" t="s">
        <v>3648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3647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customHeight="1">
      <c r="A126" s="287" t="s">
        <v>62</v>
      </c>
      <c r="B126" s="287" t="s">
        <v>3660</v>
      </c>
      <c r="C126" s="292" t="s">
        <v>60</v>
      </c>
      <c r="D126" s="296" t="s">
        <v>60</v>
      </c>
      <c r="E126" s="302" t="s">
        <v>3648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3661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customHeight="1">
      <c r="A127" s="282" t="s">
        <v>4479</v>
      </c>
      <c r="B127" s="282" t="s">
        <v>61</v>
      </c>
      <c r="C127" s="282" t="s">
        <v>4478</v>
      </c>
      <c r="D127" s="282" t="s">
        <v>60</v>
      </c>
      <c r="E127" s="302" t="s">
        <v>3648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3316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162303300.59833786</v>
      </c>
      <c r="Q127" s="285"/>
      <c r="R127" s="285">
        <f>(P127-G127+J127)/1.06</f>
        <v>7281142.9300357159</v>
      </c>
      <c r="S127" s="285">
        <f>R127-(Q127/1.06)</f>
        <v>7281142.9300357159</v>
      </c>
      <c r="T127" s="289">
        <f>S127/P127</f>
        <v>4.4861336172422127E-2</v>
      </c>
      <c r="U127" s="282" t="s">
        <v>5091</v>
      </c>
    </row>
    <row r="128" spans="1:21" ht="14.25" customHeight="1">
      <c r="A128" s="287" t="s">
        <v>2952</v>
      </c>
      <c r="B128" s="287" t="s">
        <v>3662</v>
      </c>
      <c r="C128" s="292" t="s">
        <v>2950</v>
      </c>
      <c r="D128" s="296" t="s">
        <v>2950</v>
      </c>
      <c r="E128" s="302" t="s">
        <v>3648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3663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Q128" s="285">
        <v>0</v>
      </c>
      <c r="R128" s="306">
        <f t="shared" ref="R128:R133" si="39">(P128-G128+J128-K128)/1.06</f>
        <v>641174.63755133154</v>
      </c>
      <c r="S128" s="306">
        <f t="shared" si="35"/>
        <v>641174.63755133154</v>
      </c>
      <c r="T128" s="307">
        <f t="shared" si="36"/>
        <v>3.0120364826450498E-2</v>
      </c>
      <c r="U128" s="309" t="s">
        <v>32</v>
      </c>
    </row>
    <row r="129" spans="1:21" ht="14.25" customHeight="1">
      <c r="A129" s="287" t="s">
        <v>511</v>
      </c>
      <c r="B129" s="287" t="s">
        <v>3651</v>
      </c>
      <c r="C129" s="292" t="s">
        <v>3664</v>
      </c>
      <c r="D129" s="296" t="s">
        <v>3281</v>
      </c>
      <c r="E129" s="302" t="s">
        <v>3648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3654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customHeight="1">
      <c r="A130" s="287" t="s">
        <v>912</v>
      </c>
      <c r="B130" s="287" t="s">
        <v>3651</v>
      </c>
      <c r="C130" s="292" t="s">
        <v>911</v>
      </c>
      <c r="D130" s="296" t="s">
        <v>911</v>
      </c>
      <c r="E130" s="302" t="s">
        <v>3646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3654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customHeight="1">
      <c r="A131" s="287" t="s">
        <v>1995</v>
      </c>
      <c r="B131" s="287" t="s">
        <v>3665</v>
      </c>
      <c r="C131" s="292" t="s">
        <v>3666</v>
      </c>
      <c r="D131" s="296" t="s">
        <v>3282</v>
      </c>
      <c r="E131" s="302" t="s">
        <v>3648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3654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customHeight="1">
      <c r="A132" s="287" t="s">
        <v>1995</v>
      </c>
      <c r="B132" s="287" t="s">
        <v>3665</v>
      </c>
      <c r="C132" s="292" t="s">
        <v>1993</v>
      </c>
      <c r="D132" s="296" t="s">
        <v>3282</v>
      </c>
      <c r="E132" s="302" t="s">
        <v>3648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3654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Q132" s="285">
        <v>4827.0559999999996</v>
      </c>
      <c r="R132" s="306">
        <f t="shared" si="39"/>
        <v>2543999.0690099443</v>
      </c>
      <c r="S132" s="306">
        <f t="shared" si="35"/>
        <v>2539445.2425948498</v>
      </c>
      <c r="T132" s="307">
        <f t="shared" si="36"/>
        <v>4.14304116811103E-2</v>
      </c>
      <c r="U132" s="308" t="s">
        <v>32</v>
      </c>
    </row>
    <row r="133" spans="1:21" ht="14.25" customHeight="1">
      <c r="A133" s="287" t="s">
        <v>1995</v>
      </c>
      <c r="B133" s="287" t="s">
        <v>3665</v>
      </c>
      <c r="C133" s="292" t="s">
        <v>1993</v>
      </c>
      <c r="D133" s="296" t="s">
        <v>3282</v>
      </c>
      <c r="E133" s="302" t="s">
        <v>3648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3654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customHeight="1">
      <c r="A134" s="287" t="s">
        <v>3333</v>
      </c>
      <c r="B134" s="287" t="s">
        <v>3651</v>
      </c>
      <c r="C134" s="292" t="s">
        <v>3701</v>
      </c>
      <c r="D134" s="296" t="s">
        <v>5099</v>
      </c>
      <c r="E134" s="302" t="s">
        <v>3648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3667</v>
      </c>
      <c r="O134" s="298" t="s">
        <v>3668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3702</v>
      </c>
    </row>
    <row r="135" spans="1:21" ht="14.25" customHeight="1">
      <c r="A135" s="287" t="s">
        <v>3333</v>
      </c>
      <c r="B135" s="287" t="s">
        <v>3651</v>
      </c>
      <c r="C135" s="292" t="s">
        <v>2038</v>
      </c>
      <c r="D135" s="296" t="s">
        <v>2038</v>
      </c>
      <c r="E135" s="302" t="s">
        <v>3648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3667</v>
      </c>
      <c r="O135" s="298" t="s">
        <v>3668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3702</v>
      </c>
    </row>
    <row r="136" spans="1:21" ht="14.25" customHeight="1">
      <c r="A136" s="287" t="s">
        <v>3168</v>
      </c>
      <c r="B136" s="287" t="s">
        <v>3651</v>
      </c>
      <c r="C136" s="292" t="s">
        <v>3669</v>
      </c>
      <c r="D136" s="296" t="s">
        <v>273</v>
      </c>
      <c r="E136" s="302" t="s">
        <v>3648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3654</v>
      </c>
      <c r="O136" s="298" t="s">
        <v>3293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customHeight="1">
      <c r="A137" s="287" t="s">
        <v>3168</v>
      </c>
      <c r="B137" s="287" t="s">
        <v>3651</v>
      </c>
      <c r="C137" s="292" t="s">
        <v>3167</v>
      </c>
      <c r="D137" s="296" t="s">
        <v>273</v>
      </c>
      <c r="E137" s="302" t="s">
        <v>3648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3654</v>
      </c>
      <c r="O137" s="298" t="s">
        <v>3293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customHeight="1">
      <c r="A138" s="287" t="s">
        <v>3170</v>
      </c>
      <c r="B138" s="287" t="s">
        <v>3651</v>
      </c>
      <c r="C138" s="292" t="s">
        <v>3169</v>
      </c>
      <c r="D138" s="296" t="s">
        <v>273</v>
      </c>
      <c r="E138" s="302" t="s">
        <v>3648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3654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customHeight="1">
      <c r="A139" s="287" t="s">
        <v>3170</v>
      </c>
      <c r="B139" s="287" t="s">
        <v>3651</v>
      </c>
      <c r="C139" s="292" t="s">
        <v>3169</v>
      </c>
      <c r="D139" s="296" t="s">
        <v>273</v>
      </c>
      <c r="E139" s="302" t="s">
        <v>3648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3654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customHeight="1">
      <c r="A140" s="287" t="s">
        <v>3335</v>
      </c>
      <c r="B140" s="287" t="s">
        <v>3665</v>
      </c>
      <c r="C140" s="292" t="s">
        <v>3670</v>
      </c>
      <c r="D140" s="296" t="s">
        <v>3294</v>
      </c>
      <c r="E140" s="302" t="s">
        <v>3648</v>
      </c>
      <c r="F140" s="297" t="s">
        <v>3671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3663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customHeight="1">
      <c r="A141" s="287" t="s">
        <v>3335</v>
      </c>
      <c r="B141" s="287" t="s">
        <v>3665</v>
      </c>
      <c r="C141" s="292" t="s">
        <v>3137</v>
      </c>
      <c r="D141" s="296" t="s">
        <v>3294</v>
      </c>
      <c r="E141" s="302" t="s">
        <v>3648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3672</v>
      </c>
      <c r="O141" s="298" t="s">
        <v>3673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customHeight="1">
      <c r="A142" s="287" t="s">
        <v>3335</v>
      </c>
      <c r="B142" s="287" t="s">
        <v>3665</v>
      </c>
      <c r="C142" s="292" t="s">
        <v>3137</v>
      </c>
      <c r="D142" s="296" t="s">
        <v>3294</v>
      </c>
      <c r="E142" s="302" t="s">
        <v>3648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3663</v>
      </c>
      <c r="O142" s="298" t="s">
        <v>3674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customHeight="1">
      <c r="A143" s="287" t="s">
        <v>1995</v>
      </c>
      <c r="B143" s="287" t="s">
        <v>3665</v>
      </c>
      <c r="C143" s="292" t="s">
        <v>3675</v>
      </c>
      <c r="D143" s="296" t="s">
        <v>3675</v>
      </c>
      <c r="E143" s="302" t="s">
        <v>3648</v>
      </c>
      <c r="F143" s="297" t="s">
        <v>3676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3663</v>
      </c>
      <c r="O143" s="298" t="s">
        <v>3677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3702</v>
      </c>
    </row>
    <row r="144" spans="1:21" ht="14.25" customHeight="1">
      <c r="A144" s="287" t="s">
        <v>4453</v>
      </c>
      <c r="B144" s="287" t="s">
        <v>3665</v>
      </c>
      <c r="C144" s="292" t="s">
        <v>3282</v>
      </c>
      <c r="D144" s="296" t="s">
        <v>3282</v>
      </c>
      <c r="E144" s="302" t="s">
        <v>3646</v>
      </c>
      <c r="F144" s="297" t="s">
        <v>3084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3654</v>
      </c>
      <c r="O144" s="298" t="s">
        <v>3678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3703</v>
      </c>
    </row>
    <row r="145" spans="1:21" ht="14.25" customHeight="1">
      <c r="A145" s="287" t="s">
        <v>49</v>
      </c>
      <c r="B145" s="287" t="s">
        <v>3657</v>
      </c>
      <c r="C145" s="292" t="s">
        <v>3280</v>
      </c>
      <c r="D145" s="296" t="s">
        <v>3280</v>
      </c>
      <c r="E145" s="302" t="s">
        <v>3648</v>
      </c>
      <c r="F145" s="297" t="s">
        <v>3084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3667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32</v>
      </c>
    </row>
    <row r="146" spans="1:21" ht="14.25" customHeight="1">
      <c r="A146" s="287" t="s">
        <v>3355</v>
      </c>
      <c r="B146" s="287" t="s">
        <v>3651</v>
      </c>
      <c r="C146" s="292" t="s">
        <v>2318</v>
      </c>
      <c r="D146" s="296" t="s">
        <v>2318</v>
      </c>
      <c r="E146" s="302" t="s">
        <v>3648</v>
      </c>
      <c r="F146" s="297" t="s">
        <v>3235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3667</v>
      </c>
      <c r="O146" s="298" t="s">
        <v>3679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customHeight="1">
      <c r="A147" s="287" t="s">
        <v>77</v>
      </c>
      <c r="B147" s="287" t="s">
        <v>3680</v>
      </c>
      <c r="C147" s="292" t="s">
        <v>3681</v>
      </c>
      <c r="D147" s="296" t="s">
        <v>1525</v>
      </c>
      <c r="E147" s="302" t="s">
        <v>3648</v>
      </c>
      <c r="F147" s="297" t="s">
        <v>3084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3667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3704</v>
      </c>
    </row>
    <row r="148" spans="1:21" ht="14.25" customHeight="1">
      <c r="A148" s="287" t="s">
        <v>3174</v>
      </c>
      <c r="B148" s="287" t="s">
        <v>3651</v>
      </c>
      <c r="C148" s="292" t="s">
        <v>3682</v>
      </c>
      <c r="D148" s="296" t="s">
        <v>161</v>
      </c>
      <c r="E148" s="302" t="s">
        <v>3648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3654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customHeight="1">
      <c r="A149" s="287" t="s">
        <v>3321</v>
      </c>
      <c r="B149" s="287" t="s">
        <v>3656</v>
      </c>
      <c r="C149" s="292" t="s">
        <v>36</v>
      </c>
      <c r="D149" s="296" t="s">
        <v>36</v>
      </c>
      <c r="E149" s="302" t="s">
        <v>3646</v>
      </c>
      <c r="F149" s="297" t="s">
        <v>3339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3654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customHeight="1">
      <c r="A150" s="287" t="s">
        <v>3321</v>
      </c>
      <c r="B150" s="287" t="s">
        <v>3656</v>
      </c>
      <c r="C150" s="292" t="s">
        <v>36</v>
      </c>
      <c r="D150" s="296" t="s">
        <v>36</v>
      </c>
      <c r="E150" s="302" t="s">
        <v>3648</v>
      </c>
      <c r="F150" s="297" t="s">
        <v>3340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3663</v>
      </c>
      <c r="O150" s="298" t="s">
        <v>3341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customHeight="1">
      <c r="A151" s="287" t="s">
        <v>3321</v>
      </c>
      <c r="B151" s="287" t="s">
        <v>3656</v>
      </c>
      <c r="C151" s="292" t="s">
        <v>36</v>
      </c>
      <c r="D151" s="296" t="s">
        <v>36</v>
      </c>
      <c r="E151" s="302" t="s">
        <v>3648</v>
      </c>
      <c r="F151" s="297" t="s">
        <v>3084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3654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customHeight="1">
      <c r="A152" s="287" t="s">
        <v>3683</v>
      </c>
      <c r="B152" s="287" t="s">
        <v>3651</v>
      </c>
      <c r="C152" s="292" t="s">
        <v>3684</v>
      </c>
      <c r="D152" s="296" t="s">
        <v>3684</v>
      </c>
      <c r="E152" s="302" t="s">
        <v>3648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3663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3703</v>
      </c>
    </row>
    <row r="153" spans="1:21" ht="14.25" customHeight="1">
      <c r="A153" s="287" t="s">
        <v>3087</v>
      </c>
      <c r="B153" s="287" t="s">
        <v>3651</v>
      </c>
      <c r="C153" s="292" t="s">
        <v>3086</v>
      </c>
      <c r="D153" s="296" t="s">
        <v>3086</v>
      </c>
      <c r="E153" s="302" t="s">
        <v>3648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3672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customHeight="1">
      <c r="A154" s="287" t="s">
        <v>3685</v>
      </c>
      <c r="B154" s="287" t="s">
        <v>3651</v>
      </c>
      <c r="C154" s="292" t="s">
        <v>3286</v>
      </c>
      <c r="D154" s="296" t="s">
        <v>3286</v>
      </c>
      <c r="E154" s="302" t="s">
        <v>3646</v>
      </c>
      <c r="F154" s="297" t="s">
        <v>3073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3663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3702</v>
      </c>
    </row>
    <row r="155" spans="1:21" ht="14.25" customHeight="1">
      <c r="A155" s="287" t="s">
        <v>3686</v>
      </c>
      <c r="B155" s="287" t="s">
        <v>3651</v>
      </c>
      <c r="C155" s="292" t="s">
        <v>3687</v>
      </c>
      <c r="D155" s="296" t="s">
        <v>3687</v>
      </c>
      <c r="E155" s="302" t="s">
        <v>3648</v>
      </c>
      <c r="F155" s="297" t="s">
        <v>3084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3663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customHeight="1">
      <c r="A156" s="287" t="s">
        <v>62</v>
      </c>
      <c r="B156" s="287" t="s">
        <v>3660</v>
      </c>
      <c r="C156" s="292" t="s">
        <v>3688</v>
      </c>
      <c r="D156" s="296" t="s">
        <v>3688</v>
      </c>
      <c r="E156" s="302" t="s">
        <v>3646</v>
      </c>
      <c r="F156" s="297" t="s">
        <v>3084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3667</v>
      </c>
      <c r="O156" s="298" t="s">
        <v>3689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customHeight="1">
      <c r="A157" s="287" t="s">
        <v>3344</v>
      </c>
      <c r="B157" s="287" t="s">
        <v>3651</v>
      </c>
      <c r="C157" s="292" t="s">
        <v>3705</v>
      </c>
      <c r="D157" s="296" t="s">
        <v>3288</v>
      </c>
      <c r="E157" s="302" t="s">
        <v>3648</v>
      </c>
      <c r="F157" s="297" t="s">
        <v>3077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3663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3706</v>
      </c>
    </row>
    <row r="158" spans="1:21" ht="14.25" customHeight="1">
      <c r="A158" s="287" t="s">
        <v>3344</v>
      </c>
      <c r="B158" s="287" t="s">
        <v>3651</v>
      </c>
      <c r="C158" s="292" t="s">
        <v>3288</v>
      </c>
      <c r="D158" s="296" t="s">
        <v>3288</v>
      </c>
      <c r="E158" s="302" t="s">
        <v>3648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3663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3706</v>
      </c>
    </row>
    <row r="159" spans="1:21" ht="14.25" customHeight="1">
      <c r="A159" s="287" t="s">
        <v>3690</v>
      </c>
      <c r="B159" s="287" t="s">
        <v>3651</v>
      </c>
      <c r="C159" s="292" t="s">
        <v>3691</v>
      </c>
      <c r="D159" s="296" t="s">
        <v>3692</v>
      </c>
      <c r="E159" s="302" t="s">
        <v>3648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3663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customHeight="1">
      <c r="A160" s="287" t="s">
        <v>3693</v>
      </c>
      <c r="B160" s="287" t="s">
        <v>3651</v>
      </c>
      <c r="C160" s="292" t="s">
        <v>3290</v>
      </c>
      <c r="D160" s="296" t="s">
        <v>3290</v>
      </c>
      <c r="E160" s="302" t="s">
        <v>3648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3663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3703</v>
      </c>
    </row>
    <row r="161" spans="1:21" ht="14.25" customHeight="1">
      <c r="A161" s="287" t="s">
        <v>3694</v>
      </c>
      <c r="B161" s="287" t="s">
        <v>3651</v>
      </c>
      <c r="C161" s="292" t="s">
        <v>3290</v>
      </c>
      <c r="D161" s="296" t="s">
        <v>3290</v>
      </c>
      <c r="E161" s="302" t="s">
        <v>3648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3663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3702</v>
      </c>
    </row>
    <row r="162" spans="1:21" ht="14.25" customHeight="1">
      <c r="A162" s="287" t="s">
        <v>3695</v>
      </c>
      <c r="B162" s="287" t="s">
        <v>3651</v>
      </c>
      <c r="C162" s="292" t="s">
        <v>3290</v>
      </c>
      <c r="D162" s="296" t="s">
        <v>3290</v>
      </c>
      <c r="E162" s="302" t="s">
        <v>3648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3663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3707</v>
      </c>
    </row>
    <row r="163" spans="1:21" ht="14.25" customHeight="1">
      <c r="A163" s="287" t="s">
        <v>2839</v>
      </c>
      <c r="B163" s="310" t="s">
        <v>3644</v>
      </c>
      <c r="C163" s="292" t="s">
        <v>3284</v>
      </c>
      <c r="D163" s="296" t="s">
        <v>3284</v>
      </c>
      <c r="E163" s="302" t="s">
        <v>3648</v>
      </c>
      <c r="F163" s="311" t="s">
        <v>3077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3667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3702</v>
      </c>
    </row>
    <row r="164" spans="1:21" ht="14.25" customHeight="1">
      <c r="A164" s="287" t="s">
        <v>2839</v>
      </c>
      <c r="B164" s="287" t="s">
        <v>3644</v>
      </c>
      <c r="C164" s="292" t="s">
        <v>3284</v>
      </c>
      <c r="D164" s="296" t="s">
        <v>3284</v>
      </c>
      <c r="E164" s="302" t="s">
        <v>3648</v>
      </c>
      <c r="F164" s="297" t="s">
        <v>3235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3696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Q164" s="285">
        <v>0</v>
      </c>
      <c r="R164" s="306">
        <f t="shared" ref="R164:R170" si="47">(P164-G164+J164-K164)/1.06</f>
        <v>0</v>
      </c>
      <c r="S164" s="306">
        <f t="shared" si="35"/>
        <v>0</v>
      </c>
      <c r="T164" s="307">
        <f t="shared" si="36"/>
        <v>0</v>
      </c>
      <c r="U164" s="308" t="s">
        <v>3703</v>
      </c>
    </row>
    <row r="165" spans="1:21" ht="14.25" customHeight="1">
      <c r="A165" s="287" t="s">
        <v>2839</v>
      </c>
      <c r="B165" s="287" t="s">
        <v>3644</v>
      </c>
      <c r="C165" s="292" t="s">
        <v>3284</v>
      </c>
      <c r="D165" s="296" t="s">
        <v>3284</v>
      </c>
      <c r="E165" s="302" t="s">
        <v>3648</v>
      </c>
      <c r="F165" s="297" t="s">
        <v>3084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3663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3703</v>
      </c>
    </row>
    <row r="166" spans="1:21" ht="14.25" customHeight="1">
      <c r="A166" s="287" t="s">
        <v>3697</v>
      </c>
      <c r="B166" s="287" t="s">
        <v>3651</v>
      </c>
      <c r="C166" s="292" t="s">
        <v>3698</v>
      </c>
      <c r="D166" s="296" t="s">
        <v>2962</v>
      </c>
      <c r="E166" s="302" t="s">
        <v>3648</v>
      </c>
      <c r="F166" s="297" t="s">
        <v>40</v>
      </c>
      <c r="G166" s="304">
        <v>2178538.856386554</v>
      </c>
      <c r="H166" s="304">
        <v>2178538.856386554</v>
      </c>
      <c r="I166" s="333">
        <v>0</v>
      </c>
      <c r="J166" s="304"/>
      <c r="K166" s="304"/>
      <c r="L166" s="304"/>
      <c r="M166" s="288"/>
      <c r="N166" s="297" t="s">
        <v>3663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Q166" s="285">
        <v>0</v>
      </c>
      <c r="R166" s="306">
        <f t="shared" si="47"/>
        <v>0</v>
      </c>
      <c r="S166" s="306">
        <f t="shared" si="35"/>
        <v>0</v>
      </c>
      <c r="T166" s="307">
        <f t="shared" si="36"/>
        <v>0</v>
      </c>
      <c r="U166" s="308" t="s">
        <v>32</v>
      </c>
    </row>
    <row r="167" spans="1:21" ht="14.25" customHeight="1">
      <c r="A167" s="287" t="s">
        <v>3699</v>
      </c>
      <c r="B167" s="287" t="s">
        <v>3651</v>
      </c>
      <c r="C167" s="292" t="s">
        <v>3700</v>
      </c>
      <c r="D167" s="296" t="s">
        <v>2962</v>
      </c>
      <c r="E167" s="302" t="s">
        <v>3648</v>
      </c>
      <c r="F167" s="297" t="s">
        <v>3077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3663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customHeight="1">
      <c r="A168" s="287" t="s">
        <v>3699</v>
      </c>
      <c r="B168" s="287" t="s">
        <v>3651</v>
      </c>
      <c r="C168" s="292" t="s">
        <v>3700</v>
      </c>
      <c r="D168" s="296" t="s">
        <v>2962</v>
      </c>
      <c r="E168" s="302" t="s">
        <v>3648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3663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customHeight="1">
      <c r="A169" s="282" t="s">
        <v>1995</v>
      </c>
      <c r="B169" s="282" t="s">
        <v>1994</v>
      </c>
      <c r="C169" s="282" t="s">
        <v>1993</v>
      </c>
      <c r="D169" s="282" t="s">
        <v>3282</v>
      </c>
      <c r="E169" s="283" t="s">
        <v>3277</v>
      </c>
      <c r="F169" s="284" t="s">
        <v>4470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customHeight="1">
      <c r="A170" s="287" t="s">
        <v>1995</v>
      </c>
      <c r="B170" s="287" t="s">
        <v>3330</v>
      </c>
      <c r="C170" s="292" t="s">
        <v>3331</v>
      </c>
      <c r="D170" s="296" t="s">
        <v>3282</v>
      </c>
      <c r="E170" s="283" t="s">
        <v>3609</v>
      </c>
      <c r="F170" s="284" t="s">
        <v>4470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3309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customHeight="1">
      <c r="A171" s="287" t="s">
        <v>1995</v>
      </c>
      <c r="B171" s="287" t="s">
        <v>3330</v>
      </c>
      <c r="C171" s="292" t="s">
        <v>3331</v>
      </c>
      <c r="D171" s="296" t="s">
        <v>5100</v>
      </c>
      <c r="E171" s="302" t="s">
        <v>3646</v>
      </c>
      <c r="F171" s="284" t="s">
        <v>4470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3309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3277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3277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3277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3609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3609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3609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3646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3646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3646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customHeight="1">
      <c r="A181" s="287" t="s">
        <v>3321</v>
      </c>
      <c r="B181" s="287" t="s">
        <v>3656</v>
      </c>
      <c r="C181" s="292" t="s">
        <v>36</v>
      </c>
      <c r="D181" s="296" t="s">
        <v>36</v>
      </c>
      <c r="E181" s="302" t="s">
        <v>3648</v>
      </c>
      <c r="F181" s="297" t="s">
        <v>3084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3663</v>
      </c>
      <c r="O181" s="298" t="s">
        <v>4495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5091</v>
      </c>
    </row>
    <row r="182" spans="1:21">
      <c r="A182" s="287" t="s">
        <v>2839</v>
      </c>
      <c r="B182" s="287" t="s">
        <v>3312</v>
      </c>
      <c r="C182" s="313" t="s">
        <v>3645</v>
      </c>
      <c r="D182" s="314" t="s">
        <v>3284</v>
      </c>
      <c r="E182" s="302" t="s">
        <v>5083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3313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50338154.162713021</v>
      </c>
      <c r="Q182" s="285">
        <v>226295.1471721307</v>
      </c>
      <c r="R182" s="306">
        <f t="shared" ref="R182:R184" si="60">(P182-G182+J182)/1.06</f>
        <v>2203094.1997292629</v>
      </c>
      <c r="S182" s="306">
        <f t="shared" si="57"/>
        <v>1989608.2118310262</v>
      </c>
      <c r="T182" s="316">
        <f t="shared" si="58"/>
        <v>3.9524854355998389E-2</v>
      </c>
      <c r="U182" s="298" t="s">
        <v>32</v>
      </c>
    </row>
    <row r="183" spans="1:21">
      <c r="A183" s="287" t="s">
        <v>2839</v>
      </c>
      <c r="B183" s="287" t="s">
        <v>3312</v>
      </c>
      <c r="C183" s="313" t="s">
        <v>2837</v>
      </c>
      <c r="D183" s="314" t="s">
        <v>3284</v>
      </c>
      <c r="E183" s="302" t="s">
        <v>5083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3313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8640245.5851960797</v>
      </c>
      <c r="Q183" s="285">
        <v>0</v>
      </c>
      <c r="R183" s="306">
        <f t="shared" si="60"/>
        <v>49418.169052905308</v>
      </c>
      <c r="S183" s="306">
        <f t="shared" si="57"/>
        <v>49418.169052905308</v>
      </c>
      <c r="T183" s="316">
        <f t="shared" si="58"/>
        <v>5.7195329190152669E-3</v>
      </c>
      <c r="U183" s="298" t="s">
        <v>32</v>
      </c>
    </row>
    <row r="184" spans="1:21">
      <c r="A184" s="287" t="s">
        <v>2839</v>
      </c>
      <c r="B184" s="287" t="s">
        <v>3312</v>
      </c>
      <c r="C184" s="313" t="s">
        <v>2837</v>
      </c>
      <c r="D184" s="314" t="s">
        <v>3284</v>
      </c>
      <c r="E184" s="302" t="s">
        <v>5083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3313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7643961.2644226681</v>
      </c>
      <c r="Q184" s="285">
        <v>0</v>
      </c>
      <c r="R184" s="306">
        <f t="shared" si="60"/>
        <v>-594654.72695974691</v>
      </c>
      <c r="S184" s="306">
        <f t="shared" si="57"/>
        <v>-594654.72695974691</v>
      </c>
      <c r="T184" s="316">
        <f t="shared" si="58"/>
        <v>-7.7794052898652391E-2</v>
      </c>
      <c r="U184" s="298" t="s">
        <v>32</v>
      </c>
    </row>
    <row r="185" spans="1:21" ht="14.25" customHeight="1">
      <c r="A185" s="287" t="s">
        <v>5058</v>
      </c>
      <c r="B185" s="287" t="s">
        <v>3317</v>
      </c>
      <c r="C185" s="313" t="s">
        <v>223</v>
      </c>
      <c r="D185" s="314" t="s">
        <v>223</v>
      </c>
      <c r="E185" s="302" t="s">
        <v>5083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3309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customHeight="1">
      <c r="A186" s="287" t="s">
        <v>77</v>
      </c>
      <c r="B186" s="287" t="s">
        <v>3314</v>
      </c>
      <c r="C186" s="313" t="s">
        <v>3315</v>
      </c>
      <c r="D186" s="314" t="s">
        <v>1525</v>
      </c>
      <c r="E186" s="302" t="s">
        <v>5083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3313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7718317.9870519601</v>
      </c>
      <c r="Q186" s="285">
        <v>0</v>
      </c>
      <c r="R186" s="306">
        <f>(P186-G186+J186)/1.06</f>
        <v>805244.07557732193</v>
      </c>
      <c r="S186" s="306">
        <f t="shared" si="62"/>
        <v>805244.07557732193</v>
      </c>
      <c r="T186" s="316">
        <f t="shared" si="63"/>
        <v>0.10432895832073484</v>
      </c>
      <c r="U186" s="298" t="s">
        <v>505</v>
      </c>
    </row>
    <row r="187" spans="1:21" ht="14.25" customHeight="1">
      <c r="A187" s="287" t="s">
        <v>5060</v>
      </c>
      <c r="B187" s="287" t="s">
        <v>3317</v>
      </c>
      <c r="C187" s="313" t="s">
        <v>64</v>
      </c>
      <c r="D187" s="314" t="s">
        <v>64</v>
      </c>
      <c r="E187" s="302" t="s">
        <v>5083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3309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customHeight="1">
      <c r="A188" s="287" t="s">
        <v>3321</v>
      </c>
      <c r="B188" s="287" t="s">
        <v>3656</v>
      </c>
      <c r="C188" s="313" t="s">
        <v>36</v>
      </c>
      <c r="D188" s="314" t="s">
        <v>36</v>
      </c>
      <c r="E188" s="302" t="s">
        <v>5083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3309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32</v>
      </c>
    </row>
    <row r="189" spans="1:21" ht="14.25" customHeight="1">
      <c r="A189" s="287" t="s">
        <v>3321</v>
      </c>
      <c r="B189" s="287" t="s">
        <v>3656</v>
      </c>
      <c r="C189" s="313" t="s">
        <v>36</v>
      </c>
      <c r="D189" s="314" t="s">
        <v>36</v>
      </c>
      <c r="E189" s="302" t="s">
        <v>5083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3309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customHeight="1">
      <c r="A190" s="287" t="s">
        <v>3321</v>
      </c>
      <c r="B190" s="287" t="s">
        <v>3656</v>
      </c>
      <c r="C190" s="313" t="s">
        <v>36</v>
      </c>
      <c r="D190" s="314" t="s">
        <v>36</v>
      </c>
      <c r="E190" s="302" t="s">
        <v>5083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3309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customHeight="1">
      <c r="A191" s="287" t="s">
        <v>5036</v>
      </c>
      <c r="B191" s="287" t="s">
        <v>3656</v>
      </c>
      <c r="C191" s="313" t="s">
        <v>36</v>
      </c>
      <c r="D191" s="314" t="s">
        <v>36</v>
      </c>
      <c r="E191" s="302" t="s">
        <v>5083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3309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customHeight="1">
      <c r="A192" s="287" t="s">
        <v>5036</v>
      </c>
      <c r="B192" s="287" t="s">
        <v>3656</v>
      </c>
      <c r="C192" s="313" t="s">
        <v>36</v>
      </c>
      <c r="D192" s="314" t="s">
        <v>36</v>
      </c>
      <c r="E192" s="302" t="s">
        <v>5083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3309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customHeight="1">
      <c r="A193" s="287" t="s">
        <v>5036</v>
      </c>
      <c r="B193" s="287" t="s">
        <v>3656</v>
      </c>
      <c r="C193" s="313" t="s">
        <v>36</v>
      </c>
      <c r="D193" s="314" t="s">
        <v>36</v>
      </c>
      <c r="E193" s="302" t="s">
        <v>5083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3309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customHeight="1">
      <c r="A194" s="287" t="s">
        <v>49</v>
      </c>
      <c r="B194" s="287" t="s">
        <v>3323</v>
      </c>
      <c r="C194" s="313" t="s">
        <v>3658</v>
      </c>
      <c r="D194" s="314" t="s">
        <v>3280</v>
      </c>
      <c r="E194" s="302" t="s">
        <v>5083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3313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customHeight="1">
      <c r="A195" s="287" t="s">
        <v>49</v>
      </c>
      <c r="B195" s="287" t="s">
        <v>3323</v>
      </c>
      <c r="C195" s="313" t="s">
        <v>47</v>
      </c>
      <c r="D195" s="314" t="s">
        <v>3280</v>
      </c>
      <c r="E195" s="302" t="s">
        <v>5083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3313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customHeight="1">
      <c r="A196" s="287" t="s">
        <v>62</v>
      </c>
      <c r="B196" s="287" t="s">
        <v>3324</v>
      </c>
      <c r="C196" s="313" t="s">
        <v>60</v>
      </c>
      <c r="D196" s="314" t="s">
        <v>60</v>
      </c>
      <c r="E196" s="302" t="s">
        <v>5083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3313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122035296.24901488</v>
      </c>
      <c r="Q196" s="285">
        <v>1491326.2898000001</v>
      </c>
      <c r="R196" s="306">
        <f t="shared" si="67"/>
        <v>9238937.29218385</v>
      </c>
      <c r="S196" s="306">
        <f t="shared" si="65"/>
        <v>7832025.6980329063</v>
      </c>
      <c r="T196" s="316">
        <f t="shared" si="66"/>
        <v>6.4178364282834521E-2</v>
      </c>
      <c r="U196" s="298" t="s">
        <v>32</v>
      </c>
    </row>
    <row r="197" spans="1:21" ht="14.25" customHeight="1">
      <c r="A197" s="287" t="s">
        <v>4479</v>
      </c>
      <c r="B197" s="287" t="s">
        <v>3324</v>
      </c>
      <c r="C197" s="313" t="s">
        <v>60</v>
      </c>
      <c r="D197" s="314" t="s">
        <v>60</v>
      </c>
      <c r="E197" s="302" t="s">
        <v>5083</v>
      </c>
      <c r="F197" s="297" t="s">
        <v>57</v>
      </c>
      <c r="G197" s="315">
        <v>91103719.329999998</v>
      </c>
      <c r="H197" s="315">
        <v>91103719.329999998</v>
      </c>
      <c r="I197" s="333">
        <v>5.5E-2</v>
      </c>
      <c r="J197" s="305">
        <f t="shared" ref="J197" si="68">H197*I197</f>
        <v>5010704.5631499998</v>
      </c>
      <c r="K197" s="242"/>
      <c r="L197" s="242"/>
      <c r="M197" s="305"/>
      <c r="N197" s="297" t="s">
        <v>5098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90262677.727901936</v>
      </c>
      <c r="Q197" s="285"/>
      <c r="R197" s="305">
        <f>(P197-G197+J197)/1.06</f>
        <v>3933644.3028791859</v>
      </c>
      <c r="S197" s="242">
        <f>R197-(Q197/1.06)</f>
        <v>3933644.3028791859</v>
      </c>
      <c r="T197" s="286">
        <f>S197/P197</f>
        <v>4.3579964630976381E-2</v>
      </c>
      <c r="U197" s="298" t="s">
        <v>32</v>
      </c>
    </row>
    <row r="198" spans="1:21" ht="14.25" customHeight="1">
      <c r="A198" s="287" t="s">
        <v>2952</v>
      </c>
      <c r="B198" s="287" t="s">
        <v>3325</v>
      </c>
      <c r="C198" s="313" t="s">
        <v>2950</v>
      </c>
      <c r="D198" s="314" t="s">
        <v>2950</v>
      </c>
      <c r="E198" s="302" t="s">
        <v>5083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3298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customHeight="1">
      <c r="A199" s="287" t="s">
        <v>511</v>
      </c>
      <c r="B199" s="287" t="s">
        <v>3317</v>
      </c>
      <c r="C199" s="313" t="s">
        <v>3327</v>
      </c>
      <c r="D199" s="314" t="s">
        <v>3281</v>
      </c>
      <c r="E199" s="302" t="s">
        <v>5083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3309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customHeight="1">
      <c r="A200" s="287" t="s">
        <v>1995</v>
      </c>
      <c r="B200" s="287" t="s">
        <v>3330</v>
      </c>
      <c r="C200" s="292" t="s">
        <v>3331</v>
      </c>
      <c r="D200" s="282" t="s">
        <v>3282</v>
      </c>
      <c r="E200" s="302" t="s">
        <v>5083</v>
      </c>
      <c r="F200" s="297" t="s">
        <v>57</v>
      </c>
      <c r="G200" s="315">
        <v>2219039.8699999996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3309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2168266.4662170247</v>
      </c>
      <c r="Q200" s="285">
        <v>0</v>
      </c>
      <c r="R200" s="285">
        <f t="shared" si="71"/>
        <v>161396.6945443633</v>
      </c>
      <c r="S200" s="285">
        <f t="shared" si="72"/>
        <v>161396.6945443633</v>
      </c>
      <c r="T200" s="289">
        <f t="shared" si="73"/>
        <v>7.4435820992957646E-2</v>
      </c>
      <c r="U200" s="298" t="s">
        <v>32</v>
      </c>
    </row>
    <row r="201" spans="1:21" ht="14.25" customHeight="1">
      <c r="A201" s="287" t="s">
        <v>1995</v>
      </c>
      <c r="B201" s="287" t="s">
        <v>3330</v>
      </c>
      <c r="C201" s="292" t="s">
        <v>3331</v>
      </c>
      <c r="D201" s="282" t="s">
        <v>3282</v>
      </c>
      <c r="E201" s="302" t="s">
        <v>5083</v>
      </c>
      <c r="F201" s="297" t="s">
        <v>40</v>
      </c>
      <c r="G201" s="315">
        <f>57051231.7-1000</f>
        <v>57050231.700000003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3309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56818600.441668838</v>
      </c>
      <c r="Q201" s="285">
        <v>3429.8526000000002</v>
      </c>
      <c r="R201" s="285">
        <f t="shared" si="71"/>
        <v>3010930.5576121085</v>
      </c>
      <c r="S201" s="285">
        <f>R201-(Q201/1.06)</f>
        <v>3007694.8476121086</v>
      </c>
      <c r="T201" s="289">
        <f t="shared" si="73"/>
        <v>5.2935039304600098E-2</v>
      </c>
      <c r="U201" s="298" t="s">
        <v>32</v>
      </c>
    </row>
    <row r="202" spans="1:21" ht="14.25" customHeight="1">
      <c r="A202" s="287" t="s">
        <v>1995</v>
      </c>
      <c r="B202" s="287" t="s">
        <v>3330</v>
      </c>
      <c r="C202" s="292" t="s">
        <v>3331</v>
      </c>
      <c r="D202" s="282" t="s">
        <v>3282</v>
      </c>
      <c r="E202" s="302" t="s">
        <v>5083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3309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customHeight="1">
      <c r="A203" s="287" t="s">
        <v>3168</v>
      </c>
      <c r="B203" s="287" t="s">
        <v>3317</v>
      </c>
      <c r="C203" s="313" t="s">
        <v>3334</v>
      </c>
      <c r="D203" s="314" t="s">
        <v>273</v>
      </c>
      <c r="E203" s="302" t="s">
        <v>5083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3309</v>
      </c>
      <c r="O203" s="298" t="s">
        <v>3293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customHeight="1">
      <c r="A204" s="287" t="s">
        <v>3168</v>
      </c>
      <c r="B204" s="287" t="s">
        <v>3317</v>
      </c>
      <c r="C204" s="313" t="s">
        <v>3167</v>
      </c>
      <c r="D204" s="314" t="s">
        <v>273</v>
      </c>
      <c r="E204" s="302" t="s">
        <v>5083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3309</v>
      </c>
      <c r="O204" s="298" t="s">
        <v>3293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customHeight="1">
      <c r="A205" s="287" t="s">
        <v>3170</v>
      </c>
      <c r="B205" s="287" t="s">
        <v>3317</v>
      </c>
      <c r="C205" s="313" t="s">
        <v>3169</v>
      </c>
      <c r="D205" s="314" t="s">
        <v>273</v>
      </c>
      <c r="E205" s="302" t="s">
        <v>5083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3309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customHeight="1">
      <c r="A206" s="287" t="s">
        <v>3170</v>
      </c>
      <c r="B206" s="287" t="s">
        <v>3317</v>
      </c>
      <c r="C206" s="313" t="s">
        <v>3169</v>
      </c>
      <c r="D206" s="314" t="s">
        <v>273</v>
      </c>
      <c r="E206" s="302" t="s">
        <v>5083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3309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customHeight="1">
      <c r="A207" s="287" t="s">
        <v>5084</v>
      </c>
      <c r="B207" s="287" t="s">
        <v>3330</v>
      </c>
      <c r="C207" s="292" t="s">
        <v>3675</v>
      </c>
      <c r="D207" s="282" t="s">
        <v>3282</v>
      </c>
      <c r="E207" s="302" t="s">
        <v>5083</v>
      </c>
      <c r="F207" s="297" t="s">
        <v>5085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3309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5091</v>
      </c>
    </row>
    <row r="208" spans="1:21" ht="14.25" customHeight="1">
      <c r="A208" s="287" t="s">
        <v>5037</v>
      </c>
      <c r="B208" s="287" t="s">
        <v>3330</v>
      </c>
      <c r="C208" s="292" t="s">
        <v>5061</v>
      </c>
      <c r="D208" s="282" t="s">
        <v>5007</v>
      </c>
      <c r="E208" s="302" t="s">
        <v>5083</v>
      </c>
      <c r="F208" s="297" t="s">
        <v>3671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3667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customHeight="1">
      <c r="A209" s="287" t="s">
        <v>62</v>
      </c>
      <c r="B209" s="287" t="s">
        <v>3324</v>
      </c>
      <c r="C209" s="313" t="s">
        <v>3688</v>
      </c>
      <c r="D209" s="314" t="s">
        <v>3688</v>
      </c>
      <c r="E209" s="302" t="s">
        <v>5083</v>
      </c>
      <c r="F209" s="297" t="s">
        <v>3671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3667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customHeight="1">
      <c r="A210" s="287" t="s">
        <v>5038</v>
      </c>
      <c r="B210" s="287" t="s">
        <v>3317</v>
      </c>
      <c r="C210" s="313" t="s">
        <v>3124</v>
      </c>
      <c r="D210" s="314" t="s">
        <v>3124</v>
      </c>
      <c r="E210" s="302" t="s">
        <v>5083</v>
      </c>
      <c r="F210" s="297" t="s">
        <v>3363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3298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customHeight="1">
      <c r="A211" s="287" t="s">
        <v>5039</v>
      </c>
      <c r="B211" s="287" t="s">
        <v>3317</v>
      </c>
      <c r="C211" s="313" t="s">
        <v>5040</v>
      </c>
      <c r="D211" s="314" t="s">
        <v>5040</v>
      </c>
      <c r="E211" s="302" t="s">
        <v>5083</v>
      </c>
      <c r="F211" s="297" t="s">
        <v>3361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3298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5091</v>
      </c>
    </row>
    <row r="212" spans="1:21" ht="14.25" customHeight="1">
      <c r="A212" s="287" t="s">
        <v>5041</v>
      </c>
      <c r="B212" s="287" t="s">
        <v>3317</v>
      </c>
      <c r="C212" s="313" t="s">
        <v>3086</v>
      </c>
      <c r="D212" s="314" t="s">
        <v>3086</v>
      </c>
      <c r="E212" s="302" t="s">
        <v>5083</v>
      </c>
      <c r="F212" s="297" t="s">
        <v>3363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3298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customHeight="1">
      <c r="A213" s="287" t="s">
        <v>4409</v>
      </c>
      <c r="B213" s="287" t="s">
        <v>3317</v>
      </c>
      <c r="C213" s="313" t="s">
        <v>5042</v>
      </c>
      <c r="D213" s="314" t="s">
        <v>5042</v>
      </c>
      <c r="E213" s="302" t="s">
        <v>5083</v>
      </c>
      <c r="F213" s="297" t="s">
        <v>3073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3298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5091</v>
      </c>
    </row>
    <row r="214" spans="1:21" s="326" customFormat="1" ht="14.25" customHeight="1">
      <c r="A214" s="318" t="s">
        <v>3344</v>
      </c>
      <c r="B214" s="318" t="s">
        <v>3317</v>
      </c>
      <c r="C214" s="319" t="s">
        <v>5092</v>
      </c>
      <c r="D214" s="320" t="s">
        <v>3288</v>
      </c>
      <c r="E214" s="321" t="s">
        <v>5083</v>
      </c>
      <c r="F214" s="322" t="s">
        <v>3077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3298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3625</v>
      </c>
    </row>
    <row r="215" spans="1:21" s="326" customFormat="1" ht="14.25" customHeight="1">
      <c r="A215" s="318" t="s">
        <v>3344</v>
      </c>
      <c r="B215" s="318" t="s">
        <v>3317</v>
      </c>
      <c r="C215" s="319" t="s">
        <v>3288</v>
      </c>
      <c r="D215" s="320" t="s">
        <v>3288</v>
      </c>
      <c r="E215" s="321" t="s">
        <v>5083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3298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3625</v>
      </c>
    </row>
    <row r="216" spans="1:21" s="328" customFormat="1" ht="14.25" customHeight="1">
      <c r="A216" s="291" t="s">
        <v>5043</v>
      </c>
      <c r="B216" s="291" t="s">
        <v>3317</v>
      </c>
      <c r="C216" s="313" t="s">
        <v>3624</v>
      </c>
      <c r="D216" s="313" t="s">
        <v>3624</v>
      </c>
      <c r="E216" s="283" t="s">
        <v>5083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3298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5091</v>
      </c>
    </row>
    <row r="217" spans="1:21" s="328" customFormat="1" ht="14.25" customHeight="1">
      <c r="A217" s="291" t="s">
        <v>5044</v>
      </c>
      <c r="B217" s="291" t="s">
        <v>3317</v>
      </c>
      <c r="C217" s="313" t="s">
        <v>3624</v>
      </c>
      <c r="D217" s="313" t="s">
        <v>3624</v>
      </c>
      <c r="E217" s="283" t="s">
        <v>5083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3298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5091</v>
      </c>
    </row>
    <row r="218" spans="1:21" s="328" customFormat="1" ht="14.25" customHeight="1">
      <c r="A218" s="291" t="s">
        <v>5045</v>
      </c>
      <c r="B218" s="291" t="s">
        <v>3317</v>
      </c>
      <c r="C218" s="313" t="s">
        <v>3624</v>
      </c>
      <c r="D218" s="313" t="s">
        <v>3624</v>
      </c>
      <c r="E218" s="283" t="s">
        <v>5083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3298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3625</v>
      </c>
    </row>
    <row r="219" spans="1:21" s="328" customFormat="1" ht="14.25" customHeight="1">
      <c r="A219" s="291" t="s">
        <v>5046</v>
      </c>
      <c r="B219" s="291" t="s">
        <v>3317</v>
      </c>
      <c r="C219" s="313" t="s">
        <v>3624</v>
      </c>
      <c r="D219" s="313" t="s">
        <v>3624</v>
      </c>
      <c r="E219" s="283" t="s">
        <v>5083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3298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5091</v>
      </c>
    </row>
    <row r="220" spans="1:21">
      <c r="A220" s="287" t="s">
        <v>2839</v>
      </c>
      <c r="B220" s="287" t="s">
        <v>3312</v>
      </c>
      <c r="C220" s="313" t="s">
        <v>3351</v>
      </c>
      <c r="D220" s="314" t="s">
        <v>3351</v>
      </c>
      <c r="E220" s="302" t="s">
        <v>5083</v>
      </c>
      <c r="F220" s="297" t="s">
        <v>5047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3667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1998891.8</v>
      </c>
      <c r="Q220" s="285">
        <v>0</v>
      </c>
      <c r="R220" s="306">
        <f>(P220-G220+J220)/1.06</f>
        <v>90469.245283018914</v>
      </c>
      <c r="S220" s="306">
        <f t="shared" si="76"/>
        <v>90469.245283018914</v>
      </c>
      <c r="T220" s="316">
        <f t="shared" si="77"/>
        <v>4.5259701041856747E-2</v>
      </c>
      <c r="U220" s="298" t="s">
        <v>5091</v>
      </c>
    </row>
    <row r="221" spans="1:21">
      <c r="A221" s="287" t="s">
        <v>2839</v>
      </c>
      <c r="B221" s="287" t="s">
        <v>3312</v>
      </c>
      <c r="C221" s="313" t="s">
        <v>3351</v>
      </c>
      <c r="D221" s="314" t="s">
        <v>3351</v>
      </c>
      <c r="E221" s="302" t="s">
        <v>5083</v>
      </c>
      <c r="F221" s="297" t="s">
        <v>5048</v>
      </c>
      <c r="G221" s="315">
        <v>-379804.25</v>
      </c>
      <c r="H221" s="242">
        <v>-379804.25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3298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-445121.65</v>
      </c>
      <c r="Q221" s="285">
        <v>0</v>
      </c>
      <c r="R221" s="285">
        <f t="shared" ref="R221:R228" si="78">(P221-G221+J221-K221)/1.06</f>
        <v>-61620.188679245301</v>
      </c>
      <c r="S221" s="285">
        <f t="shared" ref="S221:S230" si="79">R221-(Q221/1.06)</f>
        <v>-61620.188679245301</v>
      </c>
      <c r="T221" s="289">
        <f t="shared" ref="T221:T230" si="80">S221/P221</f>
        <v>0.13843449016520606</v>
      </c>
      <c r="U221" s="298" t="s">
        <v>5091</v>
      </c>
    </row>
    <row r="222" spans="1:21" ht="14.25" customHeight="1">
      <c r="A222" s="287" t="s">
        <v>5049</v>
      </c>
      <c r="B222" s="287" t="s">
        <v>3317</v>
      </c>
      <c r="C222" s="313" t="s">
        <v>5093</v>
      </c>
      <c r="D222" s="314" t="s">
        <v>5050</v>
      </c>
      <c r="E222" s="302" t="s">
        <v>5083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3298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5091</v>
      </c>
    </row>
    <row r="223" spans="1:21" ht="14.25" customHeight="1">
      <c r="A223" s="287" t="s">
        <v>3174</v>
      </c>
      <c r="B223" s="287" t="s">
        <v>3317</v>
      </c>
      <c r="C223" s="313" t="s">
        <v>3338</v>
      </c>
      <c r="D223" s="314" t="s">
        <v>161</v>
      </c>
      <c r="E223" s="302" t="s">
        <v>5083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3309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customHeight="1">
      <c r="A224" s="287" t="s">
        <v>3321</v>
      </c>
      <c r="B224" s="287" t="s">
        <v>3656</v>
      </c>
      <c r="C224" s="313" t="s">
        <v>36</v>
      </c>
      <c r="D224" s="314" t="s">
        <v>36</v>
      </c>
      <c r="E224" s="302" t="s">
        <v>5083</v>
      </c>
      <c r="F224" s="297" t="s">
        <v>3339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3309</v>
      </c>
      <c r="O224" s="329" t="s">
        <v>5051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customHeight="1">
      <c r="A225" s="287" t="s">
        <v>3321</v>
      </c>
      <c r="B225" s="287" t="s">
        <v>3656</v>
      </c>
      <c r="C225" s="313" t="s">
        <v>36</v>
      </c>
      <c r="D225" s="314" t="s">
        <v>36</v>
      </c>
      <c r="E225" s="302" t="s">
        <v>5083</v>
      </c>
      <c r="F225" s="297" t="s">
        <v>3340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3309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customHeight="1">
      <c r="A226" s="287" t="s">
        <v>3321</v>
      </c>
      <c r="B226" s="287" t="s">
        <v>3656</v>
      </c>
      <c r="C226" s="313" t="s">
        <v>36</v>
      </c>
      <c r="D226" s="314" t="s">
        <v>36</v>
      </c>
      <c r="E226" s="302" t="s">
        <v>5083</v>
      </c>
      <c r="F226" s="297" t="s">
        <v>3084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3309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customHeight="1">
      <c r="A227" s="287" t="s">
        <v>5089</v>
      </c>
      <c r="B227" s="287" t="s">
        <v>3656</v>
      </c>
      <c r="C227" s="313" t="s">
        <v>36</v>
      </c>
      <c r="D227" s="314" t="s">
        <v>36</v>
      </c>
      <c r="E227" s="302" t="s">
        <v>5083</v>
      </c>
      <c r="F227" s="297" t="s">
        <v>3084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3298</v>
      </c>
      <c r="O227" s="329" t="s">
        <v>5052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customHeight="1">
      <c r="A228" s="287" t="s">
        <v>5087</v>
      </c>
      <c r="B228" s="287" t="s">
        <v>3656</v>
      </c>
      <c r="C228" s="313" t="s">
        <v>36</v>
      </c>
      <c r="D228" s="314" t="s">
        <v>36</v>
      </c>
      <c r="E228" s="302" t="s">
        <v>5083</v>
      </c>
      <c r="F228" s="297" t="s">
        <v>5053</v>
      </c>
      <c r="G228" s="315">
        <v>0</v>
      </c>
      <c r="H228" s="242">
        <v>0</v>
      </c>
      <c r="I228" s="333" t="s">
        <v>5053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3309</v>
      </c>
      <c r="O228" s="298" t="s">
        <v>5051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customHeight="1">
      <c r="A229" s="287" t="s">
        <v>49</v>
      </c>
      <c r="B229" s="287" t="s">
        <v>3323</v>
      </c>
      <c r="C229" s="313" t="s">
        <v>3353</v>
      </c>
      <c r="D229" s="314" t="s">
        <v>3353</v>
      </c>
      <c r="E229" s="302" t="s">
        <v>5083</v>
      </c>
      <c r="F229" s="297" t="s">
        <v>3671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3667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32</v>
      </c>
    </row>
    <row r="230" spans="1:21" ht="14.25" customHeight="1">
      <c r="A230" s="287" t="s">
        <v>77</v>
      </c>
      <c r="B230" s="287" t="s">
        <v>3314</v>
      </c>
      <c r="C230" s="313" t="s">
        <v>1525</v>
      </c>
      <c r="D230" s="314" t="s">
        <v>1525</v>
      </c>
      <c r="E230" s="302" t="s">
        <v>5083</v>
      </c>
      <c r="F230" s="297" t="s">
        <v>2696</v>
      </c>
      <c r="G230" s="315">
        <v>0</v>
      </c>
      <c r="H230" s="242">
        <v>0</v>
      </c>
      <c r="I230" s="333" t="s">
        <v>2696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3667</v>
      </c>
      <c r="O230" s="329" t="s">
        <v>5054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3625</v>
      </c>
    </row>
    <row r="231" spans="1:21" ht="14.25" customHeight="1">
      <c r="A231" s="287" t="s">
        <v>912</v>
      </c>
      <c r="B231" s="287" t="s">
        <v>3317</v>
      </c>
      <c r="C231" s="313" t="s">
        <v>911</v>
      </c>
      <c r="D231" s="314" t="s">
        <v>911</v>
      </c>
      <c r="E231" s="302" t="s">
        <v>5083</v>
      </c>
      <c r="F231" s="297" t="s">
        <v>5090</v>
      </c>
      <c r="G231" s="315">
        <v>0</v>
      </c>
      <c r="H231" s="242">
        <v>0</v>
      </c>
      <c r="I231" s="333" t="s">
        <v>2696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3309</v>
      </c>
      <c r="O231" s="329" t="s">
        <v>5055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customHeight="1">
      <c r="A232" s="318" t="str">
        <f>VLOOKUP(C232,[1]媒体信息!$B:$C,2,0)</f>
        <v>霍尔果斯多彩-三星-网服电商-2020</v>
      </c>
      <c r="B232" s="318" t="s">
        <v>3317</v>
      </c>
      <c r="C232" s="330" t="s">
        <v>3360</v>
      </c>
      <c r="D232" s="322" t="s">
        <v>2962</v>
      </c>
      <c r="E232" s="321" t="s">
        <v>5083</v>
      </c>
      <c r="F232" s="320" t="s">
        <v>40</v>
      </c>
      <c r="G232" s="325">
        <v>2076816.2061160968</v>
      </c>
      <c r="H232" s="325">
        <f t="shared" ref="H232:H237" si="84">G232</f>
        <v>2076816.2061160968</v>
      </c>
      <c r="I232" s="336">
        <v>0</v>
      </c>
      <c r="J232" s="323">
        <v>0</v>
      </c>
      <c r="K232" s="325"/>
      <c r="L232" s="325"/>
      <c r="M232" s="323"/>
      <c r="N232" s="297" t="s">
        <v>3298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2076816.206116097</v>
      </c>
      <c r="Q232" s="285">
        <v>0</v>
      </c>
      <c r="R232" s="285">
        <f t="shared" ref="R232:R237" si="85">(P232-G232+J232-K232)/1.06</f>
        <v>2.1965155061685812E-10</v>
      </c>
      <c r="S232" s="285">
        <f t="shared" si="82"/>
        <v>2.1965155061685812E-10</v>
      </c>
      <c r="T232" s="289">
        <f t="shared" si="83"/>
        <v>1.0576359620557548E-16</v>
      </c>
      <c r="U232" s="298" t="s">
        <v>32</v>
      </c>
    </row>
    <row r="233" spans="1:21" s="326" customFormat="1" ht="14.25" customHeight="1">
      <c r="A233" s="318" t="str">
        <f>VLOOKUP(C233,[1]媒体信息!$B:$C,2,0)</f>
        <v>霍尔果斯多彩-搜狗宝盛2019</v>
      </c>
      <c r="B233" s="318" t="s">
        <v>3317</v>
      </c>
      <c r="C233" s="330" t="s">
        <v>3700</v>
      </c>
      <c r="D233" s="322" t="s">
        <v>2962</v>
      </c>
      <c r="E233" s="321" t="s">
        <v>5083</v>
      </c>
      <c r="F233" s="322" t="s">
        <v>3077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3298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customHeight="1">
      <c r="A234" s="318" t="str">
        <f>VLOOKUP(C234,[1]媒体信息!$B:$C,2,0)</f>
        <v>霍尔果斯多彩-搜狗宝盛2019</v>
      </c>
      <c r="B234" s="318" t="s">
        <v>3317</v>
      </c>
      <c r="C234" s="330" t="s">
        <v>3257</v>
      </c>
      <c r="D234" s="322" t="s">
        <v>2962</v>
      </c>
      <c r="E234" s="321" t="s">
        <v>5083</v>
      </c>
      <c r="F234" s="322" t="s">
        <v>57</v>
      </c>
      <c r="G234" s="325">
        <v>1857440.13</v>
      </c>
      <c r="H234" s="325">
        <f t="shared" si="84"/>
        <v>1857440.13</v>
      </c>
      <c r="I234" s="336">
        <v>0</v>
      </c>
      <c r="J234" s="323">
        <v>0</v>
      </c>
      <c r="K234" s="325"/>
      <c r="L234" s="325"/>
      <c r="M234" s="323"/>
      <c r="N234" s="297" t="s">
        <v>3298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1857440.13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customHeight="1">
      <c r="A235" s="287" t="str">
        <f>VLOOKUP(C235,[1]媒体信息!$B:$C,2,0)</f>
        <v>北京多彩-OPPO金融电商2018</v>
      </c>
      <c r="B235" s="287" t="s">
        <v>3317</v>
      </c>
      <c r="C235" s="330" t="s">
        <v>5056</v>
      </c>
      <c r="D235" s="322" t="s">
        <v>74</v>
      </c>
      <c r="E235" s="302" t="s">
        <v>5083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3298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customHeight="1">
      <c r="A236" s="287" t="str">
        <f>VLOOKUP(C236,[1]媒体信息!$B:$C,2,0)</f>
        <v>北京多彩-华为-2018</v>
      </c>
      <c r="B236" s="287" t="s">
        <v>3317</v>
      </c>
      <c r="C236" s="330" t="s">
        <v>5032</v>
      </c>
      <c r="D236" s="322" t="s">
        <v>74</v>
      </c>
      <c r="E236" s="302" t="s">
        <v>5083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3298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>
      <c r="A237" s="287" t="str">
        <f>VLOOKUP(C237,[1]媒体信息!$B:$C,2,0)</f>
        <v>金源科技-金源广告-百度</v>
      </c>
      <c r="B237" s="287" t="s">
        <v>3317</v>
      </c>
      <c r="C237" s="330" t="s">
        <v>3626</v>
      </c>
      <c r="D237" s="322" t="s">
        <v>1921</v>
      </c>
      <c r="E237" s="302" t="s">
        <v>5083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3298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5091</v>
      </c>
    </row>
    <row r="238" spans="1:21">
      <c r="A238" s="287" t="s">
        <v>1995</v>
      </c>
      <c r="B238" s="287" t="s">
        <v>3330</v>
      </c>
      <c r="C238" s="292" t="s">
        <v>3331</v>
      </c>
      <c r="D238" s="282" t="s">
        <v>3282</v>
      </c>
      <c r="E238" s="302" t="s">
        <v>5083</v>
      </c>
      <c r="F238" s="297" t="s">
        <v>5117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3309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5094</v>
      </c>
      <c r="G243" s="331"/>
      <c r="H243" s="331"/>
    </row>
    <row r="244" spans="3:9">
      <c r="G244" s="331"/>
    </row>
  </sheetData>
  <autoFilter ref="A1:U238"/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2020-05-15T06:35:43Z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