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客户表!$A$1:$AK$2763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26" i="2" l="1"/>
  <c r="V338" i="2" l="1"/>
  <c r="V147" i="2"/>
  <c r="W2364" i="2" l="1"/>
  <c r="V2480" i="2" l="1"/>
  <c r="V2361" i="2"/>
  <c r="W2361" i="2"/>
  <c r="AG2763" i="2" l="1"/>
  <c r="W2763" i="2"/>
  <c r="AB2763" i="2" s="1"/>
  <c r="V2763" i="2"/>
  <c r="AC2763" i="2" l="1"/>
  <c r="AE2763" i="2" s="1"/>
  <c r="AA2763" i="2"/>
  <c r="AC2762" i="2"/>
  <c r="AC2761" i="2"/>
  <c r="W2762" i="2"/>
  <c r="V2762" i="2"/>
  <c r="W2761" i="2"/>
  <c r="V2761" i="2"/>
  <c r="X2761" i="2" l="1"/>
  <c r="X2762" i="2"/>
  <c r="X2763" i="2"/>
  <c r="U122" i="2"/>
  <c r="U166" i="2"/>
  <c r="V334" i="2" l="1"/>
  <c r="V66" i="2"/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G2633" i="2" s="1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AB2563" i="2" s="1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AB2461" i="2" s="1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AA2364" i="2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AA2361" i="2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E1617" i="2" s="1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721" i="2"/>
  <c r="X2655" i="2"/>
  <c r="N52" i="3"/>
  <c r="S61" i="3"/>
  <c r="T61" i="3" s="1"/>
  <c r="U61" i="3" s="1"/>
  <c r="AB1361" i="2"/>
  <c r="AB1373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X1768" i="2"/>
  <c r="AB2451" i="2"/>
  <c r="AB2455" i="2"/>
  <c r="AB2457" i="2"/>
  <c r="AB2459" i="2"/>
  <c r="AB2584" i="2"/>
  <c r="AB2586" i="2"/>
  <c r="AB2612" i="2"/>
  <c r="AB2620" i="2"/>
  <c r="X2713" i="2"/>
  <c r="AB2717" i="2"/>
  <c r="X2717" i="2"/>
  <c r="AB943" i="2"/>
  <c r="AB951" i="2"/>
  <c r="AB979" i="2"/>
  <c r="AB1012" i="2"/>
  <c r="AB1016" i="2"/>
  <c r="AB1020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1377" i="2"/>
  <c r="AB2323" i="2"/>
  <c r="AB2618" i="2"/>
  <c r="AB2658" i="2"/>
  <c r="Q44" i="3"/>
  <c r="S44" i="3" s="1"/>
  <c r="T44" i="3" s="1"/>
  <c r="U44" i="3" s="1"/>
  <c r="AB2706" i="2"/>
  <c r="AB2710" i="2"/>
  <c r="Q54" i="3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Z2037" i="2"/>
  <c r="AA2037" i="2" s="1"/>
  <c r="AE2634" i="2"/>
  <c r="AG2634" i="2"/>
  <c r="AG2627" i="2"/>
  <c r="AE2605" i="2"/>
  <c r="AE2621" i="2"/>
  <c r="AE2633" i="2"/>
  <c r="X871" i="2" l="1"/>
  <c r="AB1588" i="2"/>
  <c r="X2345" i="2"/>
  <c r="X2660" i="2"/>
  <c r="AB2713" i="2"/>
  <c r="AB2513" i="2"/>
  <c r="AB2433" i="2"/>
  <c r="AE2625" i="2"/>
  <c r="X2676" i="2"/>
  <c r="AB2473" i="2"/>
  <c r="AB2429" i="2"/>
  <c r="AG2625" i="2"/>
  <c r="X2668" i="2"/>
  <c r="AB2471" i="2"/>
  <c r="AB2668" i="2"/>
  <c r="AB2469" i="2"/>
  <c r="AB2606" i="2"/>
  <c r="AB2579" i="2"/>
  <c r="Q39" i="3"/>
  <c r="S39" i="3" s="1"/>
  <c r="T39" i="3" s="1"/>
  <c r="U39" i="3" s="1"/>
  <c r="AB2565" i="2"/>
  <c r="X2662" i="2"/>
  <c r="AE2619" i="2"/>
  <c r="X2724" i="2"/>
  <c r="AE2627" i="2"/>
  <c r="AB2662" i="2"/>
  <c r="AB2712" i="2"/>
  <c r="AB2338" i="2"/>
  <c r="X2708" i="2"/>
  <c r="AB2336" i="2"/>
  <c r="AB2670" i="2"/>
  <c r="X2643" i="2"/>
  <c r="AB2676" i="2"/>
  <c r="AB2721" i="2"/>
  <c r="X2709" i="2"/>
  <c r="X2652" i="2"/>
  <c r="AB2582" i="2"/>
  <c r="AB2467" i="2"/>
  <c r="AB2449" i="2"/>
  <c r="X2727" i="2"/>
  <c r="AB2709" i="2"/>
  <c r="AB2652" i="2"/>
  <c r="AB2519" i="2"/>
  <c r="AB2465" i="2"/>
  <c r="AB2445" i="2"/>
  <c r="Q40" i="3"/>
  <c r="S40" i="3" s="1"/>
  <c r="T40" i="3" s="1"/>
  <c r="U40" i="3" s="1"/>
  <c r="AB2727" i="2"/>
  <c r="X2702" i="2"/>
  <c r="X2633" i="2"/>
  <c r="AB2517" i="2"/>
  <c r="AB2463" i="2"/>
  <c r="AB2443" i="2"/>
  <c r="AE2617" i="2"/>
  <c r="AE2641" i="2"/>
  <c r="AE2609" i="2"/>
  <c r="AG2641" i="2"/>
  <c r="Q53" i="3"/>
  <c r="S53" i="3" s="1"/>
  <c r="T53" i="3" s="1"/>
  <c r="U53" i="3" s="1"/>
  <c r="AB2660" i="2"/>
  <c r="AB2725" i="2"/>
  <c r="AB2702" i="2"/>
  <c r="AB2515" i="2"/>
  <c r="AB2441" i="2"/>
  <c r="AB1357" i="2"/>
  <c r="X1617" i="2"/>
  <c r="X1012" i="2"/>
  <c r="AB1319" i="2"/>
  <c r="X987" i="2"/>
  <c r="AB1327" i="2"/>
  <c r="X154" i="2"/>
  <c r="X168" i="2"/>
  <c r="X584" i="2"/>
  <c r="X588" i="2"/>
  <c r="X1026" i="2"/>
  <c r="AB967" i="2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10" i="3"/>
  <c r="T10" i="3" s="1"/>
  <c r="U10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<sst xmlns="http://schemas.openxmlformats.org/spreadsheetml/2006/main" count="40030" uniqueCount="3423">
  <si>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</si>
  <si>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</si>
  <si>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</si>
  <si>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</si>
  <si>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</si>
  <si>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</si>
  <si>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</si>
  <si>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</si>
  <si>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</si>
  <si>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</si>
  <si>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</si>
  <si>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</si>
  <si>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</si>
  <si>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</si>
  <si>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</si>
  <si>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</si>
  <si>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</si>
  <si>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</si>
  <si>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</si>
  <si>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</si>
  <si>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</si>
  <si>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</si>
  <si>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</si>
  <si>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</si>
  <si>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</si>
  <si>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</si>
  <si>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</si>
  <si>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</si>
  <si>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</si>
  <si>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</si>
  <si>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</si>
  <si>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</si>
  <si>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</si>
  <si>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</si>
  <si>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</si>
  <si>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</si>
  <si>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</si>
  <si>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</si>
  <si>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</si>
  <si>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</si>
  <si>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</si>
  <si>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</si>
  <si>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</si>
  <si>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</si>
  <si>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</si>
  <si>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</si>
  <si>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</si>
  <si>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</si>
  <si>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</si>
  <si>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</si>
  <si>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</si>
  <si>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</si>
  <si>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</si>
  <si>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</si>
  <si>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</si>
  <si>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</si>
  <si>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</si>
  <si>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</si>
  <si>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</si>
  <si>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</si>
  <si>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</si>
  <si>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</si>
  <si>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</si>
  <si>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</si>
  <si>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</si>
  <si>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</si>
  <si>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</si>
  <si>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</si>
  <si>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</si>
  <si>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</si>
  <si>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</si>
  <si>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</si>
  <si>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</si>
  <si>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</si>
  <si>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</si>
  <si>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</si>
  <si>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</si>
  <si>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</si>
  <si>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</si>
  <si>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</si>
  <si>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</si>
  <si>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</si>
  <si>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</si>
  <si>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</si>
  <si>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</si>
  <si>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</si>
  <si>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</si>
  <si>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</si>
  <si>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</si>
  <si>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</si>
  <si>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</si>
  <si>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</si>
  <si>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</si>
  <si>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</si>
  <si>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</si>
  <si>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</si>
  <si>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</si>
  <si>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</si>
  <si>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</si>
  <si>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</si>
  <si>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</si>
  <si>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</si>
  <si>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</si>
  <si>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</si>
  <si>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</si>
  <si>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</si>
  <si>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</si>
  <si>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</si>
  <si>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</si>
  <si>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</si>
  <si>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</si>
  <si>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</si>
  <si>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</si>
  <si>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</si>
  <si>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</si>
  <si>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</si>
  <si>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</si>
  <si>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</si>
  <si>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</si>
  <si>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</si>
  <si>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</si>
  <si>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</si>
  <si>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</si>
  <si>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</si>
  <si>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</si>
  <si>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</si>
  <si>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</si>
  <si>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</si>
  <si>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</si>
  <si>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</si>
  <si>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</si>
  <si>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</si>
  <si>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</si>
  <si>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</si>
  <si>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</si>
  <si>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</si>
  <si>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</si>
  <si>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</si>
  <si>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</si>
  <si>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</si>
  <si>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</si>
  <si>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</si>
  <si>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</si>
  <si>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</si>
  <si>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</si>
  <si>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</si>
  <si>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</si>
  <si>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</si>
  <si>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</si>
  <si>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</si>
  <si>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</si>
  <si>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</si>
  <si>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</si>
  <si>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</si>
  <si>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</si>
  <si>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</si>
  <si>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</si>
  <si>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</si>
  <si>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</si>
  <si>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</si>
  <si>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</si>
  <si>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</si>
  <si>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</si>
  <si>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</si>
  <si>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</si>
  <si>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</si>
  <si>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</si>
  <si>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</si>
  <si>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</si>
  <si>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</si>
  <si>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</si>
  <si>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</si>
  <si>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</si>
  <si>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</si>
  <si>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</si>
  <si>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</si>
  <si>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</si>
  <si>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</si>
  <si>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</si>
  <si>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</si>
  <si>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</si>
  <si>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</si>
  <si>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</si>
  <si>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</si>
  <si>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</si>
  <si>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</si>
  <si>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</si>
  <si>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</si>
  <si>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</si>
  <si>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</si>
  <si>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</si>
  <si>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</si>
  <si>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</si>
  <si>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</si>
  <si>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</si>
  <si>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</si>
  <si>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</si>
  <si>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</si>
  <si>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</si>
  <si>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</si>
  <si>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</si>
  <si>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</si>
  <si>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</si>
  <si>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</si>
  <si>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</si>
  <si>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</si>
  <si>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</si>
  <si>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</si>
  <si>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</si>
  <si>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</si>
  <si>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</si>
  <si>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</si>
  <si>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</si>
  <si>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</si>
  <si>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</si>
  <si>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</si>
  <si>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</si>
  <si>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</si>
  <si>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</si>
  <si>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</si>
  <si>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</si>
  <si>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</si>
  <si>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</si>
  <si>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</si>
  <si>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</si>
  <si>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</si>
  <si>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</si>
  <si>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</si>
  <si>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</si>
  <si>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</si>
  <si>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</si>
  <si>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</si>
  <si>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</si>
  <si>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</si>
  <si>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</si>
  <si>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</si>
  <si>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</si>
  <si>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</si>
  <si>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</si>
  <si>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</si>
  <si>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</si>
  <si>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</si>
  <si>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</si>
  <si>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</si>
  <si>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</si>
  <si>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</si>
  <si>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</si>
  <si>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</si>
  <si>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</si>
  <si>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</si>
  <si>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</si>
  <si>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</si>
  <si>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</si>
  <si>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</si>
  <si>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</si>
  <si>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</si>
  <si>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</si>
  <si>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</si>
  <si>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</si>
  <si>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</si>
  <si>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</si>
  <si>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</si>
  <si>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</si>
  <si>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</si>
  <si>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</si>
  <si>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</si>
  <si>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</si>
  <si>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</si>
  <si>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</si>
  <si>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</si>
  <si>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</si>
  <si>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</si>
  <si>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</si>
  <si>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</si>
  <si>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</si>
  <si>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</si>
  <si>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</si>
  <si>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</si>
  <si>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</si>
  <si>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</si>
  <si>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</si>
  <si>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</si>
  <si>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</si>
  <si>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</si>
  <si>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</si>
  <si>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</si>
  <si>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</si>
  <si>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</si>
  <si>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</si>
  <si>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</si>
  <si>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</si>
  <si>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</si>
  <si>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</si>
  <si>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</si>
  <si>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</si>
  <si>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</si>
  <si>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</si>
  <si>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</si>
  <si>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</si>
  <si>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</si>
  <si>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</si>
  <si>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</si>
  <si>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</si>
  <si>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</si>
  <si>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</si>
  <si>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</si>
  <si>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</si>
  <si>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</si>
  <si>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</si>
  <si>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</si>
  <si>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</si>
  <si>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</si>
  <si>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</si>
  <si>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</si>
  <si>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</si>
  <si>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</si>
  <si>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</si>
  <si>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</si>
  <si>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</si>
  <si>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</si>
  <si>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</si>
  <si>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</si>
  <si>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</si>
  <si>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</si>
  <si>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</si>
  <si>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</si>
  <si>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</si>
  <si>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</si>
  <si>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</si>
  <si>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</si>
  <si>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</si>
  <si>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</si>
  <si>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</si>
  <si>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</si>
  <si>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</si>
  <si>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</si>
  <si>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</si>
  <si>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</si>
  <si>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</si>
  <si>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</si>
  <si>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</si>
  <si>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</si>
  <si>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</si>
  <si>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</si>
  <si>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</si>
  <si>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</si>
  <si>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</si>
  <si>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</si>
  <si>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</si>
  <si>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</si>
  <si>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</si>
  <si>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</si>
  <si>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</si>
  <si>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</si>
  <si>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</si>
  <si>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</si>
  <si>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</si>
  <si>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</si>
  <si>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</si>
  <si>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</si>
  <si>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</si>
  <si>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</si>
  <si>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</si>
  <si>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</si>
  <si>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</si>
  <si>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</si>
  <si>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</si>
  <si>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</si>
  <si>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</si>
  <si>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</si>
  <si>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</si>
  <si>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</si>
  <si>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</si>
  <si>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</si>
  <si>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</si>
  <si>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</si>
  <si>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</si>
  <si>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</si>
  <si>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</si>
  <si>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</si>
  <si>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</si>
  <si>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</si>
  <si>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</si>
  <si>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</si>
  <si>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</si>
  <si>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</si>
  <si>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</si>
  <si>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</si>
  <si>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</si>
  <si>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</si>
  <si>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</si>
  <si>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</si>
  <si>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</si>
  <si>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</si>
  <si>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</si>
  <si>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</si>
  <si>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</si>
  <si>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</si>
  <si>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</si>
  <si>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</si>
  <si>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</si>
  <si>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</si>
  <si>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</si>
  <si>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</si>
  <si>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</si>
  <si>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</si>
  <si>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</si>
  <si>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</si>
  <si>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</si>
  <si>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</si>
  <si>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</si>
  <si>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</si>
  <si>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</si>
  <si>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</si>
  <si>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</si>
  <si>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</si>
  <si>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</si>
  <si>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</si>
  <si>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</si>
  <si>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</si>
  <si>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</si>
  <si>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</si>
  <si>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</si>
  <si>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</si>
  <si>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</si>
  <si>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</si>
  <si>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</si>
  <si>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</si>
  <si>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</si>
  <si>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</si>
  <si>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</si>
  <si>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</si>
  <si>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</si>
  <si>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</si>
  <si>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</si>
  <si>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</si>
  <si>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</si>
  <si>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</si>
  <si>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</si>
  <si>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</si>
  <si>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</si>
  <si>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</si>
  <si>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</si>
  <si>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</si>
  <si>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</si>
  <si>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</si>
  <si>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</si>
  <si>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</si>
  <si>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</si>
  <si>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</si>
  <si>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</si>
  <si>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</si>
  <si>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</si>
  <si>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</si>
  <si>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</si>
  <si>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</si>
  <si>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</si>
  <si>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</si>
  <si>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</si>
  <si>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</si>
  <si>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</si>
  <si>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</si>
  <si>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</si>
  <si>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</si>
  <si>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</si>
  <si>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</si>
  <si>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</si>
  <si>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</si>
  <si>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</si>
  <si>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</si>
  <si>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</si>
  <si>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</si>
  <si>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</si>
  <si>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</si>
  <si>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</si>
  <si>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</si>
  <si>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</si>
  <si>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</si>
  <si>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</si>
  <si>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</si>
  <si>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</si>
  <si>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</si>
  <si>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</si>
  <si>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</si>
  <si>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</si>
  <si>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</si>
  <si>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</si>
  <si>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</si>
  <si>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</si>
  <si>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</si>
  <si>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</si>
  <si>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</si>
  <si>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</si>
  <si>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</si>
  <si>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</si>
  <si>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</si>
  <si>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</si>
  <si>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</si>
  <si>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</si>
  <si>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</si>
  <si>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</si>
  <si>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</si>
  <si>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</si>
  <si>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</si>
  <si>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</si>
  <si>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</si>
  <si>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</si>
  <si>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</si>
  <si>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</si>
  <si>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</si>
  <si>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</si>
  <si>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</si>
  <si>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</si>
  <si>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</si>
  <si>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</si>
  <si>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</si>
  <si>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</si>
  <si>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</si>
  <si>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</si>
  <si>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</si>
  <si>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</si>
  <si>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</si>
  <si>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</si>
  <si>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</si>
  <si>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</si>
  <si>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</si>
  <si>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</si>
  <si>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</si>
  <si>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</si>
  <si>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</si>
  <si>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</si>
  <si>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</si>
  <si>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</si>
  <si>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</si>
  <si>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</si>
  <si>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</si>
  <si>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</si>
  <si>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</si>
  <si>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</si>
  <si>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</si>
  <si>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</si>
  <si>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</si>
  <si>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</si>
  <si>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</si>
  <si>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</si>
  <si>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</si>
  <si>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</si>
  <si>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</si>
  <si>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</si>
  <si>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</si>
  <si>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</si>
  <si>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</si>
  <si>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</si>
  <si>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</si>
  <si>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</si>
  <si>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</si>
  <si>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</si>
  <si>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</si>
  <si>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</si>
  <si>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</si>
  <si>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</si>
  <si>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</si>
  <si>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</si>
  <si>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</si>
  <si>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</si>
  <si>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</si>
  <si>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</si>
  <si>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</si>
  <si>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</si>
  <si>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</si>
  <si>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</si>
  <si>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</si>
  <si>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</si>
  <si>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</si>
  <si>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</si>
  <si>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</si>
  <si>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</si>
  <si>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</si>
  <si>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</si>
  <si>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</si>
  <si>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</si>
  <si>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</si>
  <si>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</si>
  <si>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</si>
  <si>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</si>
  <si>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</si>
  <si>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</si>
  <si>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</si>
  <si>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</si>
  <si>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</si>
  <si>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</si>
  <si>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</si>
  <si>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</si>
  <si>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</si>
  <si>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</si>
  <si>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</si>
  <si>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</si>
  <si>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</si>
  <si>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</si>
  <si>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</si>
  <si>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</si>
  <si>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</si>
  <si>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</si>
  <si>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</si>
  <si>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</si>
  <si>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</si>
  <si>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</si>
  <si>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</si>
  <si>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</si>
  <si>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</si>
  <si>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</si>
  <si>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</si>
  <si>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</si>
  <si>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</si>
  <si>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</si>
  <si>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</si>
  <si>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</si>
  <si>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</si>
  <si>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</si>
  <si>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</si>
  <si>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</si>
  <si>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</si>
  <si>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</si>
  <si>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</si>
  <si>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</si>
  <si>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</si>
  <si>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</si>
  <si>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</si>
  <si>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</si>
  <si>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</si>
  <si>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</si>
  <si>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</si>
  <si>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</si>
  <si>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</si>
  <si>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</si>
  <si>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</si>
  <si>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</si>
  <si>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</si>
  <si>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</si>
  <si>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</si>
  <si>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</si>
  <si>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</si>
  <si>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</si>
  <si>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</si>
  <si>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</si>
  <si>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</si>
  <si>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</si>
  <si>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</si>
  <si>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</si>
  <si>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</si>
  <si>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</si>
  <si>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</si>
  <si>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</si>
  <si>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</si>
  <si>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</si>
  <si>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</si>
  <si>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</si>
  <si>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</si>
  <si>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</si>
  <si>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</si>
  <si>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</si>
  <si>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</si>
  <si>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</si>
  <si>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</si>
  <si>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</si>
  <si>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</si>
  <si>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</si>
  <si>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</si>
  <si>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</si>
  <si>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</si>
  <si>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</si>
  <si>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</si>
  <si>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</si>
  <si>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</si>
  <si>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</si>
  <si>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</si>
  <si>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</si>
  <si>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</si>
  <si>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</si>
  <si>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</si>
  <si>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</si>
  <si>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</si>
  <si>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</si>
  <si>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</si>
  <si>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</si>
  <si>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</si>
  <si>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</si>
  <si>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</si>
  <si>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</si>
  <si>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</si>
  <si>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</si>
  <si>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</si>
  <si>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</si>
  <si>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</si>
  <si>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</si>
  <si>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</si>
  <si>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</si>
  <si>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</si>
  <si>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</si>
  <si>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</si>
  <si>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</si>
  <si>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</si>
  <si>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</si>
  <si>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</si>
  <si>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</si>
  <si>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</si>
  <si>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</si>
  <si>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</si>
  <si>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</si>
  <si>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</si>
  <si>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</si>
  <si>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</si>
  <si>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</si>
  <si>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</si>
  <si>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</si>
  <si>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</si>
  <si>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</si>
  <si>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</si>
  <si>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</si>
  <si>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</si>
  <si>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</si>
  <si>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</si>
  <si>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</si>
  <si>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</si>
  <si>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</si>
  <si>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</si>
  <si>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</si>
  <si>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</si>
  <si>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</si>
  <si>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</si>
  <si>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</si>
  <si>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</si>
  <si>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</si>
  <si>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</si>
  <si>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</si>
  <si>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</si>
  <si>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</si>
  <si>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</si>
  <si>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</si>
  <si>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</si>
  <si>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</si>
  <si>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</si>
  <si>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</si>
  <si>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</si>
  <si>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</si>
  <si>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</si>
  <si>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</si>
  <si>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</si>
  <si>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</si>
  <si>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</si>
  <si>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</si>
  <si>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</si>
  <si>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</si>
  <si>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</si>
  <si>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</si>
  <si>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</si>
  <si>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</si>
  <si>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</si>
  <si>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</si>
  <si>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</si>
  <si>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</si>
  <si>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</si>
  <si>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</si>
  <si>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</si>
  <si>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</si>
  <si>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</si>
  <si>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</si>
  <si>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</si>
  <si>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</si>
  <si>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</si>
  <si>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</si>
  <si>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</si>
  <si>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</si>
  <si>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</si>
  <si>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</si>
  <si>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</si>
  <si>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</si>
  <si>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</si>
  <si>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</si>
  <si>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</si>
  <si>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</si>
  <si>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</si>
  <si>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</si>
  <si>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</si>
  <si>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</si>
  <si>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</si>
  <si>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</si>
  <si>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</si>
  <si>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</si>
  <si>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</si>
  <si>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</si>
  <si>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</si>
  <si>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</si>
  <si>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</si>
  <si>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</si>
  <si>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</si>
  <si>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</si>
  <si>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</si>
  <si>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</si>
  <si>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</si>
  <si>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</si>
  <si>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</si>
  <si>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</si>
  <si>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</si>
  <si>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</si>
  <si>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</si>
  <si>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</si>
  <si>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</si>
  <si>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</si>
  <si>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</si>
  <si>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</si>
  <si>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</si>
  <si>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</si>
  <si>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</si>
  <si>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</si>
  <si>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</si>
  <si>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</si>
  <si>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</si>
  <si>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</si>
  <si>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</si>
  <si>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</si>
  <si>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</si>
  <si>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</si>
  <si>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</si>
  <si>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</si>
  <si>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</si>
  <si>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</si>
  <si>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</si>
  <si>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</si>
  <si>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</si>
  <si>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</si>
  <si>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</si>
  <si>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</si>
  <si>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</si>
  <si>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</si>
  <si>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</si>
  <si>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</si>
  <si>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</si>
  <si>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</si>
  <si>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</si>
  <si>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</si>
  <si>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</si>
  <si>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</si>
  <si>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</si>
  <si>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</si>
  <si>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</si>
  <si>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</si>
  <si>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</si>
  <si>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</si>
  <si>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</si>
  <si>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</si>
  <si>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</si>
  <si>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</si>
  <si>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</si>
  <si>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</si>
  <si>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</si>
  <si>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</si>
  <si>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</si>
  <si>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</si>
  <si>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</si>
  <si>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</si>
  <si>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</si>
  <si>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</si>
  <si>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</si>
  <si>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</si>
  <si>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</si>
  <si>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</si>
  <si>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</si>
  <si>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</si>
  <si>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</si>
  <si>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</si>
  <si>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</si>
  <si>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</si>
  <si>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</si>
  <si>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</si>
  <si>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</si>
  <si>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</si>
  <si>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</si>
  <si>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</si>
  <si>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</si>
  <si>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</si>
  <si>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</si>
  <si>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</si>
  <si>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</si>
  <si>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</si>
  <si>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</si>
  <si>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</si>
  <si>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</si>
  <si>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</si>
  <si>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</si>
  <si>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</si>
  <si>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</si>
  <si>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</si>
  <si>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</si>
  <si>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</si>
  <si>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</si>
  <si>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</si>
  <si>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</si>
  <si>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</si>
  <si>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</si>
  <si>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</si>
  <si>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</si>
  <si>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</si>
  <si>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</si>
  <si>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</si>
  <si>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</si>
  <si>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</si>
  <si>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</si>
  <si>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</si>
  <si>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</si>
  <si>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</si>
  <si>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</si>
  <si>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</si>
  <si>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</si>
  <si>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</si>
  <si>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</si>
  <si>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</si>
  <si>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</si>
  <si>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</si>
  <si>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</si>
  <si>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</si>
  <si>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</si>
  <si>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</si>
  <si>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</si>
  <si>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</si>
  <si>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</si>
  <si>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</si>
  <si>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</si>
  <si>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</si>
  <si>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</si>
  <si>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</si>
  <si>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</si>
  <si>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</si>
  <si>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</si>
  <si>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</si>
  <si>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</si>
  <si>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</si>
  <si>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</si>
  <si>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</si>
  <si>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</si>
  <si>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</si>
  <si>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</si>
  <si>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</si>
  <si>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</si>
  <si>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</si>
  <si>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</si>
  <si>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</si>
  <si>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</si>
  <si>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</si>
  <si>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</si>
  <si>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</si>
  <si>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</si>
  <si>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</si>
  <si>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</si>
  <si>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</si>
  <si>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</si>
  <si>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</si>
  <si>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</si>
  <si>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</si>
  <si>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</si>
  <si>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</si>
  <si>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</si>
  <si>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</si>
  <si>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</si>
  <si>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</si>
  <si>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</si>
  <si>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</si>
  <si>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</si>
  <si>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</si>
  <si>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</si>
  <si>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</si>
  <si>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</si>
  <si>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</si>
  <si>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</si>
  <si>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</si>
  <si>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</si>
  <si>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</si>
  <si>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</si>
  <si>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</si>
  <si>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</si>
  <si>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</si>
  <si>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</si>
  <si>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</si>
  <si>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</si>
  <si>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</si>
  <si>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</si>
  <si>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</si>
  <si>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</si>
  <si>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</si>
  <si>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</si>
  <si>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</si>
  <si>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</si>
  <si>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</si>
  <si>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</si>
  <si>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</si>
  <si>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</si>
  <si>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</si>
  <si>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</si>
  <si>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</si>
  <si>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</si>
  <si>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</si>
  <si>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</si>
  <si>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</si>
  <si>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</si>
  <si>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</si>
  <si>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</si>
  <si>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</si>
  <si>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</si>
  <si>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</si>
  <si>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</si>
  <si>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</si>
  <si>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</si>
  <si>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</si>
  <si>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</si>
  <si>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</si>
  <si>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</si>
  <si>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</si>
  <si>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</si>
  <si>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</si>
  <si>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</si>
  <si>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</si>
  <si>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</si>
  <si>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</si>
  <si>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</si>
  <si>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</si>
  <si>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</si>
  <si>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</si>
  <si>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</si>
  <si>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</si>
  <si>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</si>
  <si>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</si>
  <si>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</si>
  <si>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</si>
  <si>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</si>
  <si>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</si>
  <si>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</si>
  <si>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</si>
  <si>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</si>
  <si>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</si>
  <si>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</si>
  <si>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</si>
  <si>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</si>
  <si>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</si>
  <si>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</si>
  <si>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</si>
  <si>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</si>
  <si>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</si>
  <si>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</si>
  <si>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</si>
  <si>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</si>
  <si>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</si>
  <si>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</si>
  <si>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</si>
  <si>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</si>
  <si>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</si>
  <si>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</si>
  <si>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</si>
  <si>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</si>
  <si>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</si>
  <si>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</si>
  <si>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</si>
  <si>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</si>
  <si>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</si>
  <si>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</si>
  <si>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</si>
  <si>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</si>
  <si>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</si>
  <si>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</si>
  <si>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</si>
  <si>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</si>
  <si>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</si>
  <si>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</si>
  <si>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</si>
  <si>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</si>
  <si>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</si>
  <si>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</si>
  <si>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</si>
  <si>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</si>
  <si>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</si>
  <si>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</si>
  <si>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</si>
  <si>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</si>
  <si>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</si>
  <si>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</si>
  <si>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</si>
  <si>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</si>
  <si>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</si>
  <si>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</si>
  <si>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</si>
  <si>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</si>
  <si>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</si>
  <si>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</si>
  <si>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</si>
  <si>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</si>
  <si>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</si>
  <si>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</si>
  <si>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</si>
  <si>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</si>
  <si>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</si>
  <si>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</si>
  <si>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</si>
  <si>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</si>
  <si>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</si>
  <si>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</si>
  <si>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</si>
  <si>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</si>
  <si>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</si>
  <si>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</si>
  <si>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</si>
  <si>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</si>
  <si>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</si>
  <si>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</si>
  <si>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</si>
  <si>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</si>
  <si>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</si>
  <si>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</si>
  <si>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</si>
  <si>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</si>
  <si>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</si>
  <si>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</si>
  <si>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</si>
  <si>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</si>
  <si>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</si>
  <si>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</si>
  <si>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</si>
  <si>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</si>
  <si>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</si>
  <si>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</si>
  <si>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</si>
  <si>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</si>
  <si>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</si>
  <si>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</si>
  <si>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</si>
  <si>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</si>
  <si>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</si>
  <si>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</si>
  <si>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</si>
  <si>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</si>
  <si>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</si>
  <si>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</si>
  <si>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</si>
  <si>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</si>
  <si>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</si>
  <si>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</si>
  <si>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</si>
  <si>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</si>
  <si>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</si>
  <si>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</si>
  <si>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</si>
  <si>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</si>
  <si>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</si>
  <si>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</si>
  <si>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</si>
  <si>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</si>
  <si>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</si>
  <si>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</si>
  <si>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</si>
  <si>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</si>
  <si>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</si>
  <si>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</si>
  <si>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</si>
  <si>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</si>
  <si>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</si>
  <si>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</si>
  <si>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</si>
  <si>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</si>
  <si>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</si>
  <si>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</si>
  <si>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</si>
  <si>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</si>
  <si>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</si>
  <si>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</si>
  <si>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</si>
  <si>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</si>
  <si>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</si>
  <si>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</si>
  <si>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</si>
  <si>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</si>
  <si>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</si>
  <si>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</si>
  <si>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</si>
  <si>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</si>
  <si>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</si>
  <si>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</si>
  <si>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</si>
  <si>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</si>
  <si>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</si>
  <si>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</si>
  <si>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</si>
  <si>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</si>
  <si>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</si>
  <si>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</si>
  <si>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</si>
  <si>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</si>
  <si>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</si>
  <si>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</si>
  <si>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</si>
  <si>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</si>
  <si>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</si>
  <si>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</si>
  <si>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</si>
  <si>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</si>
  <si>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</si>
  <si>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</si>
  <si>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</si>
  <si>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</si>
  <si>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</si>
  <si>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</si>
  <si>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</si>
  <si>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</si>
  <si>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</si>
  <si>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</si>
  <si>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</si>
  <si>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</si>
  <si>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</si>
  <si>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</si>
  <si>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</si>
  <si>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</si>
  <si>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</si>
  <si>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</si>
  <si>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</si>
  <si>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</si>
  <si>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</si>
  <si>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</si>
  <si>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</si>
  <si>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</si>
  <si>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</si>
  <si>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</si>
  <si>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</si>
  <si>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</si>
  <si>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</si>
  <si>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</si>
  <si>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</si>
  <si>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</si>
  <si>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</si>
  <si>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</si>
  <si>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</si>
  <si>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</si>
  <si>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</si>
  <si>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</si>
  <si>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</si>
  <si>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</si>
  <si>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</si>
  <si>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</si>
  <si>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</si>
  <si>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</si>
  <si>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</si>
  <si>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</si>
  <si>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</si>
  <si>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</si>
  <si>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</si>
  <si>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</si>
  <si>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</si>
  <si>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</si>
  <si>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</si>
  <si>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</si>
  <si>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</si>
  <si>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</si>
  <si>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</si>
  <si>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</si>
  <si>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</si>
  <si>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</si>
  <si>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</si>
  <si>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</si>
  <si>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</si>
  <si>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</si>
  <si>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</si>
  <si>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</si>
  <si>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</si>
  <si>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</si>
  <si>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</si>
  <si>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</si>
  <si>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</si>
  <si>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</si>
  <si>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</si>
  <si>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</si>
  <si>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</si>
  <si>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</si>
  <si>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</si>
  <si>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</si>
  <si>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</si>
  <si>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</si>
  <si>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</si>
  <si>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</si>
  <si>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</si>
  <si>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</si>
  <si>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</si>
  <si>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</si>
  <si>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</si>
  <si>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</si>
  <si>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</si>
  <si>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</si>
  <si>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</si>
  <si>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</si>
  <si>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</si>
  <si>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</si>
  <si>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</si>
  <si>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</si>
  <si>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</si>
  <si>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</si>
  <si>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</si>
  <si>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</si>
  <si>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</si>
  <si>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</si>
  <si>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</si>
  <si>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</si>
  <si>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</si>
  <si>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</si>
  <si>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</si>
  <si>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</si>
  <si>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</si>
  <si>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</si>
  <si>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</si>
  <si>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</si>
  <si>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</si>
  <si>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</si>
  <si>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</si>
  <si>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</si>
  <si>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</si>
  <si>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</si>
  <si>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</si>
  <si>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</si>
  <si>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</si>
  <si>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</si>
  <si>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</si>
  <si>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</si>
  <si>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</si>
  <si>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</si>
  <si>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</si>
  <si>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</si>
  <si>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</si>
  <si>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</si>
  <si>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</si>
  <si>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</si>
  <si>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</si>
  <si>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</si>
  <si>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</si>
  <si>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</si>
  <si>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</si>
  <si>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</si>
  <si>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</si>
  <si>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</si>
  <si>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</si>
  <si>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</si>
  <si>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</si>
  <si>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</si>
  <si>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</si>
  <si>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</si>
  <si>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</si>
  <si>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</si>
  <si>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</si>
  <si>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</si>
  <si>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</si>
  <si>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</si>
  <si>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</si>
  <si>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</si>
  <si>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</si>
  <si>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</si>
  <si>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</si>
  <si>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</si>
  <si>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</si>
  <si>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</si>
  <si>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</si>
  <si>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</si>
  <si>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</si>
  <si>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</si>
  <si>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</si>
  <si>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</si>
  <si>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</si>
  <si>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</si>
  <si>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</si>
  <si>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</si>
  <si>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</si>
  <si>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</si>
  <si>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</si>
  <si>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</si>
  <si>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</si>
  <si>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</si>
  <si>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</si>
  <si>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</si>
  <si>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</si>
  <si>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</si>
  <si>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</si>
  <si>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</si>
  <si>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</si>
  <si>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</si>
  <si>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</si>
  <si>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</si>
  <si>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</si>
  <si>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</si>
  <si>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</si>
  <si>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</si>
  <si>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</si>
  <si>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</si>
  <si>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</si>
  <si>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</si>
  <si>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</si>
  <si>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</si>
  <si>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</si>
  <si>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</si>
  <si>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</si>
  <si>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</si>
  <si>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</si>
  <si>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</si>
  <si>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</si>
  <si>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</si>
  <si>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</si>
  <si>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</si>
  <si>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</si>
  <si>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</si>
  <si>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</si>
  <si>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</si>
  <si>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</si>
  <si>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</si>
  <si>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</si>
  <si>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</si>
  <si>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</si>
  <si>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</si>
  <si>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</si>
  <si>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</si>
  <si>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</si>
  <si>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</si>
  <si>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</si>
  <si>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</si>
  <si>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</si>
  <si>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</si>
  <si>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</si>
  <si>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</si>
  <si>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</si>
  <si>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</si>
  <si>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</si>
  <si>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</si>
  <si>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</si>
  <si>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</si>
  <si>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</si>
  <si>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</si>
  <si>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</si>
  <si>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</si>
  <si>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</si>
  <si>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</si>
  <si>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</si>
  <si>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</si>
  <si>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</si>
  <si>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</si>
  <si>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</si>
  <si>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</si>
  <si>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</si>
  <si>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</si>
  <si>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</si>
  <si>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</si>
  <si>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</si>
  <si>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</si>
  <si>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</si>
  <si>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</si>
  <si>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</si>
  <si>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</si>
  <si>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</si>
  <si>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</si>
  <si>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</si>
  <si>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</si>
  <si>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</si>
  <si>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</si>
  <si>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</si>
  <si>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</si>
  <si>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</si>
  <si>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</si>
  <si>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</si>
  <si>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</si>
  <si>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</si>
  <si>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</si>
  <si>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</si>
  <si>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</si>
  <si>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</si>
  <si>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</si>
  <si>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</si>
  <si>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</si>
  <si>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</si>
  <si>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</si>
  <si>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</si>
  <si>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</si>
  <si>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</si>
  <si>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</si>
  <si>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</si>
  <si>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</si>
  <si>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</si>
  <si>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</si>
  <si>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</si>
  <si>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</si>
  <si>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</si>
  <si>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</si>
  <si>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</si>
  <si>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</si>
  <si>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</si>
  <si>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</si>
  <si>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</si>
  <si>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</si>
  <si>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</si>
  <si>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</si>
  <si>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</si>
  <si>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</si>
  <si>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</si>
  <si>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</si>
  <si>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</si>
  <si>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</si>
  <si>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</si>
  <si>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</si>
  <si>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</si>
  <si>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</si>
  <si>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</si>
  <si>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</si>
  <si>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</si>
  <si>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</si>
  <si>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</si>
  <si>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</si>
  <si>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</si>
  <si>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</si>
  <si>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</si>
  <si>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</si>
  <si>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</si>
  <si>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</si>
  <si>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</si>
  <si>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</si>
  <si>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</si>
  <si>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</si>
  <si>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</si>
  <si>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</si>
  <si>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</si>
  <si>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</si>
  <si>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</si>
  <si>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</si>
  <si>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</si>
  <si>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</si>
  <si>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</si>
  <si>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</si>
  <si>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</si>
  <si>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</si>
  <si>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</si>
  <si>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</si>
  <si>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</si>
  <si>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</si>
  <si>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</si>
  <si>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</si>
  <si>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</si>
  <si>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</si>
  <si>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</si>
  <si>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</si>
  <si>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</si>
  <si>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</si>
  <si>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</si>
  <si>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</si>
  <si>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</si>
  <si>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</si>
  <si>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</si>
  <si>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</si>
  <si>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</si>
  <si>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</si>
  <si>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</si>
  <si>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</si>
  <si>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</si>
  <si>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</si>
  <si>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</si>
  <si>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</si>
  <si>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</si>
  <si>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</si>
  <si>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</si>
  <si>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</si>
  <si>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</si>
  <si>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</si>
  <si>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</si>
  <si>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</si>
  <si>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</si>
  <si>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</si>
  <si>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</si>
  <si>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</si>
  <si>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</si>
  <si>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</si>
  <si>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</si>
  <si>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</si>
  <si>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</si>
  <si>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</si>
  <si>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</si>
  <si>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</si>
  <si>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</si>
  <si>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</si>
  <si>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</si>
  <si>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</si>
  <si>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</si>
  <si>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</si>
  <si>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</si>
  <si>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</si>
  <si>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</si>
  <si>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</si>
  <si>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</si>
  <si>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</si>
  <si>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</si>
  <si>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</si>
  <si>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</si>
  <si>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</si>
  <si>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</si>
  <si>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</si>
  <si>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</si>
  <si>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</si>
  <si>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</si>
  <si>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</si>
  <si>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</si>
  <si>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</si>
  <si>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</si>
  <si>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</si>
  <si>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</si>
  <si>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</si>
  <si>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</si>
  <si>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</si>
  <si>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</si>
  <si>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</si>
  <si>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</si>
  <si>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</si>
  <si>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</si>
  <si>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</si>
  <si>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</si>
  <si>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</si>
  <si>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</si>
  <si>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</si>
  <si>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</si>
  <si>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</si>
  <si>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</si>
  <si>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</si>
  <si>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</si>
  <si>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</si>
  <si>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</si>
  <si>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</si>
  <si>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</si>
  <si>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</si>
  <si>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</si>
  <si>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</si>
  <si>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</si>
  <si>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</si>
  <si>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</si>
  <si>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</si>
  <si>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</si>
  <si>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</si>
  <si>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</si>
  <si>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</si>
  <si>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</si>
  <si>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</si>
  <si>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</si>
  <si>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</si>
  <si>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</si>
  <si>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</si>
  <si>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</si>
  <si>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</si>
  <si>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</si>
  <si>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</si>
  <si>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</si>
  <si>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</si>
  <si>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</si>
  <si>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</si>
  <si>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</si>
  <si>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</si>
  <si>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</si>
  <si>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</si>
  <si>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</si>
  <si>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</si>
  <si>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</si>
  <si>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</si>
  <si>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</si>
  <si>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</si>
  <si>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</si>
  <si>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</si>
  <si>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</si>
  <si>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</si>
  <si>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</si>
  <si>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</si>
  <si>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</si>
  <si>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</si>
  <si>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</si>
  <si>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</si>
  <si>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</si>
  <si>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</si>
  <si>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</si>
  <si>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</si>
  <si>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</si>
  <si>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</si>
  <si>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</si>
  <si>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</si>
  <si>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</si>
  <si>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</si>
  <si>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</si>
  <si>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</si>
  <si>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</si>
  <si>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</si>
  <si>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</si>
  <si>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</si>
  <si>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</si>
  <si>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</si>
  <si>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</si>
  <si>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</si>
  <si>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</si>
  <si>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</si>
  <si>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</si>
  <si>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</si>
  <si>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</si>
  <si>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</si>
  <si>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</si>
  <si>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</si>
  <si>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</si>
  <si>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</si>
  <si>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</si>
  <si>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</si>
  <si>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</si>
  <si>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</si>
  <si>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</si>
  <si>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</si>
  <si>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</si>
  <si>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</si>
  <si>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</si>
  <si>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</si>
  <si>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</si>
  <si>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</si>
  <si>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</si>
  <si>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</si>
  <si>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</si>
  <si>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</si>
  <si>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</si>
  <si>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</si>
  <si>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</si>
  <si>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</si>
  <si>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</si>
  <si>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</si>
  <si>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</si>
  <si>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</si>
  <si>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</si>
  <si>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</si>
  <si>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</si>
  <si>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</si>
  <si>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</si>
  <si>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</si>
  <si>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</si>
  <si>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</si>
  <si>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</si>
  <si>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</si>
  <si>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</si>
  <si>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</si>
  <si>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</si>
  <si>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</si>
  <si>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</si>
  <si>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</si>
  <si>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</si>
  <si>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</si>
  <si>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</si>
  <si>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</si>
  <si>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</si>
  <si>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</si>
  <si>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</si>
  <si>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</si>
  <si>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</si>
  <si>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</si>
  <si>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</si>
  <si>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</si>
  <si>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</si>
  <si>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</si>
  <si>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</si>
  <si>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</si>
  <si>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</si>
  <si>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</si>
  <si>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</si>
  <si>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</si>
  <si>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</si>
  <si>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</si>
  <si>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</si>
  <si>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</si>
  <si>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</si>
  <si>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</si>
  <si>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</si>
  <si>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</si>
  <si>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</si>
  <si>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</si>
  <si>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</si>
  <si>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</si>
  <si>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</si>
  <si>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</si>
  <si>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</si>
  <si>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</si>
  <si>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</si>
  <si>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</si>
  <si>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</si>
  <si>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</si>
  <si>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</si>
  <si>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</si>
  <si>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</si>
  <si>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</si>
  <si>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</si>
  <si>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</si>
  <si>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</si>
  <si>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</si>
  <si>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</si>
  <si>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</si>
  <si>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</si>
  <si>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</si>
  <si>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</si>
  <si>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</si>
  <si>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</si>
  <si>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</si>
  <si>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</si>
  <si>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</si>
  <si>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</si>
  <si>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</si>
  <si>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</si>
  <si>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</si>
  <si>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</si>
  <si>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</si>
  <si>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</si>
  <si>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</si>
  <si>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</si>
  <si>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</si>
  <si>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</si>
  <si>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</si>
  <si>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</si>
  <si>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</si>
  <si>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</si>
  <si>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</si>
  <si>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</si>
  <si>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</si>
  <si>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</si>
  <si>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</si>
  <si>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</si>
  <si>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</si>
  <si>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</si>
  <si>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</si>
  <si>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</si>
  <si>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</si>
  <si>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</si>
  <si>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</si>
  <si>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</si>
  <si>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</si>
  <si>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</si>
  <si>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</si>
  <si>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</si>
  <si>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</si>
  <si>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</si>
  <si>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</si>
  <si>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</si>
  <si>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</si>
  <si>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</si>
  <si>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</si>
  <si>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</si>
  <si>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</si>
  <si>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</si>
  <si>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</si>
  <si>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</si>
  <si>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</si>
  <si>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</si>
  <si>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</si>
  <si>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</si>
  <si>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</si>
  <si>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</si>
  <si>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</si>
  <si>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</si>
  <si>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</si>
  <si>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</si>
  <si>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</si>
  <si>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</si>
  <si>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</si>
  <si>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</si>
  <si>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</si>
  <si>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</si>
  <si>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</si>
  <si>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</si>
  <si>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</si>
  <si>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</si>
  <si>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</si>
  <si>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</si>
  <si>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</si>
  <si>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</si>
  <si>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</si>
  <si>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</si>
  <si>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</si>
  <si>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</si>
  <si>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</si>
  <si>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</si>
  <si>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</si>
  <si>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</si>
  <si>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</si>
  <si>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</si>
  <si>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</si>
  <si>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</si>
  <si>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</si>
  <si>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</si>
  <si>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</si>
  <si>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</si>
  <si>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</si>
  <si>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</si>
  <si>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</si>
  <si>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</si>
  <si>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</si>
  <si>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</si>
  <si>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</si>
  <si>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</si>
  <si>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</si>
  <si>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</si>
  <si>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</si>
  <si>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</si>
  <si>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</si>
  <si>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</si>
  <si>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</si>
  <si>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</si>
  <si>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</si>
  <si>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</si>
  <si>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</si>
  <si>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</si>
  <si>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</si>
  <si>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</si>
  <si>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</si>
  <si>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</si>
  <si>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</si>
  <si>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</si>
  <si>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</si>
  <si>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</si>
  <si>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</si>
  <si>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</si>
  <si>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</si>
  <si>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</si>
  <si>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</si>
  <si>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</si>
  <si>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</si>
  <si>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</si>
  <si>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</si>
  <si>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</si>
  <si>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</si>
  <si>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</si>
  <si>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</si>
  <si>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</si>
  <si>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</si>
  <si>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</si>
  <si>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</si>
  <si>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</si>
  <si>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</si>
  <si>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</si>
  <si>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</si>
  <si>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</si>
  <si>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</si>
  <si>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</si>
  <si>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</si>
  <si>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</si>
  <si>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</si>
  <si>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</si>
  <si>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</si>
  <si>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</si>
  <si>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</si>
  <si>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</si>
  <si>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</si>
  <si>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</si>
  <si>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</si>
  <si>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</si>
  <si>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</si>
  <si>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</si>
  <si>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</si>
  <si>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</si>
  <si>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</si>
  <si>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</si>
  <si>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</si>
  <si>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</si>
  <si>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</si>
  <si>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</si>
  <si>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</si>
  <si>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</si>
  <si>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</si>
  <si>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</si>
  <si>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</si>
  <si>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</si>
  <si>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</si>
  <si>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</si>
  <si>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</si>
  <si>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</si>
  <si>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</si>
  <si>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</si>
  <si>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</si>
  <si>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</si>
  <si>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</si>
  <si>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</si>
  <si>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</si>
  <si>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</si>
  <si>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</si>
  <si>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</si>
  <si>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</si>
  <si>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</si>
  <si>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</si>
  <si>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</si>
  <si>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</si>
  <si>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</si>
  <si>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</si>
  <si>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</si>
  <si>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</si>
  <si>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</si>
  <si>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</si>
  <si>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</si>
  <si>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</si>
  <si>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</si>
  <si>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</si>
  <si>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</si>
  <si>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</si>
  <si>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</si>
  <si>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</si>
  <si>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</si>
  <si>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</si>
  <si>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</si>
  <si>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</si>
  <si>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</si>
  <si>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</si>
  <si>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</si>
  <si>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</si>
  <si>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</si>
  <si>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</si>
  <si>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</si>
  <si>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</si>
  <si>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</si>
  <si>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</si>
  <si>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</si>
  <si>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</si>
  <si>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</si>
  <si>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</si>
  <si>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</si>
  <si>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</si>
  <si>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</si>
  <si>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</si>
  <si>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</si>
  <si>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</si>
  <si>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</si>
  <si>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</si>
  <si>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</si>
  <si>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</si>
  <si>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</si>
  <si>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</si>
  <si>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</si>
  <si>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</si>
  <si>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</si>
  <si>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</si>
  <si>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</si>
  <si>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</si>
  <si>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</si>
  <si>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</si>
  <si>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</si>
  <si>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</si>
  <si>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</si>
  <si>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</si>
  <si>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</si>
  <si>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</si>
  <si>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</si>
  <si>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</si>
  <si>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</si>
  <si>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</si>
  <si>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</si>
  <si>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</si>
  <si>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</si>
  <si>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</si>
  <si>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</si>
  <si>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</si>
  <si>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</si>
  <si>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</si>
  <si>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</si>
  <si>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</si>
  <si>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</si>
  <si>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</si>
  <si>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</si>
  <si>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</si>
  <si>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</si>
  <si>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</si>
  <si>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</si>
  <si>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</si>
  <si>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</si>
  <si>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</si>
  <si>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</si>
  <si>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</si>
  <si>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</si>
  <si>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</si>
  <si>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</si>
  <si>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</si>
  <si>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</si>
  <si>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</si>
  <si>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</si>
  <si>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</si>
  <si>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</si>
  <si>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</si>
  <si>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</si>
  <si>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</si>
  <si>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</si>
  <si>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</si>
  <si>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</si>
  <si>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</si>
  <si>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</si>
  <si>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</si>
  <si>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</si>
  <si>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</si>
  <si>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</si>
  <si>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</si>
  <si>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</si>
  <si>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</si>
  <si>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</si>
  <si>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</si>
  <si>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</si>
  <si>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</si>
  <si>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</si>
  <si>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</si>
  <si>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</si>
  <si>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</si>
  <si>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</si>
  <si>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</si>
  <si>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</si>
  <si>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</si>
  <si>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</si>
  <si>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</si>
  <si>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</si>
  <si>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</si>
  <si>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</si>
  <si>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</si>
  <si>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</si>
  <si>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</si>
  <si>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</si>
  <si>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</si>
  <si>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</si>
  <si>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</si>
  <si>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</si>
  <si>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</si>
  <si>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</si>
  <si>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</si>
  <si>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</si>
  <si>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</si>
  <si>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</si>
  <si>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</si>
  <si>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</si>
  <si>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</si>
  <si>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</si>
  <si>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</si>
  <si>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</si>
  <si>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</si>
  <si>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</si>
  <si>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</si>
  <si>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</si>
  <si>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</si>
  <si>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</si>
  <si>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</si>
  <si>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</si>
  <si>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</si>
  <si>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</si>
  <si>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</si>
  <si>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</si>
  <si>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</si>
  <si>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</si>
  <si>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</si>
  <si>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</si>
  <si>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</si>
  <si>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</si>
  <si>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</si>
  <si>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</si>
  <si>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</si>
  <si>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</si>
  <si>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</si>
  <si>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</si>
  <si>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</si>
  <si>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</si>
  <si>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</si>
  <si>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</si>
  <si>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</si>
  <si>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</si>
  <si>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</si>
  <si>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</si>
  <si>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</si>
  <si>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</si>
  <si>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</si>
  <si>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</si>
  <si>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</si>
  <si>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</si>
  <si>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</si>
  <si>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</si>
  <si>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</si>
  <si>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</si>
  <si>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</si>
  <si>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</si>
  <si>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</si>
  <si>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</si>
  <si>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</si>
  <si>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</si>
  <si>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</si>
  <si>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</si>
  <si>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</si>
  <si>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</si>
  <si>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</si>
  <si>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</si>
  <si>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</si>
  <si>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</si>
  <si>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</si>
  <si>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</si>
  <si>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</si>
  <si>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</si>
  <si>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</si>
  <si>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</si>
  <si>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</si>
  <si>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</si>
  <si>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</si>
  <si>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</si>
  <si>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</si>
  <si>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</si>
  <si>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</si>
  <si>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</si>
  <si>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</si>
  <si>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</si>
  <si>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</si>
  <si>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</si>
  <si>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</si>
  <si>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</si>
  <si>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</si>
  <si>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</si>
  <si>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</si>
  <si>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</si>
  <si>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</si>
  <si>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</si>
  <si>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</si>
  <si>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</si>
  <si>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</si>
  <si>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</si>
  <si>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</si>
  <si>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</si>
  <si>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</si>
  <si>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</si>
  <si>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</si>
  <si>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</si>
  <si>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</si>
  <si>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</si>
  <si>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</si>
  <si>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</si>
  <si>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</si>
  <si>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</si>
  <si>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</si>
  <si>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</si>
  <si>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</si>
  <si>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</si>
  <si>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</si>
  <si>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</si>
  <si>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</si>
  <si>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</si>
  <si>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</si>
  <si>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</si>
  <si>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</si>
  <si>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</si>
  <si>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</si>
  <si>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</si>
  <si>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</si>
  <si>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</si>
  <si>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</si>
  <si>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</si>
  <si>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</si>
  <si>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</si>
  <si>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</si>
  <si>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</si>
  <si>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</si>
  <si>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</si>
  <si>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</si>
  <si>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</si>
  <si>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</si>
  <si>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</si>
  <si>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</si>
  <si>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</si>
  <si>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</si>
  <si>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</si>
  <si>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</si>
  <si>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</si>
  <si>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</si>
  <si>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</si>
  <si>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</si>
  <si>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</si>
  <si>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</si>
  <si>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</si>
  <si>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</si>
  <si>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</si>
  <si>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</si>
  <si>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</si>
  <si>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</si>
  <si>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</si>
  <si>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</si>
  <si>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</si>
  <si>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</si>
  <si>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</si>
  <si>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</si>
  <si>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</si>
  <si>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</si>
  <si>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</si>
  <si>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</si>
  <si>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</si>
  <si>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</si>
  <si>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</si>
  <si>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</si>
  <si>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</si>
  <si>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</si>
  <si>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</si>
  <si>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</si>
  <si>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</si>
  <si>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</si>
  <si>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</si>
  <si>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</si>
  <si>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</si>
  <si>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</si>
  <si>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</si>
  <si>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</si>
  <si>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</si>
  <si>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</si>
  <si>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</si>
  <si>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</si>
  <si>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</si>
  <si>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</si>
  <si>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</si>
  <si>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</si>
  <si>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</si>
  <si>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</si>
  <si>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</si>
  <si>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</si>
  <si>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</si>
  <si>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</si>
  <si>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</si>
  <si>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</si>
  <si>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</si>
  <si>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</si>
  <si>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</si>
  <si>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</si>
  <si>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</si>
  <si>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</si>
  <si>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</si>
  <si>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</si>
  <si>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</si>
  <si>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</si>
  <si>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</si>
  <si>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</si>
  <si>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</si>
  <si>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</si>
  <si>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</si>
  <si>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</si>
  <si>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</si>
  <si>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</si>
  <si>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</si>
  <si>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</si>
  <si>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</si>
  <si>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</si>
  <si>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</si>
  <si>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</si>
  <si>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</si>
  <si>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</si>
  <si>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</si>
  <si>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</si>
  <si>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</si>
  <si>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</si>
  <si>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</si>
  <si>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</si>
  <si>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</si>
  <si>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</si>
  <si>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</si>
  <si>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</si>
  <si>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</si>
  <si>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</si>
  <si>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</si>
  <si>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</si>
  <si>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</si>
  <si>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</si>
  <si>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</si>
  <si>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</si>
  <si>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</si>
  <si>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</si>
  <si>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</si>
  <si>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</si>
  <si>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</si>
  <si>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</si>
  <si>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</si>
  <si>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</si>
  <si>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</si>
  <si>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</si>
  <si>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</si>
  <si>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</si>
  <si>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</si>
  <si>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</si>
  <si>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</si>
  <si>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</si>
  <si>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</si>
  <si>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</si>
  <si>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</si>
  <si>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</si>
  <si>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</si>
  <si>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</si>
  <si>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</si>
  <si>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</si>
  <si>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</si>
  <si>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</si>
  <si>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</si>
  <si>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</si>
  <si>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</si>
  <si>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</si>
  <si>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</si>
  <si>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</si>
  <si>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</si>
  <si>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</si>
  <si>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</si>
  <si>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</si>
  <si>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</si>
  <si>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</si>
  <si>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</si>
  <si>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</si>
  <si>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</si>
  <si>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</si>
  <si>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</si>
  <si>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</si>
  <si>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</si>
  <si>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</si>
  <si>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</si>
  <si>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</si>
  <si>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</si>
  <si>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</si>
  <si>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</si>
  <si>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</si>
  <si>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</si>
  <si>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</si>
  <si>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</si>
  <si>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</si>
  <si>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</si>
  <si>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</si>
  <si>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</si>
  <si>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</si>
  <si>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</si>
  <si>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</si>
  <si>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</si>
  <si>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</si>
  <si>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</si>
  <si>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</si>
  <si>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</si>
  <si>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</si>
  <si>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</si>
  <si>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</si>
  <si>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</si>
  <si>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</si>
  <si>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</si>
  <si>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</si>
  <si>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</si>
  <si>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</si>
  <si>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</si>
  <si>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</si>
  <si>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</si>
  <si>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</si>
  <si>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</si>
  <si>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</si>
  <si>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</si>
  <si>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</si>
  <si>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</si>
  <si>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</si>
  <si>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</si>
  <si>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</si>
  <si>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</si>
  <si>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</si>
  <si>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</si>
  <si>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</si>
  <si>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</si>
  <si>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</si>
  <si>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</si>
  <si>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</si>
  <si>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</si>
  <si>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</si>
  <si>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</si>
  <si>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</si>
  <si>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</si>
  <si>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</si>
  <si>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</si>
  <si>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</si>
  <si>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</si>
  <si>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</si>
  <si>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</si>
  <si>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</si>
  <si>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</si>
  <si>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</si>
  <si>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</si>
  <si>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</si>
  <si>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</si>
  <si>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</si>
  <si>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</si>
  <si>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</si>
  <si>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</si>
  <si>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</si>
  <si>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</si>
  <si>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</si>
  <si>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</si>
  <si>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</si>
  <si>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</si>
  <si>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</si>
  <si>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</si>
  <si>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</si>
  <si>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</si>
  <si>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</si>
  <si>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</si>
  <si>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</si>
  <si>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</si>
  <si>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</si>
  <si>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</si>
  <si>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</si>
  <si>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</si>
  <si>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</si>
  <si>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</si>
  <si>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</si>
  <si>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</si>
  <si>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</si>
  <si>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</si>
  <si>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</si>
  <si>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</si>
  <si>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</si>
  <si>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</si>
  <si>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</si>
  <si>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</si>
  <si>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</si>
  <si>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</si>
  <si>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</si>
  <si>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</si>
  <si>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</si>
  <si>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</si>
  <si>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</si>
  <si>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</si>
  <si>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</si>
  <si>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</si>
  <si>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</si>
  <si>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</si>
  <si>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</si>
  <si>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</si>
  <si>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</si>
  <si>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</si>
  <si>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</si>
  <si>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</si>
  <si>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</si>
  <si>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</si>
  <si>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</si>
  <si>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</si>
  <si>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</si>
  <si>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</si>
  <si>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</si>
  <si>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</si>
  <si>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</si>
  <si>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</si>
  <si>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</si>
  <si>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</si>
  <si>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</si>
  <si>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</si>
  <si>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</si>
  <si>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</si>
  <si>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</si>
  <si>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</si>
  <si>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</si>
  <si>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</si>
  <si>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</si>
  <si>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</si>
  <si>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</si>
  <si>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</si>
  <si>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</si>
  <si>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</si>
  <si>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</si>
  <si>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</si>
  <si>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</si>
  <si>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</si>
  <si>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</si>
  <si>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</si>
  <si>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</si>
  <si>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</si>
  <si>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</si>
  <si>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</si>
  <si>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</si>
  <si>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</si>
  <si>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</si>
  <si>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</si>
  <si>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</si>
  <si>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</si>
  <si>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</si>
  <si>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</si>
  <si>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</si>
  <si>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</si>
  <si>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</si>
  <si>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</si>
  <si>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</si>
  <si>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</si>
  <si>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</si>
  <si>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</si>
  <si>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</si>
  <si>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</si>
  <si>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</si>
  <si>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</si>
  <si>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</si>
  <si>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</si>
  <si>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</si>
  <si>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</si>
  <si>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</si>
  <si>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</si>
  <si>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</si>
  <si>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</si>
  <si>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</si>
  <si>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</si>
  <si>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</si>
  <si>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</si>
  <si>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</si>
  <si>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</si>
  <si>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</si>
  <si>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</si>
  <si>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</si>
  <si>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</si>
  <si>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</si>
  <si>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</si>
  <si>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</si>
  <si>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</si>
  <si>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</si>
  <si>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</si>
  <si>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</si>
  <si>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</si>
  <si>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</si>
  <si>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</si>
  <si>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</si>
  <si>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</si>
  <si>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</si>
  <si>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</si>
  <si>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</si>
  <si>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</si>
  <si>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</si>
  <si>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</si>
  <si>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</si>
  <si>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</si>
  <si>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</si>
  <si>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</si>
  <si>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</si>
  <si>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</si>
  <si>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</si>
  <si>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</si>
  <si>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</si>
  <si>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</si>
  <si>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</si>
  <si>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</si>
  <si>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</si>
  <si>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</si>
  <si>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</si>
  <si>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</si>
  <si>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</si>
  <si>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</si>
  <si>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</si>
  <si>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</si>
  <si>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</si>
  <si>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</si>
  <si>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</si>
  <si>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</si>
  <si>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</si>
  <si>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</si>
  <si>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</si>
  <si>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</si>
  <si>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</si>
  <si>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</si>
  <si>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</si>
  <si>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</si>
  <si>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</si>
  <si>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</si>
  <si>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</si>
  <si>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</si>
  <si>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</si>
  <si>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</si>
  <si>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</si>
  <si>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</si>
  <si>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</si>
  <si>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</si>
  <si>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</si>
  <si>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</si>
  <si>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</si>
  <si>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</si>
  <si>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</si>
  <si>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</si>
  <si>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</si>
  <si>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</si>
  <si>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</si>
  <si>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</si>
  <si>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</si>
  <si>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</si>
  <si>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</si>
  <si>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</si>
  <si>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</si>
  <si>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</si>
  <si>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</si>
  <si>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</si>
  <si>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</si>
  <si>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</si>
  <si>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</si>
  <si>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</si>
  <si>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</si>
  <si>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</si>
  <si>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</si>
  <si>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</si>
  <si>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</si>
  <si>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</si>
  <si>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</si>
  <si>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</si>
  <si>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</si>
  <si>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</si>
  <si>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</si>
  <si>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</si>
  <si>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</si>
  <si>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</si>
  <si>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</si>
  <si>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</si>
  <si>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</si>
  <si>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</si>
  <si>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</si>
  <si>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</si>
  <si>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</si>
  <si>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</si>
  <si>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</si>
  <si>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</si>
  <si>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</si>
  <si>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</si>
  <si>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</si>
  <si>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</si>
  <si>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</si>
  <si>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</si>
  <si>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</si>
  <si>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</si>
  <si>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</si>
  <si>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</si>
  <si>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</si>
  <si>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</si>
  <si>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</si>
  <si>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</si>
  <si>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</si>
  <si>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</si>
  <si>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</si>
  <si>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</si>
  <si>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</si>
  <si>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</si>
  <si>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</si>
  <si>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</si>
  <si>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</si>
  <si>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</si>
  <si>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</si>
  <si>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</si>
  <si>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</si>
  <si>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</si>
  <si>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</si>
  <si>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</si>
  <si>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</si>
  <si>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</si>
  <si>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</si>
  <si>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</si>
  <si>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</si>
  <si>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</si>
  <si>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</si>
  <si>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</si>
  <si>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</si>
  <si>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</si>
  <si>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</si>
  <si>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</si>
  <si>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</si>
  <si>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</si>
  <si>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</si>
  <si>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</si>
  <si>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</si>
  <si>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</si>
  <si>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</si>
  <si>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</si>
  <si>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</si>
  <si>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</si>
  <si>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</si>
  <si>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</si>
  <si>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</si>
  <si>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</si>
  <si>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</si>
  <si>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</si>
  <si>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</si>
  <si>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</si>
  <si>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</si>
  <si>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</si>
  <si>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</si>
  <si>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</si>
  <si>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</si>
  <si>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</si>
  <si>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</si>
  <si>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</si>
  <si>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</si>
  <si>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</si>
  <si>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</si>
  <si>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</si>
  <si>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</si>
  <si>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</si>
  <si>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</si>
  <si>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</si>
  <si>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</si>
  <si>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</si>
  <si>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</si>
  <si>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</si>
  <si>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</si>
  <si>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</si>
  <si>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</si>
  <si>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</si>
  <si>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</si>
  <si>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</si>
  <si>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</si>
  <si>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</si>
  <si>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</si>
  <si>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</si>
  <si>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</si>
  <si>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</si>
  <si>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</si>
  <si>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</si>
  <si>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</si>
  <si>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</si>
  <si>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</si>
  <si>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</si>
  <si>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</si>
  <si>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</si>
  <si>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</si>
  <si>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</si>
  <si>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</si>
  <si>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</si>
  <si>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</si>
  <si>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</si>
  <si>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</si>
  <si>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</si>
  <si>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</si>
  <si>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</si>
  <si>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</si>
  <si>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</si>
  <si>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</si>
  <si>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</si>
  <si>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</si>
  <si>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</si>
  <si>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</si>
  <si>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</si>
  <si>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</si>
  <si>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</si>
  <si>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</si>
  <si>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</si>
  <si>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</si>
  <si>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</si>
  <si>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</si>
  <si>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</si>
  <si>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</si>
  <si>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</si>
  <si>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</si>
  <si>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</si>
  <si>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</si>
  <si>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</si>
  <si>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</si>
  <si>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</si>
  <si>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</si>
  <si>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</si>
  <si>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</si>
  <si>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</si>
  <si>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</si>
  <si>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</si>
  <si>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</si>
  <si>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</si>
  <si>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</si>
  <si>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</si>
  <si>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</si>
  <si>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</si>
  <si>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</si>
  <si>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</si>
  <si>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</si>
  <si>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</si>
  <si>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</si>
  <si>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</si>
  <si>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</si>
  <si>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</si>
  <si>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</si>
  <si>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</si>
  <si>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</si>
  <si>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</si>
  <si>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</si>
  <si>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</si>
  <si>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</si>
  <si>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</si>
  <si>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</si>
  <si>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</si>
  <si>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</si>
  <si>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</si>
  <si>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</si>
  <si>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</si>
  <si>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</si>
  <si>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</si>
  <si>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</si>
  <si>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</si>
  <si>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</si>
  <si>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</si>
  <si>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</si>
  <si>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</si>
  <si>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</si>
  <si>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</si>
  <si>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</si>
  <si>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</si>
  <si>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</si>
  <si>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</si>
  <si>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</si>
  <si>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</si>
  <si>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</si>
  <si>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</si>
  <si>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</si>
  <si>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</si>
  <si>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</si>
  <si>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</si>
  <si>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</si>
  <si>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</si>
  <si>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</si>
  <si>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</si>
  <si>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</si>
  <si>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</si>
  <si>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</si>
  <si>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</si>
  <si>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</si>
  <si>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</si>
  <si>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</si>
  <si>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</si>
  <si>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</si>
  <si>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</si>
  <si>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</si>
  <si>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</si>
  <si>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</si>
  <si>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</si>
  <si>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</si>
  <si>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</si>
  <si>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</si>
  <si>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</si>
  <si>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</si>
  <si>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</si>
  <si>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</si>
  <si>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</si>
  <si>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</si>
  <si>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</si>
  <si>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</si>
  <si>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</si>
  <si>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</si>
  <si>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</si>
  <si>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</si>
  <si>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</si>
  <si>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</si>
  <si>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</si>
  <si>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</si>
  <si>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</si>
  <si>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</si>
  <si>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</si>
  <si>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</si>
  <si>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</si>
  <si>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</si>
  <si>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</si>
  <si>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</si>
  <si>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</si>
  <si>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</si>
  <si>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</si>
  <si>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</si>
  <si>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</si>
  <si>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</si>
  <si>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</si>
  <si>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</si>
  <si>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</si>
  <si>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</si>
  <si>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</si>
  <si>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</si>
  <si>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</si>
  <si>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</si>
  <si>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</si>
  <si>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</si>
  <si>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</si>
  <si>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</si>
  <si>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</si>
  <si>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</si>
  <si>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</si>
  <si>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</si>
  <si>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</si>
  <si>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</si>
  <si>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</si>
  <si>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</si>
  <si>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</si>
  <si>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</si>
  <si>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</si>
  <si>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</si>
  <si>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</si>
  <si>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</si>
  <si>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</si>
  <si>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</si>
  <si>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</si>
  <si>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</si>
  <si>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</si>
  <si>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</si>
  <si>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</si>
  <si>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</si>
  <si>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</si>
  <si>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</si>
  <si>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</si>
  <si>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</si>
  <si>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</si>
  <si>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</si>
  <si>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</si>
  <si>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</si>
  <si>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</si>
  <si>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</si>
  <si>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</si>
  <si>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</si>
  <si>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</si>
  <si>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</si>
  <si>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</si>
  <si>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</si>
  <si>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</si>
  <si>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</si>
  <si>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</si>
  <si>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</si>
  <si>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</si>
  <si>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</si>
  <si>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</si>
  <si>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</si>
  <si>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</si>
  <si>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</si>
  <si>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</si>
  <si>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</si>
  <si>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</si>
  <si>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</si>
  <si>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</si>
  <si>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</si>
  <si>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</si>
  <si>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</si>
  <si>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</si>
  <si>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</si>
  <si>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</si>
  <si>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</si>
  <si>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</si>
  <si>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</si>
  <si>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</si>
  <si>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</si>
  <si>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</si>
  <si>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</si>
  <si>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</si>
  <si>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</si>
  <si>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</si>
  <si>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</si>
  <si>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</si>
  <si>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</si>
  <si>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</si>
  <si>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</si>
  <si>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</si>
  <si>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</si>
  <si>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</si>
  <si>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</si>
  <si>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</si>
  <si>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</si>
  <si>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</si>
  <si>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</si>
  <si>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</si>
  <si>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</si>
  <si>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</si>
  <si>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</si>
  <si>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</si>
  <si>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</si>
  <si>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</si>
  <si>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</si>
  <si>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</si>
  <si>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</si>
  <si>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</si>
  <si>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</si>
  <si>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</si>
  <si>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</si>
  <si>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</si>
  <si>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</si>
  <si>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</si>
  <si>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</si>
  <si>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</si>
  <si>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</si>
  <si>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</si>
  <si>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</si>
  <si>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</si>
  <si>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</si>
  <si>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</si>
  <si>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</si>
  <si>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</si>
  <si>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</si>
  <si>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</si>
  <si>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</si>
  <si>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</si>
  <si>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</si>
  <si>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</si>
  <si>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</si>
  <si>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</si>
  <si>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</si>
  <si>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</si>
  <si>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</si>
  <si>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</si>
  <si>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</si>
  <si>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</si>
  <si>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</si>
  <si>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</si>
  <si>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</si>
  <si>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</si>
  <si>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</si>
  <si>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</si>
  <si>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</si>
  <si>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</si>
  <si>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</si>
  <si>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</si>
  <si>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</si>
  <si>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</si>
  <si>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</si>
  <si>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</si>
  <si>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</si>
  <si>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</si>
  <si>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</si>
  <si>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</si>
  <si>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</si>
  <si>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</si>
  <si>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</si>
  <si>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</si>
  <si>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</si>
  <si>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</si>
  <si>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</si>
  <si>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</si>
  <si>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</si>
  <si>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</si>
  <si>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</si>
  <si>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</si>
  <si>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</si>
  <si>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</si>
  <si>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</si>
  <si>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</si>
  <si>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</si>
  <si>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</si>
  <si>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</si>
  <si>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</si>
  <si>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</si>
  <si>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</si>
  <si>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</si>
  <si>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</si>
  <si>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</si>
  <si>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</si>
  <si>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</si>
  <si>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</si>
  <si>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</si>
  <si>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</si>
  <si>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</si>
  <si>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</si>
  <si>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</si>
  <si>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</si>
  <si>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</si>
  <si>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</si>
  <si>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</si>
  <si>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</si>
  <si>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</si>
  <si>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</si>
  <si>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</si>
  <si>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</si>
  <si>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</si>
  <si>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</si>
  <si>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</si>
  <si>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</si>
  <si>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</si>
  <si>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</si>
  <si>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</si>
  <si>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</si>
  <si>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</si>
  <si>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</si>
  <si>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</si>
  <si>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</si>
  <si>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</si>
  <si>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</si>
  <si>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</si>
  <si>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</si>
  <si>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</si>
  <si>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</si>
  <si>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</si>
  <si>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</si>
  <si>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</si>
  <si>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</si>
  <si>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</si>
  <si>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</si>
  <si>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</si>
  <si>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</si>
  <si>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</si>
  <si>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</si>
  <si>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</si>
  <si>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</si>
  <si>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</si>
  <si>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</si>
  <si>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</si>
  <si>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</si>
  <si>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</si>
  <si>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</si>
  <si>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</si>
  <si>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</si>
  <si>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</si>
  <si>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</si>
  <si>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</si>
  <si>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</si>
  <si>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</si>
  <si>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</si>
  <si>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</si>
  <si>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</si>
  <si>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</si>
  <si>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</si>
  <si>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</si>
  <si>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</si>
  <si>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</si>
  <si>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</si>
  <si>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</si>
  <si>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</si>
  <si>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</si>
  <si>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</si>
  <si>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</si>
  <si>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</si>
  <si>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</si>
  <si>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</si>
  <si>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</si>
  <si>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</si>
  <si>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</si>
  <si>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</si>
  <si>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</si>
  <si>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</si>
  <si>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</si>
  <si>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</si>
  <si>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</si>
  <si>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</si>
  <si>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</si>
  <si>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</si>
  <si>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</si>
  <si>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</si>
  <si>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</si>
  <si>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</si>
  <si>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</si>
  <si>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</si>
  <si>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</si>
  <si>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</si>
  <si>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</si>
  <si>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</si>
  <si>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</si>
  <si>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</si>
  <si>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</si>
  <si>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</si>
  <si>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</si>
  <si>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</si>
  <si>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</si>
  <si>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</si>
  <si>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</si>
  <si>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</si>
  <si>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</si>
  <si>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</si>
  <si>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</si>
  <si>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</si>
  <si>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</si>
  <si>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</si>
  <si>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</si>
  <si>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</si>
  <si>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</si>
  <si>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</si>
  <si>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</si>
  <si>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</si>
  <si>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</si>
  <si>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</si>
  <si>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</si>
  <si>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</si>
  <si>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</si>
  <si>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</si>
  <si>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</si>
  <si>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</si>
  <si>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</si>
  <si>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</si>
  <si>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</si>
  <si>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</si>
  <si>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</si>
  <si>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</si>
  <si>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</si>
  <si>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</si>
  <si>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</si>
  <si>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</si>
  <si>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</si>
  <si>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</si>
  <si>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</si>
  <si>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</si>
  <si>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</si>
  <si>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</si>
  <si>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</si>
  <si>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</si>
  <si>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</si>
  <si>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</si>
  <si>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</si>
  <si>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</si>
  <si>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</si>
  <si>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</si>
  <si>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</si>
  <si>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</si>
  <si>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</si>
  <si>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</si>
  <si>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</si>
  <si>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</si>
  <si>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</si>
  <si>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</si>
  <si>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</si>
  <si>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</si>
  <si>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</si>
  <si>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</si>
  <si>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</si>
  <si>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</si>
  <si>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</si>
  <si>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</si>
  <si>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</si>
  <si>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</si>
  <si>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</si>
  <si>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</si>
  <si>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</si>
  <si>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</si>
  <si>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</si>
  <si>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</si>
  <si>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</si>
  <si>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</si>
  <si>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</si>
  <si>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</si>
  <si>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</si>
  <si>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</si>
  <si>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</si>
  <si>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</si>
  <si>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</si>
  <si>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</si>
  <si>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</si>
  <si>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</si>
  <si>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</si>
  <si>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</si>
  <si>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</si>
  <si>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</si>
  <si>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</si>
  <si>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</si>
  <si>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</si>
  <si>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</si>
  <si>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</si>
  <si>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</si>
  <si>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</si>
  <si>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</si>
  <si>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</si>
  <si>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</si>
  <si>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</si>
  <si>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</si>
  <si>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</si>
  <si>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</si>
  <si>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</si>
  <si>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</si>
  <si>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</si>
  <si>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</si>
  <si>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</si>
  <si>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</si>
  <si>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</si>
  <si>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</si>
  <si>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</si>
  <si>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</si>
  <si>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</si>
  <si>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</si>
  <si>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</si>
  <si>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</si>
  <si>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</si>
  <si>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</si>
  <si>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</si>
  <si>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</si>
  <si>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</si>
  <si>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</si>
  <si>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</si>
  <si>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</si>
  <si>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</si>
  <si>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</si>
  <si>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</si>
  <si>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</si>
  <si>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</si>
  <si>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</si>
  <si>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</si>
  <si>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</si>
  <si>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</si>
  <si>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</si>
  <si>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</si>
  <si>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</si>
  <si>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</si>
  <si>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</si>
  <si>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</si>
  <si>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</si>
  <si>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</si>
  <si>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</si>
  <si>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</si>
  <si>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</si>
  <si>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</si>
  <si>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</si>
  <si>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</si>
  <si>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</si>
  <si>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</si>
  <si>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</si>
  <si>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</si>
  <si>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</si>
  <si>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</si>
  <si>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</si>
  <si>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</si>
  <si>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</si>
  <si>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</si>
  <si>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</si>
  <si>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</si>
  <si>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</si>
  <si>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</si>
  <si>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</si>
  <si>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</si>
  <si>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</si>
  <si>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</si>
  <si>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</si>
  <si>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</si>
  <si>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</si>
  <si>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</si>
  <si>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</si>
  <si>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</si>
  <si>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</si>
  <si>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</si>
  <si>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</si>
  <si>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</si>
  <si>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</si>
  <si>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</si>
  <si>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</si>
  <si>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</si>
  <si>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</si>
  <si>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</si>
  <si>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</si>
  <si>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</si>
  <si>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</si>
  <si>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</si>
  <si>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</si>
  <si>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</si>
  <si>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</si>
  <si>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</si>
  <si>
    <t>充值Q4返货</t>
  </si>
  <si>
    <t>媒体赔付8936.47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</si>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</sst>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4"/>
  <sheetViews>
    <sheetView tabSelected="1" topLeftCell="I1" workbookViewId="0">
      <pane ySplit="1" topLeftCell="A2" activePane="bottomLeft" state="frozen"/>
      <selection pane="bottomLeft" activeCell="T2772" sqref="T2772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17.58203125" style="1" bestFit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f t="shared" si="7"/>
        <v>-4855403.7600000091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48</v>
      </c>
      <c r="P67" s="4">
        <v>0.01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11795950.17</v>
      </c>
      <c r="T91" s="6">
        <v>2500000</v>
      </c>
      <c r="U91" s="6">
        <v>10864041.200000009</v>
      </c>
      <c r="V91" s="7">
        <f t="shared" si="15"/>
        <v>3431908.9699999914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10" t="s">
        <v>48</v>
      </c>
      <c r="P103" s="11">
        <v>0.06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3417</v>
      </c>
      <c r="P108" s="4">
        <v>0.03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4526460.3203883441</v>
      </c>
      <c r="X108" s="7">
        <f t="shared" si="11"/>
        <v>0</v>
      </c>
      <c r="Y108" s="4">
        <v>0</v>
      </c>
      <c r="Z108" s="6">
        <v>0</v>
      </c>
      <c r="AA108" s="6">
        <f t="shared" si="12"/>
        <v>4526460.3203883441</v>
      </c>
      <c r="AB108" s="8">
        <f t="shared" si="13"/>
        <v>135793.80961165018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3417</v>
      </c>
      <c r="P122" s="4">
        <v>0.03</v>
      </c>
      <c r="Q122" s="3"/>
      <c r="R122" s="5"/>
      <c r="S122" s="6">
        <v>0</v>
      </c>
      <c r="T122" s="6">
        <v>79111.56</v>
      </c>
      <c r="U122" s="6">
        <f>62782.4599999999+78.63</f>
        <v>62861.089999999895</v>
      </c>
      <c r="V122" s="7">
        <f t="shared" si="15"/>
        <v>16250.470000000103</v>
      </c>
      <c r="W122" s="7">
        <f t="shared" si="16"/>
        <v>61030.184466019316</v>
      </c>
      <c r="X122" s="7">
        <f t="shared" si="11"/>
        <v>0</v>
      </c>
      <c r="Y122" s="4">
        <v>0</v>
      </c>
      <c r="Z122" s="6">
        <v>0</v>
      </c>
      <c r="AA122" s="6">
        <f t="shared" si="12"/>
        <v>61030.184466019316</v>
      </c>
      <c r="AB122" s="8">
        <f t="shared" si="13"/>
        <v>1830.9055339805782</v>
      </c>
      <c r="AC122" s="7">
        <f t="shared" si="17"/>
        <v>62861.089999999895</v>
      </c>
      <c r="AD122" s="4">
        <v>0.05</v>
      </c>
      <c r="AE122" s="7">
        <f t="shared" si="14"/>
        <v>3143.0544999999947</v>
      </c>
      <c r="AF122" s="4">
        <v>0</v>
      </c>
      <c r="AG122" s="7">
        <f t="shared" si="18"/>
        <v>62861.089999999895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f>S147+T147-U147</f>
        <v>110152.91999999968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190066.53</v>
      </c>
      <c r="T166" s="6">
        <v>0</v>
      </c>
      <c r="U166" s="12">
        <f>190145.16-78.63</f>
        <v>190066.53</v>
      </c>
      <c r="V166" s="7">
        <f t="shared" si="26"/>
        <v>0</v>
      </c>
      <c r="W166" s="7">
        <f t="shared" si="23"/>
        <v>186339.73529411765</v>
      </c>
      <c r="X166" s="7">
        <f t="shared" si="19"/>
        <v>0</v>
      </c>
      <c r="Y166" s="4">
        <v>0</v>
      </c>
      <c r="Z166" s="6">
        <v>0</v>
      </c>
      <c r="AA166" s="6">
        <f t="shared" si="20"/>
        <v>186339.73529411765</v>
      </c>
      <c r="AB166" s="8">
        <f t="shared" si="21"/>
        <v>3726.7947058823484</v>
      </c>
      <c r="AC166" s="7">
        <f t="shared" si="24"/>
        <v>190066.53</v>
      </c>
      <c r="AD166" s="4">
        <v>0.05</v>
      </c>
      <c r="AE166" s="7">
        <f t="shared" si="22"/>
        <v>9503.326500000001</v>
      </c>
      <c r="AF166" s="4">
        <v>0</v>
      </c>
      <c r="AG166" s="7">
        <f t="shared" si="25"/>
        <v>190066.53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3" t="s">
        <v>47</v>
      </c>
      <c r="O270" s="3" t="s">
        <v>43</v>
      </c>
      <c r="P270" s="11">
        <v>0.02</v>
      </c>
      <c r="Q270" s="3"/>
      <c r="R270" s="5"/>
      <c r="S270" s="12">
        <v>0</v>
      </c>
      <c r="T270" s="6">
        <v>0</v>
      </c>
      <c r="U270" s="6">
        <v>45527.760000000009</v>
      </c>
      <c r="V270" s="7">
        <f t="shared" si="35"/>
        <v>-45527.760000000009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3" t="s">
        <v>3417</v>
      </c>
      <c r="P274" s="4">
        <v>0.03</v>
      </c>
      <c r="Q274" s="3"/>
      <c r="R274" s="5"/>
      <c r="S274" s="12">
        <v>0</v>
      </c>
      <c r="T274" s="6">
        <v>0</v>
      </c>
      <c r="U274" s="6">
        <v>9.0300000000000011</v>
      </c>
      <c r="V274" s="7">
        <f t="shared" si="35"/>
        <v>-9.0300000000000011</v>
      </c>
      <c r="W274" s="7">
        <f t="shared" si="31"/>
        <v>8.766990291262136</v>
      </c>
      <c r="X274" s="7">
        <f t="shared" si="37"/>
        <v>0</v>
      </c>
      <c r="Y274" s="4">
        <v>0</v>
      </c>
      <c r="Z274" s="6">
        <v>0</v>
      </c>
      <c r="AA274" s="6">
        <f t="shared" si="36"/>
        <v>8.766990291262136</v>
      </c>
      <c r="AB274" s="8">
        <f t="shared" si="38"/>
        <v>0.26300970873786511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f t="shared" si="43"/>
        <v>-1.98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f>S338+T338-U338</f>
        <v>-5.0599999999999996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3" t="s">
        <v>3417</v>
      </c>
      <c r="P354" s="4">
        <v>0.03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42.592233009708735</v>
      </c>
      <c r="X354" s="7">
        <f t="shared" si="45"/>
        <v>0</v>
      </c>
      <c r="Y354" s="4">
        <v>0</v>
      </c>
      <c r="Z354" s="6">
        <v>0</v>
      </c>
      <c r="AA354" s="6">
        <f t="shared" si="44"/>
        <v>42.592233009708735</v>
      </c>
      <c r="AB354" s="8">
        <f t="shared" si="46"/>
        <v>1.2777669902912621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48</v>
      </c>
      <c r="P371" s="11">
        <v>0.04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3573991.5961538474</v>
      </c>
      <c r="X371" s="7">
        <f t="shared" si="45"/>
        <v>0</v>
      </c>
      <c r="Y371" s="4">
        <v>0</v>
      </c>
      <c r="Z371" s="6">
        <v>0</v>
      </c>
      <c r="AA371" s="6">
        <f t="shared" si="52"/>
        <v>3573991.5961538474</v>
      </c>
      <c r="AB371" s="8">
        <f t="shared" si="46"/>
        <v>142959.66384615423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6077.6800000004041</v>
      </c>
      <c r="T499" s="8">
        <v>30000</v>
      </c>
      <c r="U499" s="8">
        <v>36077.6800000004</v>
      </c>
      <c r="V499" s="12">
        <f t="shared" si="69"/>
        <v>0</v>
      </c>
      <c r="W499" s="12">
        <f t="shared" si="68"/>
        <v>34690.076923077308</v>
      </c>
      <c r="X499" s="7">
        <f t="shared" si="65"/>
        <v>14951.618820796215</v>
      </c>
      <c r="Y499" s="17">
        <v>0</v>
      </c>
      <c r="Z499" s="6">
        <v>0</v>
      </c>
      <c r="AA499" s="6">
        <f t="shared" si="64"/>
        <v>34690.076923077308</v>
      </c>
      <c r="AB499" s="8">
        <f t="shared" si="66"/>
        <v>1387.6030769230929</v>
      </c>
      <c r="AC499" s="12">
        <f t="shared" si="62"/>
        <v>19738.458102281093</v>
      </c>
      <c r="AD499" s="4">
        <v>0.12</v>
      </c>
      <c r="AE499" s="7">
        <f t="shared" si="67"/>
        <v>2368.6149722737309</v>
      </c>
      <c r="AF499" s="17">
        <v>0</v>
      </c>
      <c r="AG499" s="12">
        <f t="shared" si="63"/>
        <v>36077.6800000004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43</v>
      </c>
      <c r="P698" s="17">
        <v>0</v>
      </c>
      <c r="Q698" s="10">
        <v>1000067334</v>
      </c>
      <c r="R698" s="18"/>
      <c r="S698" s="12">
        <v>0</v>
      </c>
      <c r="T698" s="6">
        <v>0</v>
      </c>
      <c r="U698" s="8">
        <v>0</v>
      </c>
      <c r="V698" s="12">
        <f t="shared" si="98"/>
        <v>0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3418</v>
      </c>
      <c r="P938" s="17">
        <v>0.02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116468.72549019608</v>
      </c>
      <c r="X938" s="7">
        <f t="shared" si="132"/>
        <v>45313.979257195489</v>
      </c>
      <c r="Y938" s="17">
        <v>0</v>
      </c>
      <c r="Z938" s="6">
        <v>0</v>
      </c>
      <c r="AA938" s="6">
        <f t="shared" si="138"/>
        <v>116468.72549019608</v>
      </c>
      <c r="AB938" s="8">
        <f t="shared" si="133"/>
        <v>2329.3745098039217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3417</v>
      </c>
      <c r="P1018" s="17">
        <v>0.02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4731.8228529411763</v>
      </c>
      <c r="X1018" s="7">
        <f t="shared" si="140"/>
        <v>1840.9896880424685</v>
      </c>
      <c r="Y1018" s="17">
        <v>0</v>
      </c>
      <c r="Z1018" s="6">
        <v>0</v>
      </c>
      <c r="AA1018" s="6">
        <f t="shared" si="146"/>
        <v>4731.8228529411763</v>
      </c>
      <c r="AB1018" s="8">
        <f t="shared" si="141"/>
        <v>94.636457058823908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3417</v>
      </c>
      <c r="P1019" s="17">
        <v>0.02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0</v>
      </c>
      <c r="T1116" s="8">
        <v>-9649</v>
      </c>
      <c r="U1116" s="8">
        <v>-9649</v>
      </c>
      <c r="V1116" s="23">
        <f t="shared" si="163"/>
        <v>0</v>
      </c>
      <c r="W1116" s="23">
        <f t="shared" si="158"/>
        <v>-9459.8039215686276</v>
      </c>
      <c r="X1116" s="7">
        <f t="shared" si="159"/>
        <v>0</v>
      </c>
      <c r="Y1116" s="17">
        <v>0</v>
      </c>
      <c r="Z1116" s="6">
        <v>0</v>
      </c>
      <c r="AA1116" s="6">
        <f t="shared" si="164"/>
        <v>-9459.8039215686276</v>
      </c>
      <c r="AB1116" s="8">
        <f t="shared" si="160"/>
        <v>-189.19607843137237</v>
      </c>
      <c r="AC1116" s="8">
        <f t="shared" si="157"/>
        <v>-5779.3192517575853</v>
      </c>
      <c r="AD1116" s="4">
        <v>7.0000000000000007E-2</v>
      </c>
      <c r="AE1116" s="7">
        <f t="shared" si="161"/>
        <v>-404.55234762303104</v>
      </c>
      <c r="AF1116" s="17">
        <v>0</v>
      </c>
      <c r="AG1116" s="24">
        <f t="shared" si="162"/>
        <v>-9649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3419</v>
      </c>
      <c r="R1117" s="18"/>
      <c r="S1117" s="8">
        <v>0</v>
      </c>
      <c r="T1117" s="8">
        <v>209649</v>
      </c>
      <c r="U1117" s="8">
        <v>148882.5</v>
      </c>
      <c r="V1117" s="23">
        <f t="shared" si="163"/>
        <v>60766.5</v>
      </c>
      <c r="W1117" s="23">
        <f t="shared" si="158"/>
        <v>145963.23529411765</v>
      </c>
      <c r="X1117" s="7">
        <f t="shared" si="159"/>
        <v>56789.27959924785</v>
      </c>
      <c r="Y1117" s="17">
        <v>0</v>
      </c>
      <c r="Z1117" s="6">
        <v>0</v>
      </c>
      <c r="AA1117" s="6">
        <f t="shared" si="164"/>
        <v>145963.23529411765</v>
      </c>
      <c r="AB1117" s="8">
        <f t="shared" si="160"/>
        <v>2919.2647058823495</v>
      </c>
      <c r="AC1117" s="8">
        <f t="shared" si="157"/>
        <v>89173.955694869801</v>
      </c>
      <c r="AD1117" s="4">
        <v>7.0000000000000007E-2</v>
      </c>
      <c r="AE1117" s="7">
        <f t="shared" si="161"/>
        <v>6242.176898640887</v>
      </c>
      <c r="AF1117" s="17">
        <v>0</v>
      </c>
      <c r="AG1117" s="24">
        <f t="shared" si="162"/>
        <v>148882.5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3417</v>
      </c>
      <c r="P1637" s="17">
        <v>0.02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644650.99880392163</v>
      </c>
      <c r="X1637" s="7">
        <f t="shared" si="237"/>
        <v>250811.55361651303</v>
      </c>
      <c r="Y1637" s="17">
        <v>0</v>
      </c>
      <c r="Z1637" s="6">
        <v>0</v>
      </c>
      <c r="AA1637" s="6">
        <f t="shared" si="236"/>
        <v>644650.99880392163</v>
      </c>
      <c r="AB1637" s="8">
        <f t="shared" si="238"/>
        <v>12893.019976078416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3417</v>
      </c>
      <c r="P1654" s="17">
        <v>0.02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51994.660862745099</v>
      </c>
      <c r="X1654" s="7">
        <f t="shared" si="237"/>
        <v>20229.336020489653</v>
      </c>
      <c r="Y1654" s="17">
        <v>0</v>
      </c>
      <c r="Z1654" s="6">
        <v>0</v>
      </c>
      <c r="AA1654" s="6">
        <f t="shared" si="245"/>
        <v>51994.660862745099</v>
      </c>
      <c r="AB1654" s="8">
        <f t="shared" si="238"/>
        <v>1039.893217254903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11">
        <v>5.04E-2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36592.880033793313</v>
      </c>
      <c r="X1752" s="7">
        <f t="shared" si="256"/>
        <v>0</v>
      </c>
      <c r="Y1752" s="4">
        <v>0</v>
      </c>
      <c r="Z1752" s="6">
        <v>0</v>
      </c>
      <c r="AA1752" s="6">
        <f t="shared" si="252"/>
        <v>36592.880033793313</v>
      </c>
      <c r="AB1752" s="8">
        <f t="shared" si="257"/>
        <v>15383.646766206701</v>
      </c>
      <c r="AC1752" s="6">
        <v>44767.830000000009</v>
      </c>
      <c r="AD1752" s="4">
        <v>0.06</v>
      </c>
      <c r="AE1752" s="7">
        <f t="shared" si="258"/>
        <v>2686.0698000000007</v>
      </c>
      <c r="AF1752" s="11">
        <v>0.37</v>
      </c>
      <c r="AG1752" s="6">
        <f t="shared" si="255"/>
        <v>37939.070656934317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11">
        <v>5.2200000000000003E-2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218963.90028921657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218963.90028921657</v>
      </c>
      <c r="AB1753" s="8">
        <f t="shared" si="257"/>
        <v>99015.475710783707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11">
        <v>0.4</v>
      </c>
      <c r="AG1753" s="6">
        <f t="shared" si="255"/>
        <v>227128.12571428594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-1108111.0525000014</v>
      </c>
      <c r="T1844" s="6">
        <v>0</v>
      </c>
      <c r="U1844" s="6">
        <v>0</v>
      </c>
      <c r="V1844" s="7">
        <f t="shared" si="260"/>
        <v>-1108111.0525000014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19288.310000000001</v>
      </c>
      <c r="T1854" s="6">
        <v>0</v>
      </c>
      <c r="U1854" s="6">
        <v>0</v>
      </c>
      <c r="V1854" s="7">
        <f t="shared" si="260"/>
        <v>19288.310000000001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13050</v>
      </c>
      <c r="T1855" s="6">
        <v>0</v>
      </c>
      <c r="U1855" s="6">
        <v>0</v>
      </c>
      <c r="V1855" s="7">
        <f t="shared" si="260"/>
        <v>13050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 t="s">
        <v>3421</v>
      </c>
      <c r="S1863" s="12">
        <v>39208.769999999997</v>
      </c>
      <c r="T1863" s="6">
        <v>0</v>
      </c>
      <c r="U1863" s="6">
        <v>6581.8099999999977</v>
      </c>
      <c r="V1863" s="7">
        <f t="shared" si="267"/>
        <v>32626.959999999999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49450.44</v>
      </c>
      <c r="T1869" s="6">
        <v>0</v>
      </c>
      <c r="U1869" s="6">
        <v>1369.5399999999997</v>
      </c>
      <c r="V1869" s="7">
        <f t="shared" si="267"/>
        <v>48080.9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>IF(O2126="折扣",U2126*P2126,IF(O2126="返现",U2126,U2126/(1+P2126)))+0.61</f>
        <v>72937.140000000145</v>
      </c>
      <c r="X2126" s="7">
        <f t="shared" si="309"/>
        <v>0.61000000000058208</v>
      </c>
      <c r="Y2126" s="4">
        <v>0</v>
      </c>
      <c r="Z2126" s="6">
        <v>0</v>
      </c>
      <c r="AA2126" s="6">
        <f t="shared" si="307"/>
        <v>72937.140000000145</v>
      </c>
      <c r="AB2126" s="8">
        <f t="shared" si="310"/>
        <v>-0.61000000000058208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131632.80000000005</v>
      </c>
      <c r="T2161" s="6">
        <v>154500</v>
      </c>
      <c r="U2161" s="6">
        <v>135361.19990000001</v>
      </c>
      <c r="V2161" s="7">
        <f t="shared" si="308"/>
        <v>150771.60010000004</v>
      </c>
      <c r="W2161" s="7">
        <f t="shared" si="314"/>
        <v>131418.64067961165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131418.64067961165</v>
      </c>
      <c r="AB2161" s="8">
        <f t="shared" si="310"/>
        <v>3942.5592203883571</v>
      </c>
      <c r="AC2161" s="7">
        <f t="shared" si="312"/>
        <v>135361.19990000001</v>
      </c>
      <c r="AD2161" s="4">
        <v>0.17</v>
      </c>
      <c r="AE2161" s="7">
        <f t="shared" si="311"/>
        <v>23011.403983000004</v>
      </c>
      <c r="AF2161" s="4">
        <v>0</v>
      </c>
      <c r="AG2161" s="7">
        <f t="shared" si="313"/>
        <v>135361.19990000001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12771.900000000001</v>
      </c>
      <c r="T2162" s="6">
        <v>20000</v>
      </c>
      <c r="U2162" s="6">
        <v>25214.1</v>
      </c>
      <c r="V2162" s="7">
        <f t="shared" si="308"/>
        <v>7557.8000000000029</v>
      </c>
      <c r="W2162" s="7">
        <f t="shared" si="314"/>
        <v>23786.886792452828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23786.886792452828</v>
      </c>
      <c r="AB2162" s="8">
        <f t="shared" si="310"/>
        <v>1427.2132075471709</v>
      </c>
      <c r="AC2162" s="7">
        <f t="shared" si="312"/>
        <v>25214.1</v>
      </c>
      <c r="AD2162" s="4">
        <v>0.17</v>
      </c>
      <c r="AE2162" s="7">
        <f t="shared" si="311"/>
        <v>4286.3969999999999</v>
      </c>
      <c r="AF2162" s="4">
        <v>0</v>
      </c>
      <c r="AG2162" s="7">
        <f t="shared" si="313"/>
        <v>25214.1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3422</v>
      </c>
      <c r="P2195" s="4">
        <v>0.01</v>
      </c>
      <c r="Q2195" s="3">
        <v>7556</v>
      </c>
      <c r="R2195" s="5"/>
      <c r="S2195" s="6">
        <v>7123.0999999999985</v>
      </c>
      <c r="T2195" s="6">
        <v>40000</v>
      </c>
      <c r="U2195" s="6">
        <v>0</v>
      </c>
      <c r="V2195" s="7">
        <f t="shared" si="317"/>
        <v>47123.1</v>
      </c>
      <c r="W2195" s="7">
        <f t="shared" si="314"/>
        <v>0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0</v>
      </c>
      <c r="AB2195" s="8">
        <f t="shared" si="319"/>
        <v>0</v>
      </c>
      <c r="AC2195" s="7">
        <f t="shared" si="312"/>
        <v>0</v>
      </c>
      <c r="AD2195" s="4">
        <v>0.17</v>
      </c>
      <c r="AE2195" s="7">
        <f t="shared" si="320"/>
        <v>0</v>
      </c>
      <c r="AF2195" s="4">
        <v>0</v>
      </c>
      <c r="AG2195" s="7">
        <f t="shared" si="313"/>
        <v>0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63701.75</v>
      </c>
      <c r="V2196" s="7">
        <f t="shared" si="317"/>
        <v>-33701.75</v>
      </c>
      <c r="W2196" s="7">
        <f t="shared" si="314"/>
        <v>63701.75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63701.75</v>
      </c>
      <c r="AB2196" s="8">
        <f t="shared" si="319"/>
        <v>0</v>
      </c>
      <c r="AC2196" s="7">
        <f t="shared" si="312"/>
        <v>63701.75</v>
      </c>
      <c r="AD2196" s="4">
        <v>0.17</v>
      </c>
      <c r="AE2196" s="7">
        <f t="shared" si="320"/>
        <v>10829.297500000001</v>
      </c>
      <c r="AF2196" s="4">
        <v>0</v>
      </c>
      <c r="AG2196" s="7">
        <f t="shared" si="313"/>
        <v>63701.75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26436.459999999966</v>
      </c>
      <c r="V2345" s="16">
        <f t="shared" si="344"/>
        <v>-6436.4599999999664</v>
      </c>
      <c r="W2345" s="16">
        <f t="shared" si="347"/>
        <v>26436.459999999966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26436.459999999966</v>
      </c>
      <c r="AB2345" s="8">
        <f t="shared" si="341"/>
        <v>0</v>
      </c>
      <c r="AC2345" s="7">
        <f t="shared" si="345"/>
        <v>26436.459999999966</v>
      </c>
      <c r="AD2345" s="4">
        <v>0.09</v>
      </c>
      <c r="AE2345" s="7">
        <f t="shared" si="342"/>
        <v>2379.2813999999967</v>
      </c>
      <c r="AF2345" s="4">
        <v>0</v>
      </c>
      <c r="AG2345" s="7">
        <f t="shared" si="346"/>
        <v>26436.459999999966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 t="s">
        <v>3420</v>
      </c>
      <c r="S2361" s="6">
        <v>0</v>
      </c>
      <c r="T2361" s="6">
        <v>5813.44</v>
      </c>
      <c r="U2361" s="6">
        <v>28736.77</v>
      </c>
      <c r="V2361" s="16">
        <f t="shared" si="344"/>
        <v>-22923.33</v>
      </c>
      <c r="W2361" s="16">
        <f>IF(O2361="折扣",U2361*P2361,IF(O2361="返现",U2361,(U2361-T2361)/(1+P2361)))</f>
        <v>22923.33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22923.33</v>
      </c>
      <c r="AB2361" s="8">
        <f t="shared" si="341"/>
        <v>5813.4399999999987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0.06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>IF(O2364="折扣",U2364*P2364,IF(O2364="返现",U2364,(U2364-T2364)/(1+P2364)))+T2364/1.08</f>
        <v>1010485.8518518519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1010485.8518518519</v>
      </c>
      <c r="AB2364" s="8">
        <f t="shared" si="341"/>
        <v>62666.928148148116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0</v>
      </c>
      <c r="V2469" s="16">
        <f t="shared" si="361"/>
        <v>8511.7100000000646</v>
      </c>
      <c r="W2469" s="16">
        <f t="shared" si="366"/>
        <v>0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0</v>
      </c>
      <c r="AB2469" s="8">
        <f t="shared" si="359"/>
        <v>0</v>
      </c>
      <c r="AC2469" s="7">
        <f t="shared" si="362"/>
        <v>0</v>
      </c>
      <c r="AD2469" s="4">
        <v>0.09</v>
      </c>
      <c r="AE2469" s="7">
        <f t="shared" si="360"/>
        <v>0</v>
      </c>
      <c r="AF2469" s="4">
        <v>0</v>
      </c>
      <c r="AG2469" s="7">
        <f t="shared" si="363"/>
        <v>0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f t="shared" si="361"/>
        <v>54626.989999999991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0</v>
      </c>
      <c r="T2593" s="6">
        <v>0</v>
      </c>
      <c r="U2593" s="6">
        <v>58669.73</v>
      </c>
      <c r="V2593" s="16">
        <f t="shared" si="382"/>
        <v>-58669.73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3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3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3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3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  <row r="2761" spans="1:37" hidden="1" x14ac:dyDescent="0.3">
      <c r="A2761" s="2" t="s">
        <v>35</v>
      </c>
      <c r="B2761" s="10" t="s">
        <v>36</v>
      </c>
      <c r="C2761" s="10" t="s">
        <v>170</v>
      </c>
      <c r="D2761" s="10" t="s">
        <v>180</v>
      </c>
      <c r="E2761" s="10" t="s">
        <v>2005</v>
      </c>
      <c r="F2761" s="10" t="s">
        <v>2005</v>
      </c>
      <c r="G2761" s="10" t="s">
        <v>2005</v>
      </c>
      <c r="H2761" s="10" t="s">
        <v>1068</v>
      </c>
      <c r="I2761" s="10" t="s">
        <v>1069</v>
      </c>
      <c r="J2761" s="3" t="s">
        <v>3296</v>
      </c>
      <c r="K2761" s="3" t="s">
        <v>36</v>
      </c>
      <c r="L2761" s="10" t="s">
        <v>2006</v>
      </c>
      <c r="M2761" s="10"/>
      <c r="N2761" s="10" t="s">
        <v>418</v>
      </c>
      <c r="O2761" s="10" t="s">
        <v>48</v>
      </c>
      <c r="P2761" s="11">
        <v>0.02</v>
      </c>
      <c r="Q2761" s="10">
        <v>13145946544</v>
      </c>
      <c r="S2761" s="8">
        <v>12947</v>
      </c>
      <c r="U2761" s="8">
        <v>12947</v>
      </c>
      <c r="V2761" s="23">
        <f t="shared" si="415"/>
        <v>0</v>
      </c>
      <c r="W2761" s="23">
        <f t="shared" si="419"/>
        <v>12693.13725490196</v>
      </c>
      <c r="X2761" s="7">
        <f t="shared" si="412"/>
        <v>4938.4635734318126</v>
      </c>
      <c r="Y2761" s="17">
        <v>0</v>
      </c>
      <c r="AC2761" s="8">
        <f t="shared" ref="AC2761:AC2762" si="423">U2761*0.598955254612663</f>
        <v>7754.6736814701471</v>
      </c>
    </row>
    <row r="2762" spans="1:37" hidden="1" x14ac:dyDescent="0.3">
      <c r="A2762" s="2" t="s">
        <v>35</v>
      </c>
      <c r="B2762" s="10" t="s">
        <v>36</v>
      </c>
      <c r="C2762" s="10" t="s">
        <v>170</v>
      </c>
      <c r="D2762" s="10" t="s">
        <v>180</v>
      </c>
      <c r="E2762" s="10" t="s">
        <v>2005</v>
      </c>
      <c r="F2762" s="10" t="s">
        <v>2005</v>
      </c>
      <c r="G2762" s="10" t="s">
        <v>2005</v>
      </c>
      <c r="H2762" s="10" t="s">
        <v>1068</v>
      </c>
      <c r="I2762" s="10" t="s">
        <v>1069</v>
      </c>
      <c r="J2762" s="3" t="s">
        <v>3296</v>
      </c>
      <c r="K2762" s="3" t="s">
        <v>36</v>
      </c>
      <c r="L2762" s="10" t="s">
        <v>2006</v>
      </c>
      <c r="M2762" s="10"/>
      <c r="N2762" s="10" t="s">
        <v>418</v>
      </c>
      <c r="O2762" s="10" t="s">
        <v>48</v>
      </c>
      <c r="P2762" s="11">
        <v>0.02</v>
      </c>
      <c r="Q2762" s="10" t="s">
        <v>1654</v>
      </c>
      <c r="S2762" s="8">
        <v>47456.800000000003</v>
      </c>
      <c r="U2762" s="8">
        <v>47456.800000000003</v>
      </c>
      <c r="V2762" s="23">
        <f t="shared" si="415"/>
        <v>0</v>
      </c>
      <c r="W2762" s="23">
        <f t="shared" si="419"/>
        <v>46526.274509803923</v>
      </c>
      <c r="X2762" s="7">
        <f t="shared" si="412"/>
        <v>18101.774782701697</v>
      </c>
      <c r="Y2762" s="17">
        <v>0</v>
      </c>
      <c r="AC2762" s="8">
        <f t="shared" si="423"/>
        <v>28424.499727102226</v>
      </c>
    </row>
    <row r="2763" spans="1:37" hidden="1" x14ac:dyDescent="0.3">
      <c r="A2763" s="2" t="s">
        <v>35</v>
      </c>
      <c r="B2763" s="10" t="s">
        <v>36</v>
      </c>
      <c r="C2763" s="10" t="s">
        <v>170</v>
      </c>
      <c r="D2763" s="10" t="s">
        <v>171</v>
      </c>
      <c r="E2763" s="10" t="s">
        <v>627</v>
      </c>
      <c r="F2763" s="10" t="s">
        <v>628</v>
      </c>
      <c r="G2763" s="10" t="s">
        <v>627</v>
      </c>
      <c r="H2763" s="10" t="s">
        <v>415</v>
      </c>
      <c r="I2763" s="10" t="s">
        <v>416</v>
      </c>
      <c r="J2763" s="3" t="s">
        <v>3295</v>
      </c>
      <c r="K2763" s="3" t="s">
        <v>36</v>
      </c>
      <c r="L2763" s="10" t="s">
        <v>630</v>
      </c>
      <c r="M2763" s="10"/>
      <c r="N2763" s="10" t="s">
        <v>47</v>
      </c>
      <c r="O2763" s="10" t="s">
        <v>43</v>
      </c>
      <c r="P2763" s="17">
        <v>0</v>
      </c>
      <c r="Q2763" s="10">
        <v>1000067334</v>
      </c>
      <c r="R2763" s="18"/>
      <c r="S2763" s="8">
        <v>0</v>
      </c>
      <c r="T2763" s="8">
        <v>0</v>
      </c>
      <c r="U2763" s="8">
        <v>21800.559999999597</v>
      </c>
      <c r="V2763" s="12">
        <f t="shared" si="415"/>
        <v>-21800.559999999597</v>
      </c>
      <c r="W2763" s="12">
        <f t="shared" si="419"/>
        <v>21800.559999999597</v>
      </c>
      <c r="X2763" s="7">
        <f t="shared" si="412"/>
        <v>9873.2564658961746</v>
      </c>
      <c r="Y2763" s="17">
        <v>0</v>
      </c>
      <c r="Z2763" s="6">
        <v>0</v>
      </c>
      <c r="AA2763" s="6">
        <f t="shared" ref="AA2763" si="424">W2763+Z2763</f>
        <v>21800.559999999597</v>
      </c>
      <c r="AB2763" s="8">
        <f t="shared" ref="AB2763" si="425">IF(O2763="返现",W2763*P2763,U2763-W2763)</f>
        <v>0</v>
      </c>
      <c r="AC2763" s="12">
        <f t="shared" ref="AC2763" si="426">U2763*0.547109961125019</f>
        <v>11927.303534103423</v>
      </c>
      <c r="AD2763" s="4">
        <v>0.12</v>
      </c>
      <c r="AE2763" s="7">
        <f t="shared" ref="AE2763" si="427">AC2763*AD2763</f>
        <v>1431.2764240924107</v>
      </c>
      <c r="AF2763" s="17">
        <v>0</v>
      </c>
      <c r="AG2763" s="12">
        <f t="shared" ref="AG2763" si="428">U2763</f>
        <v>21800.559999999597</v>
      </c>
      <c r="AH2763" s="19"/>
      <c r="AI2763" s="1" t="e">
        <v>#N/A</v>
      </c>
    </row>
    <row r="2764" spans="1:37" x14ac:dyDescent="0.3">
      <c r="V2764" s="13"/>
    </row>
  </sheetData>
  <autoFilter ref="A1:AK2763">
    <filterColumn colId="5">
      <filters>
        <filter val="上海宽娱数码科技有限公司"/>
      </filters>
    </filterColumn>
    <filterColumn colId="7">
      <filters>
        <filter val="北京鹏泰互动广告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68175443.682303503</v>
      </c>
      <c r="R2" s="53">
        <v>46242.660200000304</v>
      </c>
      <c r="S2" s="52">
        <f>(Q2-H2+K2)/1.06</f>
        <v>3308662.6155693275</v>
      </c>
      <c r="T2" s="52">
        <f>S2-(R2/1.06)</f>
        <v>3265037.4644372519</v>
      </c>
      <c r="U2" s="55">
        <f>IFERROR(T2/Q2,"-")</f>
        <v>4.7891693666890903E-2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34184486.805159062</v>
      </c>
      <c r="R4" s="53">
        <v>4443.8694000000005</v>
      </c>
      <c r="S4" s="52">
        <f t="shared" si="2"/>
        <v>1331605.4390179901</v>
      </c>
      <c r="T4" s="52">
        <f t="shared" si="3"/>
        <v>1327413.1093953487</v>
      </c>
      <c r="U4" s="55">
        <f t="shared" si="4"/>
        <v>3.8830862576969209E-2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13121314.702221308</v>
      </c>
      <c r="R11" s="53">
        <v>0</v>
      </c>
      <c r="S11" s="52">
        <f t="shared" ref="S11:S12" si="6">(Q11-H11+K11)/1.06</f>
        <v>1594348.8131134976</v>
      </c>
      <c r="T11" s="52">
        <f t="shared" si="3"/>
        <v>1594348.8131134976</v>
      </c>
      <c r="U11" s="55">
        <f t="shared" si="4"/>
        <v>0.12150831294699381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2153359.7007988337</v>
      </c>
      <c r="R17" s="53">
        <v>0</v>
      </c>
      <c r="S17" s="52">
        <f t="shared" ref="S17:S35" si="8">(Q17-H17+K17)/1.06</f>
        <v>1160401.2481157582</v>
      </c>
      <c r="T17" s="52">
        <f t="shared" si="3"/>
        <v>1160401.2481157582</v>
      </c>
      <c r="U17" s="55">
        <f t="shared" si="4"/>
        <v>0.53887942998342686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2042852.0942434119</v>
      </c>
      <c r="R20" s="53">
        <v>0</v>
      </c>
      <c r="S20" s="52">
        <f t="shared" si="8"/>
        <v>1504662.8495937898</v>
      </c>
      <c r="T20" s="52">
        <f t="shared" si="3"/>
        <v>1504662.8495937898</v>
      </c>
      <c r="U20" s="55">
        <f t="shared" si="4"/>
        <v>0.73655006832545789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60761498.355405882</v>
      </c>
      <c r="R21" s="53">
        <v>5226.6304220000002</v>
      </c>
      <c r="S21" s="52">
        <f t="shared" si="8"/>
        <v>26931677.494474612</v>
      </c>
      <c r="T21" s="52">
        <f t="shared" si="3"/>
        <v>26926746.711057629</v>
      </c>
      <c r="U21" s="55">
        <f t="shared" si="4"/>
        <v>0.44315475160862267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9308667.733468825</v>
      </c>
      <c r="R22" s="53">
        <v>0</v>
      </c>
      <c r="S22" s="52">
        <f t="shared" si="8"/>
        <v>4805782.6081679529</v>
      </c>
      <c r="T22" s="52">
        <f t="shared" si="3"/>
        <v>4805782.6081679529</v>
      </c>
      <c r="U22" s="55">
        <f t="shared" si="4"/>
        <v>0.51626964736199732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598406.29799170792</v>
      </c>
      <c r="R23" s="53">
        <v>0</v>
      </c>
      <c r="S23" s="52">
        <f t="shared" si="8"/>
        <v>292623.30281369516</v>
      </c>
      <c r="T23" s="52">
        <f t="shared" si="3"/>
        <v>292623.30281369516</v>
      </c>
      <c r="U23" s="55">
        <f t="shared" si="4"/>
        <v>0.48900438346949021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9723678.9791559726</v>
      </c>
      <c r="R24" s="53">
        <v>0</v>
      </c>
      <c r="S24" s="52">
        <f t="shared" si="8"/>
        <v>1237722.2158075206</v>
      </c>
      <c r="T24" s="52">
        <f t="shared" si="3"/>
        <v>1237722.2158075206</v>
      </c>
      <c r="U24" s="55">
        <f t="shared" si="4"/>
        <v>0.12728949798329894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34969022.388248481</v>
      </c>
      <c r="R25" s="53">
        <v>0</v>
      </c>
      <c r="S25" s="52">
        <f t="shared" si="8"/>
        <v>2393392.2962721535</v>
      </c>
      <c r="T25" s="52">
        <f t="shared" si="3"/>
        <v>2393392.2962721535</v>
      </c>
      <c r="U25" s="55">
        <f t="shared" si="4"/>
        <v>6.84432143884144E-2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82992583.75952135</v>
      </c>
      <c r="R26" s="53">
        <v>2179374.1865999997</v>
      </c>
      <c r="S26" s="52">
        <f t="shared" si="8"/>
        <v>2355128.4858692144</v>
      </c>
      <c r="T26" s="52">
        <f t="shared" si="3"/>
        <v>299115.10228430922</v>
      </c>
      <c r="U26" s="55">
        <f t="shared" si="4"/>
        <v>3.6041184493185892E-3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650702.2246246112</v>
      </c>
      <c r="R27" s="53">
        <v>38220.106800000001</v>
      </c>
      <c r="S27" s="52">
        <f t="shared" si="8"/>
        <v>-10205.849882442291</v>
      </c>
      <c r="T27" s="52">
        <f t="shared" si="3"/>
        <v>-46262.554410744182</v>
      </c>
      <c r="U27" s="55">
        <f t="shared" si="4"/>
        <v>-7.1096352002535348E-2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181450154.56551266</v>
      </c>
      <c r="R32" s="53">
        <v>4451647.9716000017</v>
      </c>
      <c r="S32" s="52">
        <f t="shared" si="8"/>
        <v>5747545.7528420966</v>
      </c>
      <c r="T32" s="52">
        <f t="shared" si="3"/>
        <v>1547877.8551062457</v>
      </c>
      <c r="U32" s="55">
        <f t="shared" si="4"/>
        <v>8.530595406836006E-3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159009.56746126982</v>
      </c>
      <c r="R33" s="53">
        <v>228.78839999999997</v>
      </c>
      <c r="S33" s="52">
        <f t="shared" si="8"/>
        <v>2883.2697747828529</v>
      </c>
      <c r="T33" s="52">
        <f t="shared" si="3"/>
        <v>2667.431661575306</v>
      </c>
      <c r="U33" s="55">
        <f t="shared" si="4"/>
        <v>1.6775290343614174E-2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2021-03-03T04:18:07Z</dcterms:modified>
</cp:coreProperties>
</file>