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客户表!$A$1:$AQ$9802</definedName>
    <definedName name="_xlnm._FilterDatabase" localSheetId="1" hidden="1">媒体表!$A$1:$U$237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613" i="1" l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M9434" i="1" s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W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<sst xmlns="http://schemas.openxmlformats.org/spreadsheetml/2006/main" count="143298" uniqueCount="5120">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</sst>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2"/>
  <sheetViews>
    <sheetView tabSelected="1" zoomScaleNormal="100" workbookViewId="0">
      <pane ySplit="1" topLeftCell="A2" activePane="bottomLeft" state="frozen"/>
      <selection pane="bottomLeft" activeCell="C11" sqref="C11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4.12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3980.61</v>
      </c>
      <c r="T236" s="6">
        <v>1000</v>
      </c>
      <c r="U236" s="7">
        <v>2714.4</v>
      </c>
      <c r="V236" s="7">
        <f t="shared" si="27"/>
        <v>2266.2100000000005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8">
        <v>2266.21</v>
      </c>
      <c r="T3034" s="6"/>
      <c r="U3034" s="6">
        <v>0</v>
      </c>
      <c r="V3034" s="6">
        <f t="shared" si="392"/>
        <v>2266.21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27564740.620000001</v>
      </c>
      <c r="V6965" s="7">
        <f t="shared" si="895"/>
        <v>5299458.84</v>
      </c>
      <c r="W6965" s="8">
        <f t="shared" si="896"/>
        <v>26492801.128197547</v>
      </c>
      <c r="X6965" s="8"/>
      <c r="Y6965" s="7">
        <f t="shared" si="881"/>
        <v>0</v>
      </c>
      <c r="Z6965" s="7"/>
      <c r="AA6965" s="8">
        <f t="shared" si="886"/>
        <v>26492801.128197547</v>
      </c>
      <c r="AB6965" s="7">
        <f t="shared" si="894"/>
        <v>1071939.491802454</v>
      </c>
      <c r="AC6965" s="7">
        <f t="shared" si="897"/>
        <v>27564740.620000001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0</v>
      </c>
      <c r="V6966" s="7">
        <f t="shared" si="895"/>
        <v>10404.620000000001</v>
      </c>
      <c r="W6966" s="8">
        <f t="shared" si="896"/>
        <v>0</v>
      </c>
      <c r="X6966" s="8"/>
      <c r="Y6966" s="7">
        <f t="shared" si="881"/>
        <v>0</v>
      </c>
      <c r="Z6966" s="7"/>
      <c r="AA6966" s="8">
        <f t="shared" si="886"/>
        <v>0</v>
      </c>
      <c r="AB6966" s="7">
        <f t="shared" si="894"/>
        <v>0</v>
      </c>
      <c r="AC6966" s="7">
        <f t="shared" si="897"/>
        <v>0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114160</v>
      </c>
      <c r="V7201" s="7">
        <v>0</v>
      </c>
      <c r="W7201" s="8">
        <f>IF(O7201="返货",U7201/(1+P7201),IF(O7201="返现",U7201,IF(O7201="折扣",U7201*P7201,IF(O7201="无",U7201))))</f>
        <v>114160</v>
      </c>
      <c r="X7201" s="8"/>
      <c r="Y7201" s="7">
        <f t="shared" si="920"/>
        <v>0</v>
      </c>
      <c r="Z7201" s="7"/>
      <c r="AA7201" s="8">
        <f t="shared" si="922"/>
        <v>114160</v>
      </c>
      <c r="AB7201" s="7">
        <f t="shared" si="921"/>
        <v>0</v>
      </c>
      <c r="AC7201" s="96">
        <v>114160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f t="shared" si="1064"/>
        <v>1500.6599999999999</v>
      </c>
      <c r="X7880" s="164"/>
      <c r="Y7880" s="7">
        <f t="shared" si="1071"/>
        <v>173.10321338889821</v>
      </c>
      <c r="Z7880" s="164"/>
      <c r="AA7880" s="8">
        <f t="shared" ref="AA7880:AA7895" si="1073">W7880+X7880</f>
        <v>1500.6599999999999</v>
      </c>
      <c r="AB7880" s="164">
        <f t="shared" si="1062"/>
        <v>0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80</v>
      </c>
      <c r="P9432" s="162">
        <v>0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80</v>
      </c>
      <c r="P9434" s="162">
        <v>0</v>
      </c>
      <c r="Q9434" s="161"/>
      <c r="R9434" s="160"/>
      <c r="S9434" s="164">
        <v>0</v>
      </c>
      <c r="T9434" s="164">
        <v>30000000</v>
      </c>
      <c r="U9434" s="164">
        <v>18449228.920000002</v>
      </c>
      <c r="V9434" s="164">
        <f t="shared" si="1278"/>
        <v>11550771.079999998</v>
      </c>
      <c r="W9434" s="164">
        <f t="shared" si="1279"/>
        <v>18449228.920000002</v>
      </c>
      <c r="X9434" s="164"/>
      <c r="Y9434" s="7">
        <f t="shared" si="1288"/>
        <v>0</v>
      </c>
      <c r="Z9434" s="164"/>
      <c r="AA9434" s="8">
        <f t="shared" si="1280"/>
        <v>18501100.110769238</v>
      </c>
      <c r="AB9434" s="164">
        <f t="shared" si="1275"/>
        <v>0</v>
      </c>
      <c r="AC9434" s="164">
        <f t="shared" si="1281"/>
        <v>18449228.920000002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18501100.110769238</v>
      </c>
      <c r="AK9434" s="241">
        <v>0</v>
      </c>
      <c r="AL9434" s="241">
        <f t="shared" si="1283"/>
        <v>9000000</v>
      </c>
      <c r="AM9434" s="241">
        <f>30947958.668-AM9433</f>
        <v>24051430.144000009</v>
      </c>
      <c r="AN9434" s="241">
        <f t="shared" si="1284"/>
        <v>3397798.7759999931</v>
      </c>
      <c r="AO9434" s="241">
        <f t="shared" si="1285"/>
        <v>18501100.110769238</v>
      </c>
      <c r="AP9434" s="152" t="e">
        <v>#N/A</v>
      </c>
      <c r="AQ9434" s="91">
        <f t="shared" si="1290"/>
        <v>51871.190769236535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20809.240000000002</v>
      </c>
      <c r="V9437" s="164">
        <f t="shared" si="1278"/>
        <v>0</v>
      </c>
      <c r="W9437" s="164">
        <f t="shared" si="1279"/>
        <v>20000.008871802456</v>
      </c>
      <c r="X9437" s="164"/>
      <c r="Y9437" s="7">
        <f t="shared" si="1288"/>
        <v>0</v>
      </c>
      <c r="Z9437" s="164"/>
      <c r="AA9437" s="8">
        <f t="shared" si="1280"/>
        <v>20000.008871802456</v>
      </c>
      <c r="AB9437" s="164">
        <f t="shared" si="1275"/>
        <v>809.23112819754533</v>
      </c>
      <c r="AC9437" s="164">
        <f t="shared" si="1281"/>
        <v>20809.240000000002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20809.240000000002</v>
      </c>
      <c r="AK9437" s="241">
        <v>3121.386</v>
      </c>
      <c r="AL9437" s="241">
        <f t="shared" si="1283"/>
        <v>3121.386</v>
      </c>
      <c r="AM9437" s="241">
        <v>27052.012000000002</v>
      </c>
      <c r="AN9437" s="241">
        <f t="shared" si="1284"/>
        <v>0</v>
      </c>
      <c r="AO9437" s="241">
        <f t="shared" si="1285"/>
        <v>20000.008871802456</v>
      </c>
      <c r="AP9437" s="152" t="e">
        <v>#N/A</v>
      </c>
      <c r="AQ9437" s="91">
        <f t="shared" ref="AQ9437:AQ9439" si="1291">AO9437-W9437</f>
        <v>0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120800</v>
      </c>
      <c r="V9719" s="164">
        <v>0</v>
      </c>
      <c r="W9719" s="164">
        <f t="shared" ref="W9719:W9723" si="1361">IF(O9719="折扣",U9719*P9719,IF(O9719="返现",U9719,U9719/(1+P9719)))</f>
        <v>120800</v>
      </c>
      <c r="X9719" s="164"/>
      <c r="Y9719" s="7">
        <f t="shared" si="1355"/>
        <v>0</v>
      </c>
      <c r="Z9719" s="164"/>
      <c r="AA9719" s="8">
        <f t="shared" si="1358"/>
        <v>120800</v>
      </c>
      <c r="AB9719" s="164">
        <f t="shared" si="1359"/>
        <v>0</v>
      </c>
      <c r="AC9719" s="164">
        <f t="shared" si="1360"/>
        <v>120800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2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2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</sheetData>
  <autoFilter ref="A1:AQ9802"/>
  <dataConsolidate/>
  <phoneticPr fontId="10" type="noConversion"/>
  <conditionalFormatting sqref="R4933">
    <cfRule type="duplicateValues" dxfId="21" priority="13"/>
  </conditionalFormatting>
  <conditionalFormatting sqref="R4978:R4979">
    <cfRule type="duplicateValues" dxfId="20" priority="14"/>
  </conditionalFormatting>
  <conditionalFormatting sqref="R4831:R4836">
    <cfRule type="duplicateValues" dxfId="19" priority="20"/>
  </conditionalFormatting>
  <conditionalFormatting sqref="R4876:R4877">
    <cfRule type="duplicateValues" dxfId="18" priority="19"/>
  </conditionalFormatting>
  <conditionalFormatting sqref="R4878:R4881">
    <cfRule type="duplicateValues" dxfId="17" priority="18"/>
  </conditionalFormatting>
  <conditionalFormatting sqref="R4921:R4925">
    <cfRule type="duplicateValues" dxfId="16" priority="17"/>
  </conditionalFormatting>
  <conditionalFormatting sqref="R4927:R4932">
    <cfRule type="duplicateValues" dxfId="15" priority="16"/>
  </conditionalFormatting>
  <conditionalFormatting sqref="R4970:R4977">
    <cfRule type="duplicateValues" dxfId="14" priority="15"/>
  </conditionalFormatting>
  <conditionalFormatting sqref="R5020:R5023">
    <cfRule type="duplicateValues" dxfId="13" priority="12"/>
  </conditionalFormatting>
  <conditionalFormatting sqref="R5024:R5025">
    <cfRule type="duplicateValues" dxfId="12" priority="11"/>
  </conditionalFormatting>
  <conditionalFormatting sqref="Q7340 Q7315:Q7318 Q6955:Q7149">
    <cfRule type="duplicateValues" dxfId="11" priority="10"/>
  </conditionalFormatting>
  <conditionalFormatting sqref="Q7339 Q7313">
    <cfRule type="duplicateValues" dxfId="10" priority="9"/>
  </conditionalFormatting>
  <conditionalFormatting sqref="Q7314">
    <cfRule type="duplicateValues" dxfId="9" priority="8"/>
  </conditionalFormatting>
  <conditionalFormatting sqref="Q9405:Q9627">
    <cfRule type="duplicateValues" dxfId="8" priority="7"/>
  </conditionalFormatting>
  <conditionalFormatting sqref="M9405:M9627">
    <cfRule type="duplicateValues" dxfId="7" priority="6"/>
  </conditionalFormatting>
  <conditionalFormatting sqref="Q9628">
    <cfRule type="duplicateValues" dxfId="6" priority="5"/>
  </conditionalFormatting>
  <conditionalFormatting sqref="M9628">
    <cfRule type="duplicateValues" dxfId="5" priority="4"/>
  </conditionalFormatting>
  <conditionalFormatting sqref="Q9792">
    <cfRule type="duplicateValues" dxfId="4" priority="3"/>
  </conditionalFormatting>
  <conditionalFormatting sqref="Q9802">
    <cfRule type="duplicateValues" dxfId="3" priority="2"/>
  </conditionalFormatting>
  <conditionalFormatting sqref="M9802">
    <cfRule type="duplicateValues" dxfId="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topLeftCell="D1" zoomScaleNormal="100" workbookViewId="0">
      <pane ySplit="1" topLeftCell="A2" activePane="bottomLeft" state="frozen"/>
      <selection pane="bottomLeft" activeCell="H13" sqref="H1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922093.8</v>
      </c>
      <c r="H145" s="304">
        <v>922093.8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Q145" s="285">
        <v>0</v>
      </c>
      <c r="R145" s="306">
        <f t="shared" ref="R145:R147" si="44">(P145-G145+J145)/1.06</f>
        <v>-231025.42344192832</v>
      </c>
      <c r="S145" s="306">
        <f t="shared" si="35"/>
        <v>-231025.42344192832</v>
      </c>
      <c r="T145" s="307">
        <f t="shared" si="36"/>
        <v>-0.37214734292185725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51115000.627171442</v>
      </c>
      <c r="Q182" s="285">
        <v>226295.1471721307</v>
      </c>
      <c r="R182" s="306">
        <f t="shared" ref="R182:R184" si="60">(P182-G182+J182)/1.06</f>
        <v>2935968.2228032448</v>
      </c>
      <c r="S182" s="306">
        <f t="shared" si="57"/>
        <v>2722482.2349050082</v>
      </c>
      <c r="T182" s="316">
        <f t="shared" si="58"/>
        <v>5.3261903580175358E-2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7643961.2644226681</v>
      </c>
      <c r="Q184" s="285">
        <v>0</v>
      </c>
      <c r="R184" s="306">
        <f t="shared" si="60"/>
        <v>-594654.72695974691</v>
      </c>
      <c r="S184" s="306">
        <f t="shared" si="57"/>
        <v>-594654.72695974691</v>
      </c>
      <c r="T184" s="316">
        <f t="shared" si="58"/>
        <v>-7.7794052898652391E-2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2293737.5988240987</v>
      </c>
      <c r="Q188" s="285">
        <v>0</v>
      </c>
      <c r="R188" s="285">
        <f t="shared" si="64"/>
        <v>345789.58955045365</v>
      </c>
      <c r="S188" s="285">
        <f t="shared" si="65"/>
        <v>345789.58955045365</v>
      </c>
      <c r="T188" s="289">
        <f t="shared" si="66"/>
        <v>0.15075376962374651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2415840.3199999998</v>
      </c>
      <c r="H200" s="242">
        <v>2415339.4499999997</v>
      </c>
      <c r="I200" s="333">
        <v>0.1</v>
      </c>
      <c r="J200" s="305">
        <f t="shared" si="69"/>
        <v>241533.94499999998</v>
      </c>
      <c r="K200" s="242"/>
      <c r="L200" s="242"/>
      <c r="M200" s="305">
        <f t="shared" si="70"/>
        <v>241533.94499999998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-5698.0271537501294</v>
      </c>
      <c r="S200" s="285">
        <f t="shared" si="72"/>
        <v>-5698.0271537501294</v>
      </c>
      <c r="T200" s="289">
        <f t="shared" si="73"/>
        <v>-2.6279183128683809E-3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120800</v>
      </c>
      <c r="H229" s="242">
        <v>120800</v>
      </c>
      <c r="I229" s="333">
        <v>9.2999999999999999E-2</v>
      </c>
      <c r="J229" s="305">
        <f>H229*I229</f>
        <v>11234.4</v>
      </c>
      <c r="K229" s="242">
        <v>0</v>
      </c>
      <c r="L229" s="242"/>
      <c r="M229" s="305">
        <f t="shared" si="70"/>
        <v>11234.4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120800</v>
      </c>
      <c r="Q229" s="285">
        <v>0</v>
      </c>
      <c r="R229" s="306">
        <f t="shared" ref="R229:R230" si="81">(P229-G229+J229)/1.06</f>
        <v>10598.490566037735</v>
      </c>
      <c r="S229" s="306">
        <f t="shared" si="79"/>
        <v>10598.490566037735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7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2020-05-13T11:01:44Z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